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
    </mc:Choice>
  </mc:AlternateContent>
  <bookViews>
    <workbookView xWindow="0" yWindow="0" windowWidth="24000" windowHeight="9735"/>
  </bookViews>
  <sheets>
    <sheet name="Sheet4" sheetId="36" r:id="rId1"/>
    <sheet name="Sheet1" sheetId="37" r:id="rId2"/>
    <sheet name="Annex" sheetId="29" r:id="rId3"/>
    <sheet name="Sheet2" sheetId="38" r:id="rId4"/>
  </sheets>
  <functionGroups builtInGroupCount="18"/>
  <externalReferences>
    <externalReference r:id="rId5"/>
    <externalReference r:id="rId6"/>
  </externalReferences>
  <definedNames>
    <definedName name="_xlnm._FilterDatabase" localSheetId="2" hidden="1">Annex!$BP$1:$BS$2514</definedName>
    <definedName name="Ahargana">Sheet1!$C$29</definedName>
    <definedName name="CalLatitude">#REF!</definedName>
    <definedName name="CalLongitude">#REF!</definedName>
    <definedName name="CalMonth">#REF!</definedName>
    <definedName name="CalTimeZone">#REF!</definedName>
    <definedName name="Lat">#REF!</definedName>
    <definedName name="Long">#REF!</definedName>
    <definedName name="PanchangaYoga">Sheet1!$A$99:$B$125</definedName>
    <definedName name="RasiTbl_11">Sheet1!$A$16:$A$27</definedName>
    <definedName name="StarDeg">[1]DATA!$F$44</definedName>
    <definedName name="TimeZone">#REF!</definedName>
    <definedName name="VimFactor">[2]Vimshottari!$G$231</definedName>
  </definedNames>
  <calcPr calcId="152511"/>
</workbook>
</file>

<file path=xl/calcChain.xml><?xml version="1.0" encoding="utf-8"?>
<calcChain xmlns="http://schemas.openxmlformats.org/spreadsheetml/2006/main">
  <c r="AJ1" i="36" l="1"/>
  <c r="AK1" i="36"/>
  <c r="AO2" i="36"/>
  <c r="AN2" i="36" s="1"/>
  <c r="EZ11" i="29"/>
  <c r="EZ5" i="29"/>
  <c r="EZ10" i="29"/>
  <c r="EC10" i="29"/>
  <c r="EC26" i="29"/>
  <c r="EC42" i="29"/>
  <c r="EC58" i="29"/>
  <c r="EC74" i="29"/>
  <c r="EC90" i="29"/>
  <c r="EC7" i="29"/>
  <c r="EC23" i="29"/>
  <c r="EC39" i="29"/>
  <c r="EC55" i="29"/>
  <c r="EC71" i="29"/>
  <c r="EC87" i="29"/>
  <c r="EC1" i="29"/>
  <c r="EC16" i="29"/>
  <c r="EC32" i="29"/>
  <c r="EC48" i="29"/>
  <c r="EC64" i="29"/>
  <c r="EC80" i="29"/>
  <c r="EC96" i="29"/>
  <c r="EC13" i="29"/>
  <c r="EC29" i="29"/>
  <c r="EC45" i="29"/>
  <c r="EC61" i="29"/>
  <c r="EC85" i="29"/>
  <c r="EZ4" i="29"/>
  <c r="EZ9" i="29"/>
  <c r="EZ2" i="29"/>
  <c r="EC14" i="29"/>
  <c r="EC30" i="29"/>
  <c r="EC46" i="29"/>
  <c r="EC62" i="29"/>
  <c r="EC78" i="29"/>
  <c r="EC94" i="29"/>
  <c r="EC11" i="29"/>
  <c r="EC27" i="29"/>
  <c r="EC43" i="29"/>
  <c r="EC59" i="29"/>
  <c r="EC75" i="29"/>
  <c r="EC91" i="29"/>
  <c r="EC4" i="29"/>
  <c r="EC20" i="29"/>
  <c r="EC36" i="29"/>
  <c r="EC52" i="29"/>
  <c r="EC68" i="29"/>
  <c r="EC84" i="29"/>
  <c r="EC100" i="29"/>
  <c r="EC17" i="29"/>
  <c r="EC33" i="29"/>
  <c r="EC49" i="29"/>
  <c r="EC65" i="29"/>
  <c r="EC81" i="29"/>
  <c r="EC97" i="29"/>
  <c r="EC93" i="29"/>
  <c r="EZ3" i="29"/>
  <c r="EZ8" i="29"/>
  <c r="EZ13" i="29"/>
  <c r="EC2" i="29"/>
  <c r="EC18" i="29"/>
  <c r="EC34" i="29"/>
  <c r="EC50" i="29"/>
  <c r="EC66" i="29"/>
  <c r="EC82" i="29"/>
  <c r="EC98" i="29"/>
  <c r="EC15" i="29"/>
  <c r="EC31" i="29"/>
  <c r="EC47" i="29"/>
  <c r="EC63" i="29"/>
  <c r="EC79" i="29"/>
  <c r="EC95" i="29"/>
  <c r="EC8" i="29"/>
  <c r="EC24" i="29"/>
  <c r="EC40" i="29"/>
  <c r="EC56" i="29"/>
  <c r="EC72" i="29"/>
  <c r="EC88" i="29"/>
  <c r="EC5" i="29"/>
  <c r="EC21" i="29"/>
  <c r="EC37" i="29"/>
  <c r="EC53" i="29"/>
  <c r="EC69" i="29"/>
  <c r="EZ7" i="29"/>
  <c r="EZ12" i="29"/>
  <c r="EZ6" i="29"/>
  <c r="EC6" i="29"/>
  <c r="EC22" i="29"/>
  <c r="EC38" i="29"/>
  <c r="EC54" i="29"/>
  <c r="EC70" i="29"/>
  <c r="EC86" i="29"/>
  <c r="EC3" i="29"/>
  <c r="EC19" i="29"/>
  <c r="EC35" i="29"/>
  <c r="EC51" i="29"/>
  <c r="EC67" i="29"/>
  <c r="EC83" i="29"/>
  <c r="EC99" i="29"/>
  <c r="EC12" i="29"/>
  <c r="EC28" i="29"/>
  <c r="EC44" i="29"/>
  <c r="EC60" i="29"/>
  <c r="EC76" i="29"/>
  <c r="EC9" i="29"/>
  <c r="EC41" i="29"/>
  <c r="EC73" i="29"/>
  <c r="EC77" i="29"/>
  <c r="EC92" i="29"/>
  <c r="EC25" i="29"/>
  <c r="EC57" i="29"/>
  <c r="EC89" i="29"/>
  <c r="EC101" i="29"/>
  <c r="BI2" i="36" l="1"/>
  <c r="BF2" i="36"/>
  <c r="FB2" i="36" s="1"/>
  <c r="FO2" i="36" s="1"/>
  <c r="FK2" i="36"/>
  <c r="FX2" i="36" s="1"/>
  <c r="FG2" i="36"/>
  <c r="FT2" i="36" s="1"/>
  <c r="FC2" i="36"/>
  <c r="FP2" i="36" s="1"/>
  <c r="EF101" i="29"/>
  <c r="EF97" i="29"/>
  <c r="EF93" i="29"/>
  <c r="EF89" i="29"/>
  <c r="EF85" i="29"/>
  <c r="EF81" i="29"/>
  <c r="EF77" i="29"/>
  <c r="EF73" i="29"/>
  <c r="EF69" i="29"/>
  <c r="EF65" i="29"/>
  <c r="EF61" i="29"/>
  <c r="EF57" i="29"/>
  <c r="EF53" i="29"/>
  <c r="EF49" i="29"/>
  <c r="EF45" i="29"/>
  <c r="EF41" i="29"/>
  <c r="EF37" i="29"/>
  <c r="EF33" i="29"/>
  <c r="EF29" i="29"/>
  <c r="EF25" i="29"/>
  <c r="EF21" i="29"/>
  <c r="EF17" i="29"/>
  <c r="EF13" i="29"/>
  <c r="EF9" i="29"/>
  <c r="EF5" i="29"/>
  <c r="EF100" i="29"/>
  <c r="EF96" i="29"/>
  <c r="EF92" i="29"/>
  <c r="EF88" i="29"/>
  <c r="EF84" i="29"/>
  <c r="EF80" i="29"/>
  <c r="EF76" i="29"/>
  <c r="EF72" i="29"/>
  <c r="EF68" i="29"/>
  <c r="EF64" i="29"/>
  <c r="EF60" i="29"/>
  <c r="EF56" i="29"/>
  <c r="EF52" i="29"/>
  <c r="EF48" i="29"/>
  <c r="EF44" i="29"/>
  <c r="EF40" i="29"/>
  <c r="EF36" i="29"/>
  <c r="EF32" i="29"/>
  <c r="EF28" i="29"/>
  <c r="EF24" i="29"/>
  <c r="EF20" i="29"/>
  <c r="EF16" i="29"/>
  <c r="EF12" i="29"/>
  <c r="EF8" i="29"/>
  <c r="EF4" i="29"/>
  <c r="EF1" i="29"/>
  <c r="EF99" i="29"/>
  <c r="EF95" i="29"/>
  <c r="EF91" i="29"/>
  <c r="EF87" i="29"/>
  <c r="EF83" i="29"/>
  <c r="EF79" i="29"/>
  <c r="EF75" i="29"/>
  <c r="EF71" i="29"/>
  <c r="EF67" i="29"/>
  <c r="EF63" i="29"/>
  <c r="EF59" i="29"/>
  <c r="EF55" i="29"/>
  <c r="EF51" i="29"/>
  <c r="EF47" i="29"/>
  <c r="EF43" i="29"/>
  <c r="EF39" i="29"/>
  <c r="EF35" i="29"/>
  <c r="EF31" i="29"/>
  <c r="EF27" i="29"/>
  <c r="EF23" i="29"/>
  <c r="EF19" i="29"/>
  <c r="EF15" i="29"/>
  <c r="EF11" i="29"/>
  <c r="EF7" i="29"/>
  <c r="EF3" i="29"/>
  <c r="EF98" i="29"/>
  <c r="EF94" i="29"/>
  <c r="EF90" i="29"/>
  <c r="EF86" i="29"/>
  <c r="EF82" i="29"/>
  <c r="EF78" i="29"/>
  <c r="EF74" i="29"/>
  <c r="EF70" i="29"/>
  <c r="EF66" i="29"/>
  <c r="EF62" i="29"/>
  <c r="EF58" i="29"/>
  <c r="EF54" i="29"/>
  <c r="EF50" i="29"/>
  <c r="EF46" i="29"/>
  <c r="EF42" i="29"/>
  <c r="EF38" i="29"/>
  <c r="EF34" i="29"/>
  <c r="EF30" i="29"/>
  <c r="EF26" i="29"/>
  <c r="EF22" i="29"/>
  <c r="EF18" i="29"/>
  <c r="EF14" i="29"/>
  <c r="EF10" i="29"/>
  <c r="EF6" i="29"/>
  <c r="EF2" i="29"/>
  <c r="FC2" i="29"/>
  <c r="FC10" i="29"/>
  <c r="FC6" i="29"/>
  <c r="FC13" i="29"/>
  <c r="FC9" i="29"/>
  <c r="FC5" i="29"/>
  <c r="FC12" i="29"/>
  <c r="FC8" i="29"/>
  <c r="FC4" i="29"/>
  <c r="FC11" i="29"/>
  <c r="FC7" i="29"/>
  <c r="FC3" i="29"/>
  <c r="AQ2" i="36"/>
  <c r="AS2" i="36"/>
  <c r="AU2" i="36"/>
  <c r="AW2" i="36"/>
  <c r="AY2" i="36"/>
  <c r="BA2" i="36"/>
  <c r="BD2" i="36"/>
  <c r="AR2" i="36"/>
  <c r="AT2" i="36"/>
  <c r="AV2" i="36"/>
  <c r="AX2" i="36"/>
  <c r="AZ2" i="36"/>
  <c r="BB2" i="36"/>
  <c r="BE2" i="36"/>
  <c r="CA2" i="36"/>
  <c r="CC2" i="36"/>
  <c r="CE2" i="36"/>
  <c r="CG2" i="36"/>
  <c r="CI2" i="36"/>
  <c r="CK2" i="36"/>
  <c r="CN2" i="36"/>
  <c r="CB2" i="36"/>
  <c r="CD2" i="36"/>
  <c r="CF2" i="36"/>
  <c r="CH2" i="36"/>
  <c r="CJ2" i="36"/>
  <c r="CL2" i="36"/>
  <c r="CO2" i="36"/>
  <c r="EI2" i="36" l="1"/>
  <c r="BY2" i="36"/>
  <c r="EX2" i="36"/>
  <c r="BC2" i="36"/>
  <c r="EU2" i="36"/>
  <c r="AE2" i="36"/>
  <c r="BV2" i="36"/>
  <c r="EF2" i="36"/>
  <c r="BT2" i="36"/>
  <c r="AC2" i="36"/>
  <c r="ES2" i="36"/>
  <c r="ED2" i="36"/>
  <c r="BR2" i="36"/>
  <c r="EB2" i="36"/>
  <c r="AA2" i="36"/>
  <c r="EQ2" i="36"/>
  <c r="Y2" i="36"/>
  <c r="EO2" i="36"/>
  <c r="BP2" i="36"/>
  <c r="DZ2" i="36"/>
  <c r="BN2" i="36"/>
  <c r="EM2" i="36"/>
  <c r="W2" i="36"/>
  <c r="DX2" i="36"/>
  <c r="BL2" i="36"/>
  <c r="DV2" i="36"/>
  <c r="U2" i="36"/>
  <c r="EK2" i="36"/>
  <c r="EW2" i="36"/>
  <c r="EH2" i="36"/>
  <c r="BX2" i="36"/>
  <c r="AD2" i="36"/>
  <c r="ET2" i="36"/>
  <c r="BU2" i="36"/>
  <c r="EE2" i="36"/>
  <c r="AB2" i="36"/>
  <c r="ER2" i="36"/>
  <c r="BS2" i="36"/>
  <c r="EC2" i="36"/>
  <c r="Z2" i="36"/>
  <c r="EP2" i="36"/>
  <c r="BQ2" i="36"/>
  <c r="EA2" i="36"/>
  <c r="X2" i="36"/>
  <c r="DY2" i="36"/>
  <c r="AM2" i="36"/>
  <c r="BO2" i="36"/>
  <c r="EN2" i="36"/>
  <c r="V2" i="36"/>
  <c r="P2" i="36"/>
  <c r="Q2" i="36" s="1"/>
  <c r="EL2" i="36"/>
  <c r="M2" i="36"/>
  <c r="N2" i="36"/>
  <c r="O2" i="36" s="1"/>
  <c r="BM2" i="36"/>
  <c r="DW2" i="36"/>
  <c r="T2" i="36"/>
  <c r="CQ2" i="36"/>
  <c r="DF2" i="36" s="1"/>
  <c r="BK2" i="36"/>
  <c r="FA2" i="36"/>
  <c r="FN2" i="36" s="1"/>
  <c r="FE2" i="36"/>
  <c r="FR2" i="36" s="1"/>
  <c r="FI2" i="36"/>
  <c r="FV2" i="36" s="1"/>
  <c r="BG2" i="36"/>
  <c r="FJ2" i="36"/>
  <c r="FW2" i="36" s="1"/>
  <c r="FD2" i="36"/>
  <c r="FQ2" i="36" s="1"/>
  <c r="FF2" i="36"/>
  <c r="FS2" i="36" s="1"/>
  <c r="EZ2" i="36"/>
  <c r="FM2" i="36" s="1"/>
  <c r="FH2" i="36"/>
  <c r="FU2" i="36" s="1"/>
  <c r="CV2" i="36"/>
  <c r="DK2" i="36" s="1"/>
  <c r="E2" i="36" s="1"/>
  <c r="CU2" i="36"/>
  <c r="DJ2" i="36" s="1"/>
  <c r="D2" i="36" s="1"/>
  <c r="CT2" i="36"/>
  <c r="DI2" i="36" s="1"/>
  <c r="C2" i="36" s="1"/>
  <c r="CR2" i="36"/>
  <c r="DG2" i="36" s="1"/>
  <c r="A2" i="36" s="1"/>
  <c r="AF2" i="36"/>
  <c r="BW2" i="36"/>
  <c r="EG2" i="36"/>
  <c r="EV2" i="36"/>
  <c r="DT367" i="29"/>
  <c r="DU367" i="29" s="1"/>
  <c r="DQ367" i="29"/>
  <c r="DT366" i="29"/>
  <c r="DU366" i="29" s="1"/>
  <c r="DQ366" i="29"/>
  <c r="DT365" i="29"/>
  <c r="DU365" i="29" s="1"/>
  <c r="DQ365" i="29"/>
  <c r="DT364" i="29"/>
  <c r="DU364" i="29" s="1"/>
  <c r="DQ364" i="29"/>
  <c r="DT363" i="29"/>
  <c r="DU363" i="29" s="1"/>
  <c r="DQ363" i="29"/>
  <c r="DT362" i="29"/>
  <c r="DU362" i="29" s="1"/>
  <c r="DQ362" i="29"/>
  <c r="DT361" i="29"/>
  <c r="DU361" i="29" s="1"/>
  <c r="DQ361" i="29"/>
  <c r="DT360" i="29"/>
  <c r="DU360" i="29" s="1"/>
  <c r="DQ360" i="29"/>
  <c r="DT359" i="29"/>
  <c r="DU359" i="29" s="1"/>
  <c r="DQ359" i="29"/>
  <c r="DT358" i="29"/>
  <c r="DU358" i="29" s="1"/>
  <c r="DQ358" i="29"/>
  <c r="DT357" i="29"/>
  <c r="DU357" i="29" s="1"/>
  <c r="DQ357" i="29"/>
  <c r="DT356" i="29"/>
  <c r="DU356" i="29" s="1"/>
  <c r="DQ356" i="29"/>
  <c r="DT355" i="29"/>
  <c r="DU355" i="29" s="1"/>
  <c r="DQ355" i="29"/>
  <c r="DT354" i="29"/>
  <c r="DU354" i="29" s="1"/>
  <c r="DQ354" i="29"/>
  <c r="DT353" i="29"/>
  <c r="DU353" i="29" s="1"/>
  <c r="DQ353" i="29"/>
  <c r="DT352" i="29"/>
  <c r="DU352" i="29" s="1"/>
  <c r="DQ352" i="29"/>
  <c r="DT351" i="29"/>
  <c r="DU351" i="29" s="1"/>
  <c r="DQ351" i="29"/>
  <c r="DT350" i="29"/>
  <c r="DU350" i="29" s="1"/>
  <c r="DQ350" i="29"/>
  <c r="DT349" i="29"/>
  <c r="DU349" i="29" s="1"/>
  <c r="DQ349" i="29"/>
  <c r="DT348" i="29"/>
  <c r="DU348" i="29" s="1"/>
  <c r="DQ348" i="29"/>
  <c r="DT347" i="29"/>
  <c r="DU347" i="29" s="1"/>
  <c r="DQ347" i="29"/>
  <c r="DT346" i="29"/>
  <c r="DU346" i="29" s="1"/>
  <c r="DQ346" i="29"/>
  <c r="DT345" i="29"/>
  <c r="DU345" i="29" s="1"/>
  <c r="DQ345" i="29"/>
  <c r="DT344" i="29"/>
  <c r="DU344" i="29" s="1"/>
  <c r="DQ344" i="29"/>
  <c r="DT343" i="29"/>
  <c r="DU343" i="29" s="1"/>
  <c r="DQ343" i="29"/>
  <c r="DT342" i="29"/>
  <c r="DU342" i="29" s="1"/>
  <c r="DQ342" i="29"/>
  <c r="DT341" i="29"/>
  <c r="DU341" i="29" s="1"/>
  <c r="DQ341" i="29"/>
  <c r="DT340" i="29"/>
  <c r="DU340" i="29" s="1"/>
  <c r="DQ340" i="29"/>
  <c r="DT339" i="29"/>
  <c r="DU339" i="29" s="1"/>
  <c r="DQ339" i="29"/>
  <c r="DT338" i="29"/>
  <c r="DU338" i="29" s="1"/>
  <c r="DQ338" i="29"/>
  <c r="DT337" i="29"/>
  <c r="DU337" i="29" s="1"/>
  <c r="DQ337" i="29"/>
  <c r="DT336" i="29"/>
  <c r="DU336" i="29" s="1"/>
  <c r="DQ336" i="29"/>
  <c r="DT335" i="29"/>
  <c r="DU335" i="29" s="1"/>
  <c r="DQ335" i="29"/>
  <c r="DT334" i="29"/>
  <c r="DU334" i="29" s="1"/>
  <c r="DQ334" i="29"/>
  <c r="DT333" i="29"/>
  <c r="DU333" i="29" s="1"/>
  <c r="DQ333" i="29"/>
  <c r="DT332" i="29"/>
  <c r="DU332" i="29" s="1"/>
  <c r="DQ332" i="29"/>
  <c r="DT331" i="29"/>
  <c r="DU331" i="29" s="1"/>
  <c r="DQ331" i="29"/>
  <c r="DT330" i="29"/>
  <c r="DU330" i="29" s="1"/>
  <c r="DQ330" i="29"/>
  <c r="DT329" i="29"/>
  <c r="DU329" i="29" s="1"/>
  <c r="DQ329" i="29"/>
  <c r="DT328" i="29"/>
  <c r="DU328" i="29" s="1"/>
  <c r="DQ328" i="29"/>
  <c r="DT327" i="29"/>
  <c r="DU327" i="29" s="1"/>
  <c r="DQ327" i="29"/>
  <c r="DT326" i="29"/>
  <c r="DU326" i="29" s="1"/>
  <c r="DQ326" i="29"/>
  <c r="DT325" i="29"/>
  <c r="DU325" i="29" s="1"/>
  <c r="DQ325" i="29"/>
  <c r="DT324" i="29"/>
  <c r="DU324" i="29" s="1"/>
  <c r="DQ324" i="29"/>
  <c r="DT323" i="29"/>
  <c r="DU323" i="29" s="1"/>
  <c r="DQ323" i="29"/>
  <c r="DT322" i="29"/>
  <c r="DU322" i="29" s="1"/>
  <c r="DQ322" i="29"/>
  <c r="DT321" i="29"/>
  <c r="DU321" i="29" s="1"/>
  <c r="DQ321" i="29"/>
  <c r="DT320" i="29"/>
  <c r="DU320" i="29" s="1"/>
  <c r="DQ320" i="29"/>
  <c r="DT319" i="29"/>
  <c r="DU319" i="29" s="1"/>
  <c r="DQ319" i="29"/>
  <c r="DT318" i="29"/>
  <c r="DU318" i="29" s="1"/>
  <c r="DQ318" i="29"/>
  <c r="DT317" i="29"/>
  <c r="DU317" i="29" s="1"/>
  <c r="DQ317" i="29"/>
  <c r="DT316" i="29"/>
  <c r="DU316" i="29" s="1"/>
  <c r="DQ316" i="29"/>
  <c r="DT315" i="29"/>
  <c r="DU315" i="29" s="1"/>
  <c r="DQ315" i="29"/>
  <c r="DT314" i="29"/>
  <c r="DU314" i="29" s="1"/>
  <c r="DQ314" i="29"/>
  <c r="DT313" i="29"/>
  <c r="DU313" i="29" s="1"/>
  <c r="DQ313" i="29"/>
  <c r="DT312" i="29"/>
  <c r="DU312" i="29" s="1"/>
  <c r="DQ312" i="29"/>
  <c r="DT311" i="29"/>
  <c r="DU311" i="29" s="1"/>
  <c r="DQ311" i="29"/>
  <c r="DT310" i="29"/>
  <c r="DU310" i="29" s="1"/>
  <c r="DQ310" i="29"/>
  <c r="DT309" i="29"/>
  <c r="DU309" i="29" s="1"/>
  <c r="DQ309" i="29"/>
  <c r="DT308" i="29"/>
  <c r="DU308" i="29" s="1"/>
  <c r="DQ308" i="29"/>
  <c r="DT307" i="29"/>
  <c r="DU307" i="29" s="1"/>
  <c r="DQ307" i="29"/>
  <c r="DT306" i="29"/>
  <c r="DU306" i="29" s="1"/>
  <c r="DQ306" i="29"/>
  <c r="DT305" i="29"/>
  <c r="DU305" i="29" s="1"/>
  <c r="DQ305" i="29"/>
  <c r="DT304" i="29"/>
  <c r="DU304" i="29" s="1"/>
  <c r="DQ304" i="29"/>
  <c r="DT303" i="29"/>
  <c r="DU303" i="29" s="1"/>
  <c r="DQ303" i="29"/>
  <c r="DT302" i="29"/>
  <c r="DU302" i="29" s="1"/>
  <c r="DQ302" i="29"/>
  <c r="DT301" i="29"/>
  <c r="DU301" i="29" s="1"/>
  <c r="DQ301" i="29"/>
  <c r="DT300" i="29"/>
  <c r="DU300" i="29" s="1"/>
  <c r="DQ300" i="29"/>
  <c r="DT299" i="29"/>
  <c r="DU299" i="29" s="1"/>
  <c r="DQ299" i="29"/>
  <c r="DT298" i="29"/>
  <c r="DU298" i="29" s="1"/>
  <c r="DQ298" i="29"/>
  <c r="DT297" i="29"/>
  <c r="DU297" i="29" s="1"/>
  <c r="DQ297" i="29"/>
  <c r="DT296" i="29"/>
  <c r="DU296" i="29" s="1"/>
  <c r="DQ296" i="29"/>
  <c r="DT295" i="29"/>
  <c r="DU295" i="29" s="1"/>
  <c r="DQ295" i="29"/>
  <c r="DT294" i="29"/>
  <c r="DU294" i="29" s="1"/>
  <c r="DQ294" i="29"/>
  <c r="DT293" i="29"/>
  <c r="DU293" i="29" s="1"/>
  <c r="DQ293" i="29"/>
  <c r="DT292" i="29"/>
  <c r="DU292" i="29" s="1"/>
  <c r="DQ292" i="29"/>
  <c r="DT291" i="29"/>
  <c r="DU291" i="29" s="1"/>
  <c r="DQ291" i="29"/>
  <c r="DT290" i="29"/>
  <c r="DU290" i="29" s="1"/>
  <c r="DQ290" i="29"/>
  <c r="DT289" i="29"/>
  <c r="DU289" i="29" s="1"/>
  <c r="DQ289" i="29"/>
  <c r="DT288" i="29"/>
  <c r="DU288" i="29" s="1"/>
  <c r="DQ288" i="29"/>
  <c r="DT287" i="29"/>
  <c r="DU287" i="29" s="1"/>
  <c r="DQ287" i="29"/>
  <c r="DT286" i="29"/>
  <c r="DU286" i="29" s="1"/>
  <c r="DQ286" i="29"/>
  <c r="DT285" i="29"/>
  <c r="DU285" i="29" s="1"/>
  <c r="DQ285" i="29"/>
  <c r="DT284" i="29"/>
  <c r="DU284" i="29" s="1"/>
  <c r="DQ284" i="29"/>
  <c r="DT283" i="29"/>
  <c r="DU283" i="29" s="1"/>
  <c r="DQ283" i="29"/>
  <c r="DT282" i="29"/>
  <c r="DU282" i="29" s="1"/>
  <c r="DQ282" i="29"/>
  <c r="DT281" i="29"/>
  <c r="DU281" i="29" s="1"/>
  <c r="DQ281" i="29"/>
  <c r="DT280" i="29"/>
  <c r="DU280" i="29" s="1"/>
  <c r="DQ280" i="29"/>
  <c r="DT279" i="29"/>
  <c r="DU279" i="29" s="1"/>
  <c r="DQ279" i="29"/>
  <c r="DT278" i="29"/>
  <c r="DU278" i="29" s="1"/>
  <c r="DQ278" i="29"/>
  <c r="DT277" i="29"/>
  <c r="DU277" i="29" s="1"/>
  <c r="DQ277" i="29"/>
  <c r="DT276" i="29"/>
  <c r="DU276" i="29" s="1"/>
  <c r="DQ276" i="29"/>
  <c r="DT275" i="29"/>
  <c r="DU275" i="29" s="1"/>
  <c r="DQ275" i="29"/>
  <c r="DT274" i="29"/>
  <c r="DU274" i="29" s="1"/>
  <c r="DQ274" i="29"/>
  <c r="DT273" i="29"/>
  <c r="DU273" i="29" s="1"/>
  <c r="DQ273" i="29"/>
  <c r="DT272" i="29"/>
  <c r="DU272" i="29" s="1"/>
  <c r="DQ272" i="29"/>
  <c r="DT271" i="29"/>
  <c r="DU271" i="29" s="1"/>
  <c r="DQ271" i="29"/>
  <c r="DT270" i="29"/>
  <c r="DU270" i="29" s="1"/>
  <c r="DQ270" i="29"/>
  <c r="DT269" i="29"/>
  <c r="DU269" i="29" s="1"/>
  <c r="DQ269" i="29"/>
  <c r="DT268" i="29"/>
  <c r="DU268" i="29" s="1"/>
  <c r="DQ268" i="29"/>
  <c r="DT267" i="29"/>
  <c r="DU267" i="29" s="1"/>
  <c r="DQ267" i="29"/>
  <c r="DT266" i="29"/>
  <c r="DU266" i="29" s="1"/>
  <c r="DQ266" i="29"/>
  <c r="DT265" i="29"/>
  <c r="DU265" i="29" s="1"/>
  <c r="DQ265" i="29"/>
  <c r="DT264" i="29"/>
  <c r="DU264" i="29" s="1"/>
  <c r="DQ264" i="29"/>
  <c r="DT263" i="29"/>
  <c r="DU263" i="29" s="1"/>
  <c r="DQ263" i="29"/>
  <c r="DT262" i="29"/>
  <c r="DU262" i="29" s="1"/>
  <c r="DQ262" i="29"/>
  <c r="DT261" i="29"/>
  <c r="DU261" i="29" s="1"/>
  <c r="DQ261" i="29"/>
  <c r="DT260" i="29"/>
  <c r="DU260" i="29" s="1"/>
  <c r="DQ260" i="29"/>
  <c r="DT259" i="29"/>
  <c r="DU259" i="29" s="1"/>
  <c r="DQ259" i="29"/>
  <c r="DT258" i="29"/>
  <c r="DU258" i="29" s="1"/>
  <c r="DQ258" i="29"/>
  <c r="DT257" i="29"/>
  <c r="DU257" i="29" s="1"/>
  <c r="DQ257" i="29"/>
  <c r="DT256" i="29"/>
  <c r="DU256" i="29" s="1"/>
  <c r="DQ256" i="29"/>
  <c r="DT255" i="29"/>
  <c r="DU255" i="29" s="1"/>
  <c r="DQ255" i="29"/>
  <c r="DT254" i="29"/>
  <c r="DU254" i="29" s="1"/>
  <c r="DQ254" i="29"/>
  <c r="DT253" i="29"/>
  <c r="DU253" i="29" s="1"/>
  <c r="DQ253" i="29"/>
  <c r="DT252" i="29"/>
  <c r="DU252" i="29" s="1"/>
  <c r="DQ252" i="29"/>
  <c r="DT251" i="29"/>
  <c r="DU251" i="29" s="1"/>
  <c r="DQ251" i="29"/>
  <c r="DT250" i="29"/>
  <c r="DU250" i="29" s="1"/>
  <c r="DQ250" i="29"/>
  <c r="DT249" i="29"/>
  <c r="DU249" i="29" s="1"/>
  <c r="DQ249" i="29"/>
  <c r="DT248" i="29"/>
  <c r="DU248" i="29" s="1"/>
  <c r="DQ248" i="29"/>
  <c r="DT247" i="29"/>
  <c r="DU247" i="29" s="1"/>
  <c r="DQ247" i="29"/>
  <c r="DT246" i="29"/>
  <c r="DU246" i="29" s="1"/>
  <c r="DQ246" i="29"/>
  <c r="DT245" i="29"/>
  <c r="DU245" i="29" s="1"/>
  <c r="DQ245" i="29"/>
  <c r="DT244" i="29"/>
  <c r="DU244" i="29" s="1"/>
  <c r="DQ244" i="29"/>
  <c r="DT243" i="29"/>
  <c r="DU243" i="29" s="1"/>
  <c r="DQ243" i="29"/>
  <c r="DT242" i="29"/>
  <c r="DU242" i="29" s="1"/>
  <c r="DQ242" i="29"/>
  <c r="DT241" i="29"/>
  <c r="DU241" i="29" s="1"/>
  <c r="DQ241" i="29"/>
  <c r="DT240" i="29"/>
  <c r="DU240" i="29" s="1"/>
  <c r="DQ240" i="29"/>
  <c r="DT239" i="29"/>
  <c r="DU239" i="29" s="1"/>
  <c r="DQ239" i="29"/>
  <c r="DT238" i="29"/>
  <c r="DU238" i="29" s="1"/>
  <c r="DQ238" i="29"/>
  <c r="DT237" i="29"/>
  <c r="DU237" i="29" s="1"/>
  <c r="DQ237" i="29"/>
  <c r="DT236" i="29"/>
  <c r="DU236" i="29" s="1"/>
  <c r="DQ236" i="29"/>
  <c r="DT235" i="29"/>
  <c r="DU235" i="29" s="1"/>
  <c r="DQ235" i="29"/>
  <c r="DT234" i="29"/>
  <c r="DU234" i="29" s="1"/>
  <c r="DQ234" i="29"/>
  <c r="DT233" i="29"/>
  <c r="DU233" i="29" s="1"/>
  <c r="DQ233" i="29"/>
  <c r="DT232" i="29"/>
  <c r="DU232" i="29" s="1"/>
  <c r="DQ232" i="29"/>
  <c r="DT231" i="29"/>
  <c r="DU231" i="29" s="1"/>
  <c r="DQ231" i="29"/>
  <c r="DT230" i="29"/>
  <c r="DU230" i="29" s="1"/>
  <c r="DQ230" i="29"/>
  <c r="DT229" i="29"/>
  <c r="DU229" i="29" s="1"/>
  <c r="DQ229" i="29"/>
  <c r="DT228" i="29"/>
  <c r="DU228" i="29" s="1"/>
  <c r="DQ228" i="29"/>
  <c r="DT227" i="29"/>
  <c r="DU227" i="29" s="1"/>
  <c r="DQ227" i="29"/>
  <c r="DT226" i="29"/>
  <c r="DU226" i="29" s="1"/>
  <c r="DQ226" i="29"/>
  <c r="DT225" i="29"/>
  <c r="DU225" i="29" s="1"/>
  <c r="DQ225" i="29"/>
  <c r="DT224" i="29"/>
  <c r="DU224" i="29" s="1"/>
  <c r="DQ224" i="29"/>
  <c r="DT223" i="29"/>
  <c r="DU223" i="29" s="1"/>
  <c r="DQ223" i="29"/>
  <c r="DT222" i="29"/>
  <c r="DU222" i="29" s="1"/>
  <c r="DQ222" i="29"/>
  <c r="DT221" i="29"/>
  <c r="DU221" i="29" s="1"/>
  <c r="DQ221" i="29"/>
  <c r="DT220" i="29"/>
  <c r="DU220" i="29" s="1"/>
  <c r="DQ220" i="29"/>
  <c r="DT219" i="29"/>
  <c r="DU219" i="29" s="1"/>
  <c r="DQ219" i="29"/>
  <c r="DT218" i="29"/>
  <c r="DU218" i="29" s="1"/>
  <c r="DQ218" i="29"/>
  <c r="DT217" i="29"/>
  <c r="DU217" i="29" s="1"/>
  <c r="DQ217" i="29"/>
  <c r="DT216" i="29"/>
  <c r="DU216" i="29" s="1"/>
  <c r="DQ216" i="29"/>
  <c r="DT215" i="29"/>
  <c r="DU215" i="29" s="1"/>
  <c r="DQ215" i="29"/>
  <c r="DT214" i="29"/>
  <c r="DU214" i="29" s="1"/>
  <c r="DQ214" i="29"/>
  <c r="DT213" i="29"/>
  <c r="DU213" i="29" s="1"/>
  <c r="DQ213" i="29"/>
  <c r="DT212" i="29"/>
  <c r="DU212" i="29" s="1"/>
  <c r="DQ212" i="29"/>
  <c r="DT211" i="29"/>
  <c r="DU211" i="29" s="1"/>
  <c r="DQ211" i="29"/>
  <c r="DT210" i="29"/>
  <c r="DU210" i="29" s="1"/>
  <c r="DQ210" i="29"/>
  <c r="DT209" i="29"/>
  <c r="DU209" i="29" s="1"/>
  <c r="DQ209" i="29"/>
  <c r="DT208" i="29"/>
  <c r="DU208" i="29" s="1"/>
  <c r="DQ208" i="29"/>
  <c r="DT207" i="29"/>
  <c r="DU207" i="29" s="1"/>
  <c r="DQ207" i="29"/>
  <c r="DT206" i="29"/>
  <c r="DU206" i="29" s="1"/>
  <c r="DQ206" i="29"/>
  <c r="DT205" i="29"/>
  <c r="DU205" i="29" s="1"/>
  <c r="DQ205" i="29"/>
  <c r="DT204" i="29"/>
  <c r="DU204" i="29" s="1"/>
  <c r="DQ204" i="29"/>
  <c r="DT203" i="29"/>
  <c r="DU203" i="29" s="1"/>
  <c r="DQ203" i="29"/>
  <c r="DT202" i="29"/>
  <c r="DU202" i="29" s="1"/>
  <c r="DQ202" i="29"/>
  <c r="DT201" i="29"/>
  <c r="DU201" i="29" s="1"/>
  <c r="DQ201" i="29"/>
  <c r="DT200" i="29"/>
  <c r="DU200" i="29" s="1"/>
  <c r="DQ200" i="29"/>
  <c r="DT199" i="29"/>
  <c r="DU199" i="29" s="1"/>
  <c r="DQ199" i="29"/>
  <c r="DT198" i="29"/>
  <c r="DU198" i="29" s="1"/>
  <c r="DQ198" i="29"/>
  <c r="DT197" i="29"/>
  <c r="DU197" i="29" s="1"/>
  <c r="DQ197" i="29"/>
  <c r="DT196" i="29"/>
  <c r="DU196" i="29" s="1"/>
  <c r="DQ196" i="29"/>
  <c r="DT195" i="29"/>
  <c r="DU195" i="29" s="1"/>
  <c r="DQ195" i="29"/>
  <c r="DT194" i="29"/>
  <c r="DU194" i="29" s="1"/>
  <c r="DQ194" i="29"/>
  <c r="DT193" i="29"/>
  <c r="DU193" i="29" s="1"/>
  <c r="DQ193" i="29"/>
  <c r="DT192" i="29"/>
  <c r="DU192" i="29" s="1"/>
  <c r="DQ192" i="29"/>
  <c r="DT191" i="29"/>
  <c r="DU191" i="29" s="1"/>
  <c r="DQ191" i="29"/>
  <c r="DT190" i="29"/>
  <c r="DU190" i="29" s="1"/>
  <c r="DQ190" i="29"/>
  <c r="DT189" i="29"/>
  <c r="DU189" i="29" s="1"/>
  <c r="DQ189" i="29"/>
  <c r="DT188" i="29"/>
  <c r="DU188" i="29" s="1"/>
  <c r="DQ188" i="29"/>
  <c r="DT187" i="29"/>
  <c r="DU187" i="29" s="1"/>
  <c r="DQ187" i="29"/>
  <c r="DT186" i="29"/>
  <c r="DU186" i="29" s="1"/>
  <c r="DQ186" i="29"/>
  <c r="DT185" i="29"/>
  <c r="DU185" i="29" s="1"/>
  <c r="DQ185" i="29"/>
  <c r="DT184" i="29"/>
  <c r="DU184" i="29" s="1"/>
  <c r="DQ184" i="29"/>
  <c r="DT183" i="29"/>
  <c r="DU183" i="29" s="1"/>
  <c r="DQ183" i="29"/>
  <c r="DT182" i="29"/>
  <c r="DU182" i="29" s="1"/>
  <c r="DQ182" i="29"/>
  <c r="DT181" i="29"/>
  <c r="DU181" i="29" s="1"/>
  <c r="DQ181" i="29"/>
  <c r="DT180" i="29"/>
  <c r="DU180" i="29" s="1"/>
  <c r="DQ180" i="29"/>
  <c r="DT179" i="29"/>
  <c r="DU179" i="29" s="1"/>
  <c r="DQ179" i="29"/>
  <c r="DT178" i="29"/>
  <c r="DU178" i="29" s="1"/>
  <c r="DQ178" i="29"/>
  <c r="DT177" i="29"/>
  <c r="DU177" i="29" s="1"/>
  <c r="DQ177" i="29"/>
  <c r="DT176" i="29"/>
  <c r="DU176" i="29" s="1"/>
  <c r="DQ176" i="29"/>
  <c r="DT175" i="29"/>
  <c r="DU175" i="29" s="1"/>
  <c r="DQ175" i="29"/>
  <c r="DT174" i="29"/>
  <c r="DU174" i="29" s="1"/>
  <c r="DQ174" i="29"/>
  <c r="DT173" i="29"/>
  <c r="DU173" i="29" s="1"/>
  <c r="DQ173" i="29"/>
  <c r="DT172" i="29"/>
  <c r="DU172" i="29" s="1"/>
  <c r="DQ172" i="29"/>
  <c r="DT171" i="29"/>
  <c r="DU171" i="29" s="1"/>
  <c r="DQ171" i="29"/>
  <c r="DT170" i="29"/>
  <c r="DU170" i="29" s="1"/>
  <c r="DQ170" i="29"/>
  <c r="DT169" i="29"/>
  <c r="DU169" i="29" s="1"/>
  <c r="DQ169" i="29"/>
  <c r="DT168" i="29"/>
  <c r="DU168" i="29" s="1"/>
  <c r="DQ168" i="29"/>
  <c r="DT167" i="29"/>
  <c r="DU167" i="29" s="1"/>
  <c r="DQ167" i="29"/>
  <c r="DT166" i="29"/>
  <c r="DU166" i="29" s="1"/>
  <c r="DQ166" i="29"/>
  <c r="DT165" i="29"/>
  <c r="DU165" i="29" s="1"/>
  <c r="DQ165" i="29"/>
  <c r="DT164" i="29"/>
  <c r="DU164" i="29" s="1"/>
  <c r="DQ164" i="29"/>
  <c r="DT163" i="29"/>
  <c r="DU163" i="29" s="1"/>
  <c r="DQ163" i="29"/>
  <c r="DT162" i="29"/>
  <c r="DU162" i="29" s="1"/>
  <c r="DQ162" i="29"/>
  <c r="DT161" i="29"/>
  <c r="DU161" i="29" s="1"/>
  <c r="DQ161" i="29"/>
  <c r="DT160" i="29"/>
  <c r="DU160" i="29" s="1"/>
  <c r="DQ160" i="29"/>
  <c r="DT159" i="29"/>
  <c r="DU159" i="29" s="1"/>
  <c r="DQ159" i="29"/>
  <c r="DT158" i="29"/>
  <c r="DU158" i="29" s="1"/>
  <c r="DQ158" i="29"/>
  <c r="DT157" i="29"/>
  <c r="DU157" i="29" s="1"/>
  <c r="DQ157" i="29"/>
  <c r="DT156" i="29"/>
  <c r="DU156" i="29" s="1"/>
  <c r="DQ156" i="29"/>
  <c r="DT155" i="29"/>
  <c r="DU155" i="29" s="1"/>
  <c r="DQ155" i="29"/>
  <c r="DT154" i="29"/>
  <c r="DU154" i="29" s="1"/>
  <c r="DQ154" i="29"/>
  <c r="DT153" i="29"/>
  <c r="DU153" i="29" s="1"/>
  <c r="DQ153" i="29"/>
  <c r="DT152" i="29"/>
  <c r="DU152" i="29" s="1"/>
  <c r="DQ152" i="29"/>
  <c r="DT151" i="29"/>
  <c r="DU151" i="29" s="1"/>
  <c r="DQ151" i="29"/>
  <c r="DT150" i="29"/>
  <c r="DU150" i="29" s="1"/>
  <c r="DQ150" i="29"/>
  <c r="DT149" i="29"/>
  <c r="DU149" i="29" s="1"/>
  <c r="DQ149" i="29"/>
  <c r="DT148" i="29"/>
  <c r="DU148" i="29" s="1"/>
  <c r="DQ148" i="29"/>
  <c r="DT147" i="29"/>
  <c r="DU147" i="29" s="1"/>
  <c r="DQ147" i="29"/>
  <c r="DT146" i="29"/>
  <c r="DU146" i="29" s="1"/>
  <c r="DQ146" i="29"/>
  <c r="DT145" i="29"/>
  <c r="DU145" i="29" s="1"/>
  <c r="DQ145" i="29"/>
  <c r="DT144" i="29"/>
  <c r="DU144" i="29" s="1"/>
  <c r="DQ144" i="29"/>
  <c r="DT143" i="29"/>
  <c r="DU143" i="29" s="1"/>
  <c r="DQ143" i="29"/>
  <c r="DT142" i="29"/>
  <c r="DU142" i="29" s="1"/>
  <c r="DQ142" i="29"/>
  <c r="DT141" i="29"/>
  <c r="DU141" i="29" s="1"/>
  <c r="DQ141" i="29"/>
  <c r="DT140" i="29"/>
  <c r="DU140" i="29" s="1"/>
  <c r="DQ140" i="29"/>
  <c r="DT139" i="29"/>
  <c r="DU139" i="29" s="1"/>
  <c r="DQ139" i="29"/>
  <c r="DT138" i="29"/>
  <c r="DU138" i="29" s="1"/>
  <c r="DQ138" i="29"/>
  <c r="DT137" i="29"/>
  <c r="DU137" i="29" s="1"/>
  <c r="DQ137" i="29"/>
  <c r="DT136" i="29"/>
  <c r="DU136" i="29" s="1"/>
  <c r="DQ136" i="29"/>
  <c r="DT135" i="29"/>
  <c r="DU135" i="29" s="1"/>
  <c r="DQ135" i="29"/>
  <c r="DT134" i="29"/>
  <c r="DU134" i="29" s="1"/>
  <c r="DQ134" i="29"/>
  <c r="DT133" i="29"/>
  <c r="DU133" i="29" s="1"/>
  <c r="DQ133" i="29"/>
  <c r="DT132" i="29"/>
  <c r="DU132" i="29" s="1"/>
  <c r="DQ132" i="29"/>
  <c r="DT131" i="29"/>
  <c r="DU131" i="29" s="1"/>
  <c r="DQ131" i="29"/>
  <c r="DT130" i="29"/>
  <c r="DU130" i="29" s="1"/>
  <c r="DQ130" i="29"/>
  <c r="DT129" i="29"/>
  <c r="DU129" i="29" s="1"/>
  <c r="DQ129" i="29"/>
  <c r="DT128" i="29"/>
  <c r="DU128" i="29" s="1"/>
  <c r="DQ128" i="29"/>
  <c r="DT127" i="29"/>
  <c r="DU127" i="29" s="1"/>
  <c r="DQ127" i="29"/>
  <c r="DT126" i="29"/>
  <c r="DU126" i="29" s="1"/>
  <c r="DQ126" i="29"/>
  <c r="DT125" i="29"/>
  <c r="DU125" i="29" s="1"/>
  <c r="DQ125" i="29"/>
  <c r="DT124" i="29"/>
  <c r="DU124" i="29" s="1"/>
  <c r="DQ124" i="29"/>
  <c r="DT123" i="29"/>
  <c r="DU123" i="29" s="1"/>
  <c r="DQ123" i="29"/>
  <c r="DT122" i="29"/>
  <c r="DU122" i="29" s="1"/>
  <c r="DQ122" i="29"/>
  <c r="DT121" i="29"/>
  <c r="DU121" i="29" s="1"/>
  <c r="DQ121" i="29"/>
  <c r="DT120" i="29"/>
  <c r="DU120" i="29" s="1"/>
  <c r="DQ120" i="29"/>
  <c r="DT119" i="29"/>
  <c r="DU119" i="29" s="1"/>
  <c r="DQ119" i="29"/>
  <c r="DT118" i="29"/>
  <c r="DU118" i="29" s="1"/>
  <c r="DQ118" i="29"/>
  <c r="DT117" i="29"/>
  <c r="DU117" i="29" s="1"/>
  <c r="DQ117" i="29"/>
  <c r="DT116" i="29"/>
  <c r="DU116" i="29" s="1"/>
  <c r="DQ116" i="29"/>
  <c r="DT115" i="29"/>
  <c r="DU115" i="29" s="1"/>
  <c r="DQ115" i="29"/>
  <c r="DT114" i="29"/>
  <c r="DU114" i="29" s="1"/>
  <c r="DQ114" i="29"/>
  <c r="DT113" i="29"/>
  <c r="DU113" i="29" s="1"/>
  <c r="DQ113" i="29"/>
  <c r="DT112" i="29"/>
  <c r="DU112" i="29" s="1"/>
  <c r="DQ112" i="29"/>
  <c r="DT111" i="29"/>
  <c r="DU111" i="29" s="1"/>
  <c r="DQ111" i="29"/>
  <c r="DT110" i="29"/>
  <c r="DU110" i="29" s="1"/>
  <c r="DQ110" i="29"/>
  <c r="DT109" i="29"/>
  <c r="DU109" i="29" s="1"/>
  <c r="DQ109" i="29"/>
  <c r="DT108" i="29"/>
  <c r="DU108" i="29" s="1"/>
  <c r="DQ108" i="29"/>
  <c r="DT107" i="29"/>
  <c r="DU107" i="29" s="1"/>
  <c r="DQ107" i="29"/>
  <c r="DT106" i="29"/>
  <c r="DU106" i="29" s="1"/>
  <c r="DQ106" i="29"/>
  <c r="DT105" i="29"/>
  <c r="DU105" i="29" s="1"/>
  <c r="DQ105" i="29"/>
  <c r="DT104" i="29"/>
  <c r="DU104" i="29" s="1"/>
  <c r="DQ104" i="29"/>
  <c r="DT103" i="29"/>
  <c r="DU103" i="29" s="1"/>
  <c r="DQ103" i="29"/>
  <c r="DT102" i="29"/>
  <c r="DU102" i="29" s="1"/>
  <c r="DQ102" i="29"/>
  <c r="DT101" i="29"/>
  <c r="DU101" i="29" s="1"/>
  <c r="DQ101" i="29"/>
  <c r="DT100" i="29"/>
  <c r="DU100" i="29" s="1"/>
  <c r="DQ100" i="29"/>
  <c r="DT99" i="29"/>
  <c r="DU99" i="29" s="1"/>
  <c r="DQ99" i="29"/>
  <c r="DT98" i="29"/>
  <c r="DU98" i="29" s="1"/>
  <c r="DQ98" i="29"/>
  <c r="DT97" i="29"/>
  <c r="DU97" i="29" s="1"/>
  <c r="DQ97" i="29"/>
  <c r="DT96" i="29"/>
  <c r="DU96" i="29" s="1"/>
  <c r="DQ96" i="29"/>
  <c r="DT95" i="29"/>
  <c r="DU95" i="29" s="1"/>
  <c r="DQ95" i="29"/>
  <c r="DT94" i="29"/>
  <c r="DU94" i="29" s="1"/>
  <c r="DQ94" i="29"/>
  <c r="DT93" i="29"/>
  <c r="DU93" i="29" s="1"/>
  <c r="DQ93" i="29"/>
  <c r="DT92" i="29"/>
  <c r="DU92" i="29" s="1"/>
  <c r="DQ92" i="29"/>
  <c r="DT91" i="29"/>
  <c r="DU91" i="29" s="1"/>
  <c r="DQ91" i="29"/>
  <c r="DT90" i="29"/>
  <c r="DU90" i="29" s="1"/>
  <c r="DQ90" i="29"/>
  <c r="DT89" i="29"/>
  <c r="DU89" i="29" s="1"/>
  <c r="DQ89" i="29"/>
  <c r="DT88" i="29"/>
  <c r="DU88" i="29" s="1"/>
  <c r="DQ88" i="29"/>
  <c r="DT87" i="29"/>
  <c r="DU87" i="29" s="1"/>
  <c r="DQ87" i="29"/>
  <c r="DT86" i="29"/>
  <c r="DU86" i="29" s="1"/>
  <c r="DQ86" i="29"/>
  <c r="DT85" i="29"/>
  <c r="DU85" i="29" s="1"/>
  <c r="DQ85" i="29"/>
  <c r="DT84" i="29"/>
  <c r="DU84" i="29" s="1"/>
  <c r="DQ84" i="29"/>
  <c r="DT83" i="29"/>
  <c r="DU83" i="29" s="1"/>
  <c r="DQ83" i="29"/>
  <c r="DT82" i="29"/>
  <c r="DU82" i="29" s="1"/>
  <c r="DQ82" i="29"/>
  <c r="DT81" i="29"/>
  <c r="DU81" i="29" s="1"/>
  <c r="DQ81" i="29"/>
  <c r="DT80" i="29"/>
  <c r="DU80" i="29" s="1"/>
  <c r="DQ80" i="29"/>
  <c r="DT79" i="29"/>
  <c r="DU79" i="29" s="1"/>
  <c r="DQ79" i="29"/>
  <c r="DT78" i="29"/>
  <c r="DU78" i="29" s="1"/>
  <c r="DQ78" i="29"/>
  <c r="DT77" i="29"/>
  <c r="DU77" i="29" s="1"/>
  <c r="DQ77" i="29"/>
  <c r="DT76" i="29"/>
  <c r="DU76" i="29" s="1"/>
  <c r="DQ76" i="29"/>
  <c r="DT75" i="29"/>
  <c r="DU75" i="29" s="1"/>
  <c r="DQ75" i="29"/>
  <c r="DT74" i="29"/>
  <c r="DU74" i="29" s="1"/>
  <c r="DQ74" i="29"/>
  <c r="DT73" i="29"/>
  <c r="DU73" i="29" s="1"/>
  <c r="DQ73" i="29"/>
  <c r="DT72" i="29"/>
  <c r="DU72" i="29" s="1"/>
  <c r="DQ72" i="29"/>
  <c r="DT71" i="29"/>
  <c r="DU71" i="29" s="1"/>
  <c r="DQ71" i="29"/>
  <c r="DT70" i="29"/>
  <c r="DU70" i="29" s="1"/>
  <c r="DQ70" i="29"/>
  <c r="DT69" i="29"/>
  <c r="DU69" i="29" s="1"/>
  <c r="DQ69" i="29"/>
  <c r="DT68" i="29"/>
  <c r="DU68" i="29" s="1"/>
  <c r="DQ68" i="29"/>
  <c r="DT67" i="29"/>
  <c r="DU67" i="29" s="1"/>
  <c r="DQ67" i="29"/>
  <c r="DT66" i="29"/>
  <c r="DU66" i="29" s="1"/>
  <c r="DQ66" i="29"/>
  <c r="DT65" i="29"/>
  <c r="DU65" i="29" s="1"/>
  <c r="DQ65" i="29"/>
  <c r="DT64" i="29"/>
  <c r="DU64" i="29" s="1"/>
  <c r="DQ64" i="29"/>
  <c r="DT63" i="29"/>
  <c r="DU63" i="29" s="1"/>
  <c r="DQ63" i="29"/>
  <c r="DT62" i="29"/>
  <c r="DU62" i="29" s="1"/>
  <c r="DQ62" i="29"/>
  <c r="DT61" i="29"/>
  <c r="DU61" i="29" s="1"/>
  <c r="DQ61" i="29"/>
  <c r="DT60" i="29"/>
  <c r="DU60" i="29" s="1"/>
  <c r="DQ60" i="29"/>
  <c r="DT59" i="29"/>
  <c r="DU59" i="29" s="1"/>
  <c r="DQ59" i="29"/>
  <c r="DT58" i="29"/>
  <c r="DU58" i="29" s="1"/>
  <c r="DQ58" i="29"/>
  <c r="DT57" i="29"/>
  <c r="DU57" i="29" s="1"/>
  <c r="DQ57" i="29"/>
  <c r="DT56" i="29"/>
  <c r="DU56" i="29" s="1"/>
  <c r="DQ56" i="29"/>
  <c r="DT55" i="29"/>
  <c r="DU55" i="29" s="1"/>
  <c r="DQ55" i="29"/>
  <c r="DT54" i="29"/>
  <c r="DU54" i="29" s="1"/>
  <c r="DQ54" i="29"/>
  <c r="DT53" i="29"/>
  <c r="DU53" i="29" s="1"/>
  <c r="DQ53" i="29"/>
  <c r="DT52" i="29"/>
  <c r="DU52" i="29" s="1"/>
  <c r="DQ52" i="29"/>
  <c r="DT51" i="29"/>
  <c r="DU51" i="29" s="1"/>
  <c r="DQ51" i="29"/>
  <c r="DT50" i="29"/>
  <c r="DU50" i="29" s="1"/>
  <c r="DQ50" i="29"/>
  <c r="DT49" i="29"/>
  <c r="DU49" i="29" s="1"/>
  <c r="DQ49" i="29"/>
  <c r="DT48" i="29"/>
  <c r="DU48" i="29" s="1"/>
  <c r="DQ48" i="29"/>
  <c r="DT47" i="29"/>
  <c r="DU47" i="29" s="1"/>
  <c r="DQ47" i="29"/>
  <c r="DT46" i="29"/>
  <c r="DU46" i="29" s="1"/>
  <c r="DQ46" i="29"/>
  <c r="DT45" i="29"/>
  <c r="DU45" i="29" s="1"/>
  <c r="DQ45" i="29"/>
  <c r="DT44" i="29"/>
  <c r="DU44" i="29" s="1"/>
  <c r="DQ44" i="29"/>
  <c r="DT43" i="29"/>
  <c r="DU43" i="29" s="1"/>
  <c r="DQ43" i="29"/>
  <c r="DT42" i="29"/>
  <c r="DU42" i="29" s="1"/>
  <c r="DQ42" i="29"/>
  <c r="DT41" i="29"/>
  <c r="DU41" i="29" s="1"/>
  <c r="DQ41" i="29"/>
  <c r="DT40" i="29"/>
  <c r="DU40" i="29" s="1"/>
  <c r="DQ40" i="29"/>
  <c r="DT39" i="29"/>
  <c r="DU39" i="29" s="1"/>
  <c r="DQ39" i="29"/>
  <c r="DT38" i="29"/>
  <c r="DU38" i="29" s="1"/>
  <c r="DQ38" i="29"/>
  <c r="DT37" i="29"/>
  <c r="DU37" i="29" s="1"/>
  <c r="DQ37" i="29"/>
  <c r="DT36" i="29"/>
  <c r="DU36" i="29" s="1"/>
  <c r="DQ36" i="29"/>
  <c r="DT35" i="29"/>
  <c r="DU35" i="29" s="1"/>
  <c r="DQ35" i="29"/>
  <c r="DT34" i="29"/>
  <c r="DU34" i="29" s="1"/>
  <c r="DQ34" i="29"/>
  <c r="DT33" i="29"/>
  <c r="DU33" i="29" s="1"/>
  <c r="DQ33" i="29"/>
  <c r="DT32" i="29"/>
  <c r="DU32" i="29" s="1"/>
  <c r="DQ32" i="29"/>
  <c r="DT31" i="29"/>
  <c r="DU31" i="29" s="1"/>
  <c r="DQ31" i="29"/>
  <c r="DT30" i="29"/>
  <c r="DU30" i="29" s="1"/>
  <c r="DQ30" i="29"/>
  <c r="DT29" i="29"/>
  <c r="DU29" i="29" s="1"/>
  <c r="DQ29" i="29"/>
  <c r="DT28" i="29"/>
  <c r="DU28" i="29" s="1"/>
  <c r="DQ28" i="29"/>
  <c r="DT27" i="29"/>
  <c r="DU27" i="29" s="1"/>
  <c r="DQ27" i="29"/>
  <c r="DT26" i="29"/>
  <c r="DU26" i="29" s="1"/>
  <c r="DQ26" i="29"/>
  <c r="DT25" i="29"/>
  <c r="DU25" i="29" s="1"/>
  <c r="DQ25" i="29"/>
  <c r="DT24" i="29"/>
  <c r="DU24" i="29" s="1"/>
  <c r="DQ24" i="29"/>
  <c r="DT23" i="29"/>
  <c r="DU23" i="29" s="1"/>
  <c r="DQ23" i="29"/>
  <c r="DT22" i="29"/>
  <c r="DU22" i="29" s="1"/>
  <c r="DQ22" i="29"/>
  <c r="DT21" i="29"/>
  <c r="DU21" i="29" s="1"/>
  <c r="DQ21" i="29"/>
  <c r="DT20" i="29"/>
  <c r="DU20" i="29" s="1"/>
  <c r="DQ20" i="29"/>
  <c r="DT19" i="29"/>
  <c r="DU19" i="29" s="1"/>
  <c r="DQ19" i="29"/>
  <c r="DT18" i="29"/>
  <c r="DU18" i="29" s="1"/>
  <c r="DQ18" i="29"/>
  <c r="DT17" i="29"/>
  <c r="DU17" i="29" s="1"/>
  <c r="DQ17" i="29"/>
  <c r="DT16" i="29"/>
  <c r="DU16" i="29" s="1"/>
  <c r="DQ16" i="29"/>
  <c r="DT15" i="29"/>
  <c r="DU15" i="29" s="1"/>
  <c r="DQ15" i="29"/>
  <c r="DT14" i="29"/>
  <c r="DU14" i="29" s="1"/>
  <c r="DQ14" i="29"/>
  <c r="DT13" i="29"/>
  <c r="DU13" i="29" s="1"/>
  <c r="DQ13" i="29"/>
  <c r="DT12" i="29"/>
  <c r="DU12" i="29" s="1"/>
  <c r="DQ12" i="29"/>
  <c r="DT11" i="29"/>
  <c r="DU11" i="29" s="1"/>
  <c r="DQ11" i="29"/>
  <c r="DT10" i="29"/>
  <c r="DU10" i="29" s="1"/>
  <c r="DQ10" i="29"/>
  <c r="DT9" i="29"/>
  <c r="DU9" i="29" s="1"/>
  <c r="DQ9" i="29"/>
  <c r="DT8" i="29"/>
  <c r="DU8" i="29" s="1"/>
  <c r="DQ8" i="29"/>
  <c r="DT7" i="29"/>
  <c r="DU7" i="29" s="1"/>
  <c r="DQ7" i="29"/>
  <c r="DT6" i="29"/>
  <c r="DU6" i="29" s="1"/>
  <c r="DQ6" i="29"/>
  <c r="DT5" i="29"/>
  <c r="DU5" i="29" s="1"/>
  <c r="DQ5" i="29"/>
  <c r="DT4" i="29"/>
  <c r="DU4" i="29" s="1"/>
  <c r="DQ4" i="29"/>
  <c r="DT3" i="29"/>
  <c r="DU3" i="29" s="1"/>
  <c r="DQ3" i="29"/>
  <c r="DT2" i="29"/>
  <c r="DU2" i="29" s="1"/>
  <c r="DQ2" i="29"/>
  <c r="DM367" i="29"/>
  <c r="DN367" i="29" s="1"/>
  <c r="DJ367" i="29"/>
  <c r="DM366" i="29"/>
  <c r="DN366" i="29" s="1"/>
  <c r="DJ366" i="29"/>
  <c r="DM365" i="29"/>
  <c r="DN365" i="29" s="1"/>
  <c r="DJ365" i="29"/>
  <c r="DM364" i="29"/>
  <c r="DN364" i="29" s="1"/>
  <c r="DJ364" i="29"/>
  <c r="DM363" i="29"/>
  <c r="DN363" i="29" s="1"/>
  <c r="DJ363" i="29"/>
  <c r="DM362" i="29"/>
  <c r="DN362" i="29" s="1"/>
  <c r="DJ362" i="29"/>
  <c r="DM361" i="29"/>
  <c r="DN361" i="29" s="1"/>
  <c r="DJ361" i="29"/>
  <c r="DM360" i="29"/>
  <c r="DN360" i="29" s="1"/>
  <c r="DJ360" i="29"/>
  <c r="DM359" i="29"/>
  <c r="DN359" i="29" s="1"/>
  <c r="DJ359" i="29"/>
  <c r="DM358" i="29"/>
  <c r="DN358" i="29" s="1"/>
  <c r="DJ358" i="29"/>
  <c r="DM357" i="29"/>
  <c r="DN357" i="29" s="1"/>
  <c r="DJ357" i="29"/>
  <c r="DM356" i="29"/>
  <c r="DN356" i="29" s="1"/>
  <c r="DJ356" i="29"/>
  <c r="DM355" i="29"/>
  <c r="DN355" i="29" s="1"/>
  <c r="DJ355" i="29"/>
  <c r="DM354" i="29"/>
  <c r="DN354" i="29" s="1"/>
  <c r="DJ354" i="29"/>
  <c r="DM353" i="29"/>
  <c r="DN353" i="29" s="1"/>
  <c r="DJ353" i="29"/>
  <c r="DM352" i="29"/>
  <c r="DN352" i="29" s="1"/>
  <c r="DJ352" i="29"/>
  <c r="DM351" i="29"/>
  <c r="DN351" i="29" s="1"/>
  <c r="DJ351" i="29"/>
  <c r="DM350" i="29"/>
  <c r="DN350" i="29" s="1"/>
  <c r="DJ350" i="29"/>
  <c r="DM349" i="29"/>
  <c r="DN349" i="29" s="1"/>
  <c r="DJ349" i="29"/>
  <c r="DM348" i="29"/>
  <c r="DN348" i="29" s="1"/>
  <c r="DJ348" i="29"/>
  <c r="DM347" i="29"/>
  <c r="DN347" i="29" s="1"/>
  <c r="DJ347" i="29"/>
  <c r="DM346" i="29"/>
  <c r="DN346" i="29" s="1"/>
  <c r="DJ346" i="29"/>
  <c r="DM345" i="29"/>
  <c r="DN345" i="29" s="1"/>
  <c r="DJ345" i="29"/>
  <c r="DM344" i="29"/>
  <c r="DN344" i="29" s="1"/>
  <c r="DJ344" i="29"/>
  <c r="DM343" i="29"/>
  <c r="DN343" i="29" s="1"/>
  <c r="DJ343" i="29"/>
  <c r="DM342" i="29"/>
  <c r="DN342" i="29" s="1"/>
  <c r="DJ342" i="29"/>
  <c r="DM341" i="29"/>
  <c r="DN341" i="29" s="1"/>
  <c r="DJ341" i="29"/>
  <c r="DM340" i="29"/>
  <c r="DN340" i="29" s="1"/>
  <c r="DJ340" i="29"/>
  <c r="DM339" i="29"/>
  <c r="DN339" i="29" s="1"/>
  <c r="DJ339" i="29"/>
  <c r="DM338" i="29"/>
  <c r="DN338" i="29" s="1"/>
  <c r="DJ338" i="29"/>
  <c r="DM337" i="29"/>
  <c r="DN337" i="29" s="1"/>
  <c r="DJ337" i="29"/>
  <c r="DM336" i="29"/>
  <c r="DN336" i="29" s="1"/>
  <c r="DJ336" i="29"/>
  <c r="DM335" i="29"/>
  <c r="DN335" i="29" s="1"/>
  <c r="DJ335" i="29"/>
  <c r="DM334" i="29"/>
  <c r="DN334" i="29" s="1"/>
  <c r="DJ334" i="29"/>
  <c r="DM333" i="29"/>
  <c r="DN333" i="29" s="1"/>
  <c r="DJ333" i="29"/>
  <c r="DM332" i="29"/>
  <c r="DN332" i="29" s="1"/>
  <c r="DJ332" i="29"/>
  <c r="DM331" i="29"/>
  <c r="DN331" i="29" s="1"/>
  <c r="DJ331" i="29"/>
  <c r="DM330" i="29"/>
  <c r="DN330" i="29" s="1"/>
  <c r="DJ330" i="29"/>
  <c r="DM329" i="29"/>
  <c r="DN329" i="29" s="1"/>
  <c r="DJ329" i="29"/>
  <c r="DM328" i="29"/>
  <c r="DN328" i="29" s="1"/>
  <c r="DJ328" i="29"/>
  <c r="DM327" i="29"/>
  <c r="DN327" i="29" s="1"/>
  <c r="DJ327" i="29"/>
  <c r="DM326" i="29"/>
  <c r="DN326" i="29" s="1"/>
  <c r="DJ326" i="29"/>
  <c r="DM325" i="29"/>
  <c r="DN325" i="29" s="1"/>
  <c r="DJ325" i="29"/>
  <c r="DM324" i="29"/>
  <c r="DN324" i="29" s="1"/>
  <c r="DJ324" i="29"/>
  <c r="DM323" i="29"/>
  <c r="DN323" i="29" s="1"/>
  <c r="DJ323" i="29"/>
  <c r="DM322" i="29"/>
  <c r="DN322" i="29" s="1"/>
  <c r="DJ322" i="29"/>
  <c r="DM321" i="29"/>
  <c r="DN321" i="29" s="1"/>
  <c r="DJ321" i="29"/>
  <c r="DM320" i="29"/>
  <c r="DN320" i="29" s="1"/>
  <c r="DJ320" i="29"/>
  <c r="DM319" i="29"/>
  <c r="DN319" i="29" s="1"/>
  <c r="DJ319" i="29"/>
  <c r="DM318" i="29"/>
  <c r="DN318" i="29" s="1"/>
  <c r="DJ318" i="29"/>
  <c r="DM317" i="29"/>
  <c r="DN317" i="29" s="1"/>
  <c r="DJ317" i="29"/>
  <c r="DM316" i="29"/>
  <c r="DN316" i="29" s="1"/>
  <c r="DJ316" i="29"/>
  <c r="DM315" i="29"/>
  <c r="DN315" i="29" s="1"/>
  <c r="DJ315" i="29"/>
  <c r="DM314" i="29"/>
  <c r="DN314" i="29" s="1"/>
  <c r="DJ314" i="29"/>
  <c r="DM313" i="29"/>
  <c r="DN313" i="29" s="1"/>
  <c r="DJ313" i="29"/>
  <c r="DM312" i="29"/>
  <c r="DN312" i="29" s="1"/>
  <c r="DJ312" i="29"/>
  <c r="DM311" i="29"/>
  <c r="DN311" i="29" s="1"/>
  <c r="DJ311" i="29"/>
  <c r="DM310" i="29"/>
  <c r="DN310" i="29" s="1"/>
  <c r="DJ310" i="29"/>
  <c r="DM309" i="29"/>
  <c r="DN309" i="29" s="1"/>
  <c r="DJ309" i="29"/>
  <c r="DM308" i="29"/>
  <c r="DN308" i="29" s="1"/>
  <c r="DJ308" i="29"/>
  <c r="DM307" i="29"/>
  <c r="DN307" i="29" s="1"/>
  <c r="DJ307" i="29"/>
  <c r="DM306" i="29"/>
  <c r="DN306" i="29" s="1"/>
  <c r="DJ306" i="29"/>
  <c r="DM305" i="29"/>
  <c r="DN305" i="29" s="1"/>
  <c r="DJ305" i="29"/>
  <c r="DM304" i="29"/>
  <c r="DN304" i="29" s="1"/>
  <c r="DJ304" i="29"/>
  <c r="DM303" i="29"/>
  <c r="DN303" i="29" s="1"/>
  <c r="DJ303" i="29"/>
  <c r="DM302" i="29"/>
  <c r="DN302" i="29" s="1"/>
  <c r="DJ302" i="29"/>
  <c r="DM301" i="29"/>
  <c r="DN301" i="29" s="1"/>
  <c r="DJ301" i="29"/>
  <c r="DM300" i="29"/>
  <c r="DN300" i="29" s="1"/>
  <c r="DJ300" i="29"/>
  <c r="DM299" i="29"/>
  <c r="DN299" i="29" s="1"/>
  <c r="DJ299" i="29"/>
  <c r="DM298" i="29"/>
  <c r="DN298" i="29" s="1"/>
  <c r="DJ298" i="29"/>
  <c r="DM297" i="29"/>
  <c r="DN297" i="29" s="1"/>
  <c r="DJ297" i="29"/>
  <c r="DM296" i="29"/>
  <c r="DN296" i="29" s="1"/>
  <c r="DJ296" i="29"/>
  <c r="DM295" i="29"/>
  <c r="DN295" i="29" s="1"/>
  <c r="DJ295" i="29"/>
  <c r="DM294" i="29"/>
  <c r="DN294" i="29" s="1"/>
  <c r="DJ294" i="29"/>
  <c r="DM293" i="29"/>
  <c r="DN293" i="29" s="1"/>
  <c r="DJ293" i="29"/>
  <c r="DM292" i="29"/>
  <c r="DN292" i="29" s="1"/>
  <c r="DJ292" i="29"/>
  <c r="DM291" i="29"/>
  <c r="DN291" i="29" s="1"/>
  <c r="DJ291" i="29"/>
  <c r="DM290" i="29"/>
  <c r="DN290" i="29" s="1"/>
  <c r="DJ290" i="29"/>
  <c r="DM289" i="29"/>
  <c r="DN289" i="29" s="1"/>
  <c r="DJ289" i="29"/>
  <c r="DM288" i="29"/>
  <c r="DN288" i="29" s="1"/>
  <c r="DJ288" i="29"/>
  <c r="DM287" i="29"/>
  <c r="DN287" i="29" s="1"/>
  <c r="DJ287" i="29"/>
  <c r="DM286" i="29"/>
  <c r="DN286" i="29" s="1"/>
  <c r="DJ286" i="29"/>
  <c r="DM285" i="29"/>
  <c r="DN285" i="29" s="1"/>
  <c r="DJ285" i="29"/>
  <c r="DM284" i="29"/>
  <c r="DN284" i="29" s="1"/>
  <c r="DJ284" i="29"/>
  <c r="DM283" i="29"/>
  <c r="DN283" i="29" s="1"/>
  <c r="DJ283" i="29"/>
  <c r="DM282" i="29"/>
  <c r="DN282" i="29" s="1"/>
  <c r="DJ282" i="29"/>
  <c r="DM281" i="29"/>
  <c r="DN281" i="29" s="1"/>
  <c r="DJ281" i="29"/>
  <c r="DM280" i="29"/>
  <c r="DN280" i="29" s="1"/>
  <c r="DJ280" i="29"/>
  <c r="DM279" i="29"/>
  <c r="DN279" i="29" s="1"/>
  <c r="DJ279" i="29"/>
  <c r="DM278" i="29"/>
  <c r="DN278" i="29" s="1"/>
  <c r="DJ278" i="29"/>
  <c r="DM277" i="29"/>
  <c r="DN277" i="29" s="1"/>
  <c r="DJ277" i="29"/>
  <c r="DM276" i="29"/>
  <c r="DN276" i="29" s="1"/>
  <c r="DJ276" i="29"/>
  <c r="DM275" i="29"/>
  <c r="DN275" i="29" s="1"/>
  <c r="DJ275" i="29"/>
  <c r="DM274" i="29"/>
  <c r="DN274" i="29" s="1"/>
  <c r="DJ274" i="29"/>
  <c r="DM273" i="29"/>
  <c r="DN273" i="29" s="1"/>
  <c r="DJ273" i="29"/>
  <c r="DM272" i="29"/>
  <c r="DN272" i="29" s="1"/>
  <c r="DJ272" i="29"/>
  <c r="DM271" i="29"/>
  <c r="DN271" i="29" s="1"/>
  <c r="DJ271" i="29"/>
  <c r="DM270" i="29"/>
  <c r="DN270" i="29" s="1"/>
  <c r="DJ270" i="29"/>
  <c r="DM269" i="29"/>
  <c r="DN269" i="29" s="1"/>
  <c r="DJ269" i="29"/>
  <c r="DM268" i="29"/>
  <c r="DN268" i="29" s="1"/>
  <c r="DJ268" i="29"/>
  <c r="DM267" i="29"/>
  <c r="DN267" i="29" s="1"/>
  <c r="DJ267" i="29"/>
  <c r="DM266" i="29"/>
  <c r="DN266" i="29" s="1"/>
  <c r="DJ266" i="29"/>
  <c r="DM265" i="29"/>
  <c r="DN265" i="29" s="1"/>
  <c r="DJ265" i="29"/>
  <c r="DM264" i="29"/>
  <c r="DN264" i="29" s="1"/>
  <c r="DJ264" i="29"/>
  <c r="DM263" i="29"/>
  <c r="DN263" i="29" s="1"/>
  <c r="DJ263" i="29"/>
  <c r="DM262" i="29"/>
  <c r="DN262" i="29" s="1"/>
  <c r="DJ262" i="29"/>
  <c r="DM261" i="29"/>
  <c r="DN261" i="29" s="1"/>
  <c r="DJ261" i="29"/>
  <c r="DM260" i="29"/>
  <c r="DN260" i="29" s="1"/>
  <c r="DJ260" i="29"/>
  <c r="DM259" i="29"/>
  <c r="DN259" i="29" s="1"/>
  <c r="DJ259" i="29"/>
  <c r="DM258" i="29"/>
  <c r="DN258" i="29" s="1"/>
  <c r="DJ258" i="29"/>
  <c r="DM257" i="29"/>
  <c r="DN257" i="29" s="1"/>
  <c r="DJ257" i="29"/>
  <c r="DM256" i="29"/>
  <c r="DN256" i="29" s="1"/>
  <c r="DJ256" i="29"/>
  <c r="DM255" i="29"/>
  <c r="DN255" i="29" s="1"/>
  <c r="DJ255" i="29"/>
  <c r="DM254" i="29"/>
  <c r="DN254" i="29" s="1"/>
  <c r="DJ254" i="29"/>
  <c r="DN253" i="29"/>
  <c r="DM253" i="29"/>
  <c r="DJ253" i="29"/>
  <c r="DM252" i="29"/>
  <c r="DN252" i="29" s="1"/>
  <c r="DJ252" i="29"/>
  <c r="DM251" i="29"/>
  <c r="DN251" i="29" s="1"/>
  <c r="DJ251" i="29"/>
  <c r="DM250" i="29"/>
  <c r="DN250" i="29" s="1"/>
  <c r="DJ250" i="29"/>
  <c r="DM249" i="29"/>
  <c r="DN249" i="29" s="1"/>
  <c r="DJ249" i="29"/>
  <c r="DM248" i="29"/>
  <c r="DN248" i="29" s="1"/>
  <c r="DJ248" i="29"/>
  <c r="DM247" i="29"/>
  <c r="DN247" i="29" s="1"/>
  <c r="DJ247" i="29"/>
  <c r="DM246" i="29"/>
  <c r="DN246" i="29" s="1"/>
  <c r="DJ246" i="29"/>
  <c r="DM245" i="29"/>
  <c r="DN245" i="29" s="1"/>
  <c r="DJ245" i="29"/>
  <c r="DM244" i="29"/>
  <c r="DN244" i="29" s="1"/>
  <c r="DJ244" i="29"/>
  <c r="DM243" i="29"/>
  <c r="DN243" i="29" s="1"/>
  <c r="DJ243" i="29"/>
  <c r="DM242" i="29"/>
  <c r="DN242" i="29" s="1"/>
  <c r="DJ242" i="29"/>
  <c r="DM241" i="29"/>
  <c r="DN241" i="29" s="1"/>
  <c r="DJ241" i="29"/>
  <c r="DM240" i="29"/>
  <c r="DN240" i="29" s="1"/>
  <c r="DJ240" i="29"/>
  <c r="DM239" i="29"/>
  <c r="DN239" i="29" s="1"/>
  <c r="DJ239" i="29"/>
  <c r="DM238" i="29"/>
  <c r="DN238" i="29" s="1"/>
  <c r="DJ238" i="29"/>
  <c r="DM237" i="29"/>
  <c r="DN237" i="29" s="1"/>
  <c r="DJ237" i="29"/>
  <c r="DM236" i="29"/>
  <c r="DN236" i="29" s="1"/>
  <c r="DJ236" i="29"/>
  <c r="DM235" i="29"/>
  <c r="DN235" i="29" s="1"/>
  <c r="DJ235" i="29"/>
  <c r="DM234" i="29"/>
  <c r="DN234" i="29" s="1"/>
  <c r="DJ234" i="29"/>
  <c r="DM233" i="29"/>
  <c r="DN233" i="29" s="1"/>
  <c r="DJ233" i="29"/>
  <c r="DM232" i="29"/>
  <c r="DN232" i="29" s="1"/>
  <c r="DJ232" i="29"/>
  <c r="DM231" i="29"/>
  <c r="DN231" i="29" s="1"/>
  <c r="DJ231" i="29"/>
  <c r="DM230" i="29"/>
  <c r="DN230" i="29" s="1"/>
  <c r="DJ230" i="29"/>
  <c r="DM229" i="29"/>
  <c r="DN229" i="29" s="1"/>
  <c r="DJ229" i="29"/>
  <c r="DM228" i="29"/>
  <c r="DN228" i="29" s="1"/>
  <c r="DJ228" i="29"/>
  <c r="DM227" i="29"/>
  <c r="DN227" i="29" s="1"/>
  <c r="DJ227" i="29"/>
  <c r="DM226" i="29"/>
  <c r="DN226" i="29" s="1"/>
  <c r="DJ226" i="29"/>
  <c r="DM225" i="29"/>
  <c r="DN225" i="29" s="1"/>
  <c r="DJ225" i="29"/>
  <c r="DM224" i="29"/>
  <c r="DN224" i="29" s="1"/>
  <c r="DJ224" i="29"/>
  <c r="DM223" i="29"/>
  <c r="DN223" i="29" s="1"/>
  <c r="DJ223" i="29"/>
  <c r="DM222" i="29"/>
  <c r="DN222" i="29" s="1"/>
  <c r="DJ222" i="29"/>
  <c r="DM221" i="29"/>
  <c r="DN221" i="29" s="1"/>
  <c r="DJ221" i="29"/>
  <c r="DM220" i="29"/>
  <c r="DN220" i="29" s="1"/>
  <c r="DJ220" i="29"/>
  <c r="DM219" i="29"/>
  <c r="DN219" i="29" s="1"/>
  <c r="DJ219" i="29"/>
  <c r="DM218" i="29"/>
  <c r="DN218" i="29" s="1"/>
  <c r="DJ218" i="29"/>
  <c r="DM217" i="29"/>
  <c r="DN217" i="29" s="1"/>
  <c r="DJ217" i="29"/>
  <c r="DM216" i="29"/>
  <c r="DN216" i="29" s="1"/>
  <c r="DJ216" i="29"/>
  <c r="DM215" i="29"/>
  <c r="DN215" i="29" s="1"/>
  <c r="DJ215" i="29"/>
  <c r="DM214" i="29"/>
  <c r="DN214" i="29" s="1"/>
  <c r="DJ214" i="29"/>
  <c r="DM213" i="29"/>
  <c r="DN213" i="29" s="1"/>
  <c r="DJ213" i="29"/>
  <c r="DM212" i="29"/>
  <c r="DN212" i="29" s="1"/>
  <c r="DJ212" i="29"/>
  <c r="DM211" i="29"/>
  <c r="DN211" i="29" s="1"/>
  <c r="DJ211" i="29"/>
  <c r="DM210" i="29"/>
  <c r="DN210" i="29" s="1"/>
  <c r="DJ210" i="29"/>
  <c r="DM209" i="29"/>
  <c r="DN209" i="29" s="1"/>
  <c r="DJ209" i="29"/>
  <c r="DM208" i="29"/>
  <c r="DN208" i="29" s="1"/>
  <c r="DJ208" i="29"/>
  <c r="DM207" i="29"/>
  <c r="DN207" i="29" s="1"/>
  <c r="DJ207" i="29"/>
  <c r="DM206" i="29"/>
  <c r="DN206" i="29" s="1"/>
  <c r="DJ206" i="29"/>
  <c r="DM205" i="29"/>
  <c r="DN205" i="29" s="1"/>
  <c r="DJ205" i="29"/>
  <c r="DM204" i="29"/>
  <c r="DN204" i="29" s="1"/>
  <c r="DJ204" i="29"/>
  <c r="DM203" i="29"/>
  <c r="DN203" i="29" s="1"/>
  <c r="DJ203" i="29"/>
  <c r="DM202" i="29"/>
  <c r="DN202" i="29" s="1"/>
  <c r="DJ202" i="29"/>
  <c r="DM201" i="29"/>
  <c r="DN201" i="29" s="1"/>
  <c r="DJ201" i="29"/>
  <c r="DM200" i="29"/>
  <c r="DN200" i="29" s="1"/>
  <c r="DJ200" i="29"/>
  <c r="DM199" i="29"/>
  <c r="DN199" i="29" s="1"/>
  <c r="DJ199" i="29"/>
  <c r="DM198" i="29"/>
  <c r="DN198" i="29" s="1"/>
  <c r="DJ198" i="29"/>
  <c r="DM197" i="29"/>
  <c r="DN197" i="29" s="1"/>
  <c r="DJ197" i="29"/>
  <c r="DM196" i="29"/>
  <c r="DN196" i="29" s="1"/>
  <c r="DJ196" i="29"/>
  <c r="DM195" i="29"/>
  <c r="DN195" i="29" s="1"/>
  <c r="DJ195" i="29"/>
  <c r="DM194" i="29"/>
  <c r="DN194" i="29" s="1"/>
  <c r="DJ194" i="29"/>
  <c r="DM193" i="29"/>
  <c r="DN193" i="29" s="1"/>
  <c r="DJ193" i="29"/>
  <c r="DM192" i="29"/>
  <c r="DN192" i="29" s="1"/>
  <c r="DJ192" i="29"/>
  <c r="DM191" i="29"/>
  <c r="DN191" i="29" s="1"/>
  <c r="DJ191" i="29"/>
  <c r="DM190" i="29"/>
  <c r="DN190" i="29" s="1"/>
  <c r="DJ190" i="29"/>
  <c r="DM189" i="29"/>
  <c r="DN189" i="29" s="1"/>
  <c r="DJ189" i="29"/>
  <c r="DM188" i="29"/>
  <c r="DN188" i="29" s="1"/>
  <c r="DJ188" i="29"/>
  <c r="DM187" i="29"/>
  <c r="DN187" i="29" s="1"/>
  <c r="DJ187" i="29"/>
  <c r="DM186" i="29"/>
  <c r="DN186" i="29" s="1"/>
  <c r="DJ186" i="29"/>
  <c r="DM185" i="29"/>
  <c r="DN185" i="29" s="1"/>
  <c r="DJ185" i="29"/>
  <c r="DM184" i="29"/>
  <c r="DN184" i="29" s="1"/>
  <c r="DJ184" i="29"/>
  <c r="DM183" i="29"/>
  <c r="DN183" i="29" s="1"/>
  <c r="DJ183" i="29"/>
  <c r="DM182" i="29"/>
  <c r="DN182" i="29" s="1"/>
  <c r="DJ182" i="29"/>
  <c r="DM181" i="29"/>
  <c r="DN181" i="29" s="1"/>
  <c r="DJ181" i="29"/>
  <c r="DM180" i="29"/>
  <c r="DN180" i="29" s="1"/>
  <c r="DJ180" i="29"/>
  <c r="DM179" i="29"/>
  <c r="DN179" i="29" s="1"/>
  <c r="DJ179" i="29"/>
  <c r="DM178" i="29"/>
  <c r="DN178" i="29" s="1"/>
  <c r="DJ178" i="29"/>
  <c r="DM177" i="29"/>
  <c r="DN177" i="29" s="1"/>
  <c r="DJ177" i="29"/>
  <c r="DM176" i="29"/>
  <c r="DN176" i="29" s="1"/>
  <c r="DJ176" i="29"/>
  <c r="DM175" i="29"/>
  <c r="DN175" i="29" s="1"/>
  <c r="DJ175" i="29"/>
  <c r="DM174" i="29"/>
  <c r="DN174" i="29" s="1"/>
  <c r="DJ174" i="29"/>
  <c r="DM173" i="29"/>
  <c r="DN173" i="29" s="1"/>
  <c r="DJ173" i="29"/>
  <c r="DM172" i="29"/>
  <c r="DN172" i="29" s="1"/>
  <c r="DJ172" i="29"/>
  <c r="DM171" i="29"/>
  <c r="DN171" i="29" s="1"/>
  <c r="DJ171" i="29"/>
  <c r="DM170" i="29"/>
  <c r="DN170" i="29" s="1"/>
  <c r="DJ170" i="29"/>
  <c r="DM169" i="29"/>
  <c r="DN169" i="29" s="1"/>
  <c r="DJ169" i="29"/>
  <c r="DM168" i="29"/>
  <c r="DN168" i="29" s="1"/>
  <c r="DJ168" i="29"/>
  <c r="DM167" i="29"/>
  <c r="DN167" i="29" s="1"/>
  <c r="DJ167" i="29"/>
  <c r="DM166" i="29"/>
  <c r="DN166" i="29" s="1"/>
  <c r="DJ166" i="29"/>
  <c r="DM165" i="29"/>
  <c r="DN165" i="29" s="1"/>
  <c r="DJ165" i="29"/>
  <c r="DM164" i="29"/>
  <c r="DN164" i="29" s="1"/>
  <c r="DJ164" i="29"/>
  <c r="DM163" i="29"/>
  <c r="DN163" i="29" s="1"/>
  <c r="DJ163" i="29"/>
  <c r="DM162" i="29"/>
  <c r="DN162" i="29" s="1"/>
  <c r="DJ162" i="29"/>
  <c r="DM161" i="29"/>
  <c r="DN161" i="29" s="1"/>
  <c r="DJ161" i="29"/>
  <c r="DM160" i="29"/>
  <c r="DN160" i="29" s="1"/>
  <c r="DJ160" i="29"/>
  <c r="DM159" i="29"/>
  <c r="DN159" i="29" s="1"/>
  <c r="DJ159" i="29"/>
  <c r="DM158" i="29"/>
  <c r="DN158" i="29" s="1"/>
  <c r="DJ158" i="29"/>
  <c r="DM157" i="29"/>
  <c r="DN157" i="29" s="1"/>
  <c r="DJ157" i="29"/>
  <c r="DM156" i="29"/>
  <c r="DN156" i="29" s="1"/>
  <c r="DJ156" i="29"/>
  <c r="DM155" i="29"/>
  <c r="DN155" i="29" s="1"/>
  <c r="DJ155" i="29"/>
  <c r="DM154" i="29"/>
  <c r="DN154" i="29" s="1"/>
  <c r="DJ154" i="29"/>
  <c r="DM153" i="29"/>
  <c r="DN153" i="29" s="1"/>
  <c r="DJ153" i="29"/>
  <c r="DM152" i="29"/>
  <c r="DN152" i="29" s="1"/>
  <c r="DJ152" i="29"/>
  <c r="DM151" i="29"/>
  <c r="DN151" i="29" s="1"/>
  <c r="DJ151" i="29"/>
  <c r="DM150" i="29"/>
  <c r="DN150" i="29" s="1"/>
  <c r="DJ150" i="29"/>
  <c r="DM149" i="29"/>
  <c r="DN149" i="29" s="1"/>
  <c r="DJ149" i="29"/>
  <c r="DM148" i="29"/>
  <c r="DN148" i="29" s="1"/>
  <c r="DJ148" i="29"/>
  <c r="DM147" i="29"/>
  <c r="DN147" i="29" s="1"/>
  <c r="DJ147" i="29"/>
  <c r="DM146" i="29"/>
  <c r="DN146" i="29" s="1"/>
  <c r="DJ146" i="29"/>
  <c r="DM145" i="29"/>
  <c r="DN145" i="29" s="1"/>
  <c r="DJ145" i="29"/>
  <c r="DM144" i="29"/>
  <c r="DN144" i="29" s="1"/>
  <c r="DJ144" i="29"/>
  <c r="DM143" i="29"/>
  <c r="DN143" i="29" s="1"/>
  <c r="DJ143" i="29"/>
  <c r="DM142" i="29"/>
  <c r="DN142" i="29" s="1"/>
  <c r="DJ142" i="29"/>
  <c r="DM141" i="29"/>
  <c r="DN141" i="29" s="1"/>
  <c r="DJ141" i="29"/>
  <c r="DM140" i="29"/>
  <c r="DN140" i="29" s="1"/>
  <c r="DJ140" i="29"/>
  <c r="DM139" i="29"/>
  <c r="DN139" i="29" s="1"/>
  <c r="DJ139" i="29"/>
  <c r="DM138" i="29"/>
  <c r="DN138" i="29" s="1"/>
  <c r="DJ138" i="29"/>
  <c r="DM137" i="29"/>
  <c r="DN137" i="29" s="1"/>
  <c r="DJ137" i="29"/>
  <c r="DM136" i="29"/>
  <c r="DN136" i="29" s="1"/>
  <c r="DJ136" i="29"/>
  <c r="DM135" i="29"/>
  <c r="DN135" i="29" s="1"/>
  <c r="DJ135" i="29"/>
  <c r="DM134" i="29"/>
  <c r="DN134" i="29" s="1"/>
  <c r="DJ134" i="29"/>
  <c r="DM133" i="29"/>
  <c r="DN133" i="29" s="1"/>
  <c r="DJ133" i="29"/>
  <c r="DM132" i="29"/>
  <c r="DN132" i="29" s="1"/>
  <c r="DJ132" i="29"/>
  <c r="DM131" i="29"/>
  <c r="DN131" i="29" s="1"/>
  <c r="DJ131" i="29"/>
  <c r="DM130" i="29"/>
  <c r="DN130" i="29" s="1"/>
  <c r="DJ130" i="29"/>
  <c r="DM129" i="29"/>
  <c r="DN129" i="29" s="1"/>
  <c r="DJ129" i="29"/>
  <c r="DM128" i="29"/>
  <c r="DN128" i="29" s="1"/>
  <c r="DJ128" i="29"/>
  <c r="DM127" i="29"/>
  <c r="DN127" i="29" s="1"/>
  <c r="DJ127" i="29"/>
  <c r="DM126" i="29"/>
  <c r="DN126" i="29" s="1"/>
  <c r="DJ126" i="29"/>
  <c r="DM125" i="29"/>
  <c r="DN125" i="29" s="1"/>
  <c r="DJ125" i="29"/>
  <c r="DM124" i="29"/>
  <c r="DN124" i="29" s="1"/>
  <c r="DJ124" i="29"/>
  <c r="DM123" i="29"/>
  <c r="DN123" i="29" s="1"/>
  <c r="DJ123" i="29"/>
  <c r="DM122" i="29"/>
  <c r="DN122" i="29" s="1"/>
  <c r="DJ122" i="29"/>
  <c r="DM121" i="29"/>
  <c r="DN121" i="29" s="1"/>
  <c r="DJ121" i="29"/>
  <c r="DM120" i="29"/>
  <c r="DN120" i="29" s="1"/>
  <c r="DJ120" i="29"/>
  <c r="DM119" i="29"/>
  <c r="DN119" i="29" s="1"/>
  <c r="DJ119" i="29"/>
  <c r="DM118" i="29"/>
  <c r="DN118" i="29" s="1"/>
  <c r="DJ118" i="29"/>
  <c r="DM117" i="29"/>
  <c r="DN117" i="29" s="1"/>
  <c r="DJ117" i="29"/>
  <c r="DM116" i="29"/>
  <c r="DN116" i="29" s="1"/>
  <c r="DJ116" i="29"/>
  <c r="DM115" i="29"/>
  <c r="DN115" i="29" s="1"/>
  <c r="DJ115" i="29"/>
  <c r="DM114" i="29"/>
  <c r="DN114" i="29" s="1"/>
  <c r="DJ114" i="29"/>
  <c r="DM113" i="29"/>
  <c r="DN113" i="29" s="1"/>
  <c r="DJ113" i="29"/>
  <c r="DM112" i="29"/>
  <c r="DN112" i="29" s="1"/>
  <c r="DJ112" i="29"/>
  <c r="DM111" i="29"/>
  <c r="DN111" i="29" s="1"/>
  <c r="DJ111" i="29"/>
  <c r="DM110" i="29"/>
  <c r="DN110" i="29" s="1"/>
  <c r="DJ110" i="29"/>
  <c r="DM109" i="29"/>
  <c r="DN109" i="29" s="1"/>
  <c r="DJ109" i="29"/>
  <c r="DM108" i="29"/>
  <c r="DN108" i="29" s="1"/>
  <c r="DJ108" i="29"/>
  <c r="DM107" i="29"/>
  <c r="DN107" i="29" s="1"/>
  <c r="DJ107" i="29"/>
  <c r="DM106" i="29"/>
  <c r="DN106" i="29" s="1"/>
  <c r="DJ106" i="29"/>
  <c r="DM105" i="29"/>
  <c r="DN105" i="29" s="1"/>
  <c r="DJ105" i="29"/>
  <c r="DM104" i="29"/>
  <c r="DN104" i="29" s="1"/>
  <c r="DJ104" i="29"/>
  <c r="DM103" i="29"/>
  <c r="DN103" i="29" s="1"/>
  <c r="DJ103" i="29"/>
  <c r="DM102" i="29"/>
  <c r="DN102" i="29" s="1"/>
  <c r="DJ102" i="29"/>
  <c r="DM101" i="29"/>
  <c r="DN101" i="29" s="1"/>
  <c r="DJ101" i="29"/>
  <c r="DM100" i="29"/>
  <c r="DN100" i="29" s="1"/>
  <c r="DJ100" i="29"/>
  <c r="DM99" i="29"/>
  <c r="DN99" i="29" s="1"/>
  <c r="DJ99" i="29"/>
  <c r="DM98" i="29"/>
  <c r="DN98" i="29" s="1"/>
  <c r="DJ98" i="29"/>
  <c r="DM97" i="29"/>
  <c r="DN97" i="29" s="1"/>
  <c r="DJ97" i="29"/>
  <c r="DM96" i="29"/>
  <c r="DN96" i="29" s="1"/>
  <c r="DJ96" i="29"/>
  <c r="DM95" i="29"/>
  <c r="DN95" i="29" s="1"/>
  <c r="DJ95" i="29"/>
  <c r="DM94" i="29"/>
  <c r="DN94" i="29" s="1"/>
  <c r="DJ94" i="29"/>
  <c r="DM93" i="29"/>
  <c r="DN93" i="29" s="1"/>
  <c r="DJ93" i="29"/>
  <c r="DM92" i="29"/>
  <c r="DN92" i="29" s="1"/>
  <c r="DJ92" i="29"/>
  <c r="DM91" i="29"/>
  <c r="DN91" i="29" s="1"/>
  <c r="DJ91" i="29"/>
  <c r="DM90" i="29"/>
  <c r="DN90" i="29" s="1"/>
  <c r="DJ90" i="29"/>
  <c r="DM89" i="29"/>
  <c r="DN89" i="29" s="1"/>
  <c r="DJ89" i="29"/>
  <c r="DM88" i="29"/>
  <c r="DN88" i="29" s="1"/>
  <c r="DJ88" i="29"/>
  <c r="DM87" i="29"/>
  <c r="DN87" i="29" s="1"/>
  <c r="DJ87" i="29"/>
  <c r="DM86" i="29"/>
  <c r="DN86" i="29" s="1"/>
  <c r="DJ86" i="29"/>
  <c r="DM85" i="29"/>
  <c r="DN85" i="29" s="1"/>
  <c r="DJ85" i="29"/>
  <c r="DM84" i="29"/>
  <c r="DN84" i="29" s="1"/>
  <c r="DJ84" i="29"/>
  <c r="DM83" i="29"/>
  <c r="DN83" i="29" s="1"/>
  <c r="DJ83" i="29"/>
  <c r="DM82" i="29"/>
  <c r="DN82" i="29" s="1"/>
  <c r="DJ82" i="29"/>
  <c r="DM81" i="29"/>
  <c r="DN81" i="29" s="1"/>
  <c r="DJ81" i="29"/>
  <c r="DM80" i="29"/>
  <c r="DN80" i="29" s="1"/>
  <c r="DJ80" i="29"/>
  <c r="DM79" i="29"/>
  <c r="DN79" i="29" s="1"/>
  <c r="DJ79" i="29"/>
  <c r="DM78" i="29"/>
  <c r="DN78" i="29" s="1"/>
  <c r="DJ78" i="29"/>
  <c r="DM77" i="29"/>
  <c r="DN77" i="29" s="1"/>
  <c r="DJ77" i="29"/>
  <c r="DM76" i="29"/>
  <c r="DN76" i="29" s="1"/>
  <c r="DJ76" i="29"/>
  <c r="DM75" i="29"/>
  <c r="DN75" i="29" s="1"/>
  <c r="DJ75" i="29"/>
  <c r="DM74" i="29"/>
  <c r="DN74" i="29" s="1"/>
  <c r="DJ74" i="29"/>
  <c r="DM73" i="29"/>
  <c r="DN73" i="29" s="1"/>
  <c r="DJ73" i="29"/>
  <c r="DM72" i="29"/>
  <c r="DN72" i="29" s="1"/>
  <c r="DJ72" i="29"/>
  <c r="DM71" i="29"/>
  <c r="DN71" i="29" s="1"/>
  <c r="DJ71" i="29"/>
  <c r="DM70" i="29"/>
  <c r="DN70" i="29" s="1"/>
  <c r="DJ70" i="29"/>
  <c r="DM69" i="29"/>
  <c r="DN69" i="29" s="1"/>
  <c r="DJ69" i="29"/>
  <c r="DM68" i="29"/>
  <c r="DN68" i="29" s="1"/>
  <c r="DJ68" i="29"/>
  <c r="DM67" i="29"/>
  <c r="DN67" i="29" s="1"/>
  <c r="DJ67" i="29"/>
  <c r="DM66" i="29"/>
  <c r="DN66" i="29" s="1"/>
  <c r="DJ66" i="29"/>
  <c r="DM65" i="29"/>
  <c r="DN65" i="29" s="1"/>
  <c r="DJ65" i="29"/>
  <c r="DM64" i="29"/>
  <c r="DN64" i="29" s="1"/>
  <c r="DJ64" i="29"/>
  <c r="DM63" i="29"/>
  <c r="DN63" i="29" s="1"/>
  <c r="DJ63" i="29"/>
  <c r="DM62" i="29"/>
  <c r="DN62" i="29" s="1"/>
  <c r="DJ62" i="29"/>
  <c r="DM61" i="29"/>
  <c r="DN61" i="29" s="1"/>
  <c r="DJ61" i="29"/>
  <c r="DM60" i="29"/>
  <c r="DN60" i="29" s="1"/>
  <c r="DJ60" i="29"/>
  <c r="DM59" i="29"/>
  <c r="DN59" i="29" s="1"/>
  <c r="DJ59" i="29"/>
  <c r="DM58" i="29"/>
  <c r="DN58" i="29" s="1"/>
  <c r="DJ58" i="29"/>
  <c r="DM57" i="29"/>
  <c r="DN57" i="29" s="1"/>
  <c r="DJ57" i="29"/>
  <c r="DM56" i="29"/>
  <c r="DN56" i="29" s="1"/>
  <c r="DJ56" i="29"/>
  <c r="DM55" i="29"/>
  <c r="DN55" i="29" s="1"/>
  <c r="DJ55" i="29"/>
  <c r="DM54" i="29"/>
  <c r="DN54" i="29" s="1"/>
  <c r="DJ54" i="29"/>
  <c r="DM53" i="29"/>
  <c r="DN53" i="29" s="1"/>
  <c r="DJ53" i="29"/>
  <c r="DM52" i="29"/>
  <c r="DN52" i="29" s="1"/>
  <c r="DJ52" i="29"/>
  <c r="DM51" i="29"/>
  <c r="DN51" i="29" s="1"/>
  <c r="DJ51" i="29"/>
  <c r="DM50" i="29"/>
  <c r="DN50" i="29" s="1"/>
  <c r="DJ50" i="29"/>
  <c r="DM49" i="29"/>
  <c r="DN49" i="29" s="1"/>
  <c r="DJ49" i="29"/>
  <c r="DM48" i="29"/>
  <c r="DN48" i="29" s="1"/>
  <c r="DJ48" i="29"/>
  <c r="DM47" i="29"/>
  <c r="DN47" i="29" s="1"/>
  <c r="DJ47" i="29"/>
  <c r="DM46" i="29"/>
  <c r="DN46" i="29" s="1"/>
  <c r="DJ46" i="29"/>
  <c r="DM45" i="29"/>
  <c r="DN45" i="29" s="1"/>
  <c r="DJ45" i="29"/>
  <c r="DM44" i="29"/>
  <c r="DN44" i="29" s="1"/>
  <c r="DJ44" i="29"/>
  <c r="DM43" i="29"/>
  <c r="DN43" i="29" s="1"/>
  <c r="DJ43" i="29"/>
  <c r="DM42" i="29"/>
  <c r="DN42" i="29" s="1"/>
  <c r="DJ42" i="29"/>
  <c r="DM41" i="29"/>
  <c r="DN41" i="29" s="1"/>
  <c r="DJ41" i="29"/>
  <c r="DM40" i="29"/>
  <c r="DN40" i="29" s="1"/>
  <c r="DJ40" i="29"/>
  <c r="DM39" i="29"/>
  <c r="DN39" i="29" s="1"/>
  <c r="DJ39" i="29"/>
  <c r="DM38" i="29"/>
  <c r="DN38" i="29" s="1"/>
  <c r="DJ38" i="29"/>
  <c r="DM37" i="29"/>
  <c r="DN37" i="29" s="1"/>
  <c r="DJ37" i="29"/>
  <c r="DM36" i="29"/>
  <c r="DN36" i="29" s="1"/>
  <c r="DJ36" i="29"/>
  <c r="DM35" i="29"/>
  <c r="DN35" i="29" s="1"/>
  <c r="DJ35" i="29"/>
  <c r="DM34" i="29"/>
  <c r="DN34" i="29" s="1"/>
  <c r="DJ34" i="29"/>
  <c r="DM33" i="29"/>
  <c r="DN33" i="29" s="1"/>
  <c r="DJ33" i="29"/>
  <c r="DM32" i="29"/>
  <c r="DN32" i="29" s="1"/>
  <c r="DJ32" i="29"/>
  <c r="DM31" i="29"/>
  <c r="DN31" i="29" s="1"/>
  <c r="DJ31" i="29"/>
  <c r="DM30" i="29"/>
  <c r="DN30" i="29" s="1"/>
  <c r="DJ30" i="29"/>
  <c r="DM29" i="29"/>
  <c r="DN29" i="29" s="1"/>
  <c r="DJ29" i="29"/>
  <c r="DM28" i="29"/>
  <c r="DN28" i="29" s="1"/>
  <c r="DJ28" i="29"/>
  <c r="DM27" i="29"/>
  <c r="DN27" i="29" s="1"/>
  <c r="DJ27" i="29"/>
  <c r="DM26" i="29"/>
  <c r="DN26" i="29" s="1"/>
  <c r="DJ26" i="29"/>
  <c r="DM25" i="29"/>
  <c r="DN25" i="29" s="1"/>
  <c r="DJ25" i="29"/>
  <c r="DM24" i="29"/>
  <c r="DN24" i="29" s="1"/>
  <c r="DJ24" i="29"/>
  <c r="DM23" i="29"/>
  <c r="DN23" i="29" s="1"/>
  <c r="DJ23" i="29"/>
  <c r="DM22" i="29"/>
  <c r="DN22" i="29" s="1"/>
  <c r="DJ22" i="29"/>
  <c r="DM21" i="29"/>
  <c r="DN21" i="29" s="1"/>
  <c r="DJ21" i="29"/>
  <c r="DM20" i="29"/>
  <c r="DN20" i="29" s="1"/>
  <c r="DJ20" i="29"/>
  <c r="DM19" i="29"/>
  <c r="DN19" i="29" s="1"/>
  <c r="DJ19" i="29"/>
  <c r="DM18" i="29"/>
  <c r="DN18" i="29" s="1"/>
  <c r="DJ18" i="29"/>
  <c r="DM17" i="29"/>
  <c r="DN17" i="29" s="1"/>
  <c r="DJ17" i="29"/>
  <c r="DM16" i="29"/>
  <c r="DN16" i="29" s="1"/>
  <c r="DJ16" i="29"/>
  <c r="DM15" i="29"/>
  <c r="DN15" i="29" s="1"/>
  <c r="DJ15" i="29"/>
  <c r="DM14" i="29"/>
  <c r="DN14" i="29" s="1"/>
  <c r="DJ14" i="29"/>
  <c r="DM13" i="29"/>
  <c r="DN13" i="29" s="1"/>
  <c r="DJ13" i="29"/>
  <c r="DM12" i="29"/>
  <c r="DN12" i="29" s="1"/>
  <c r="DJ12" i="29"/>
  <c r="DM11" i="29"/>
  <c r="DN11" i="29" s="1"/>
  <c r="DJ11" i="29"/>
  <c r="DM10" i="29"/>
  <c r="DN10" i="29" s="1"/>
  <c r="DJ10" i="29"/>
  <c r="DM9" i="29"/>
  <c r="DN9" i="29" s="1"/>
  <c r="DJ9" i="29"/>
  <c r="DM8" i="29"/>
  <c r="DN8" i="29" s="1"/>
  <c r="DJ8" i="29"/>
  <c r="DM7" i="29"/>
  <c r="DN7" i="29" s="1"/>
  <c r="DJ7" i="29"/>
  <c r="DM6" i="29"/>
  <c r="DN6" i="29" s="1"/>
  <c r="DJ6" i="29"/>
  <c r="DM5" i="29"/>
  <c r="DN5" i="29" s="1"/>
  <c r="DJ5" i="29"/>
  <c r="DM4" i="29"/>
  <c r="DN4" i="29" s="1"/>
  <c r="DJ4" i="29"/>
  <c r="DM3" i="29"/>
  <c r="DN3" i="29" s="1"/>
  <c r="DJ3" i="29"/>
  <c r="DM2" i="29"/>
  <c r="DN2" i="29" s="1"/>
  <c r="DJ2" i="29"/>
  <c r="DF367" i="29"/>
  <c r="DG367" i="29" s="1"/>
  <c r="DC367" i="29"/>
  <c r="DF366" i="29"/>
  <c r="DG366" i="29" s="1"/>
  <c r="DC366" i="29"/>
  <c r="DF365" i="29"/>
  <c r="DG365" i="29" s="1"/>
  <c r="DC365" i="29"/>
  <c r="DF364" i="29"/>
  <c r="DG364" i="29" s="1"/>
  <c r="DC364" i="29"/>
  <c r="DF363" i="29"/>
  <c r="DG363" i="29" s="1"/>
  <c r="DC363" i="29"/>
  <c r="DF362" i="29"/>
  <c r="DG362" i="29" s="1"/>
  <c r="DC362" i="29"/>
  <c r="DF361" i="29"/>
  <c r="DG361" i="29" s="1"/>
  <c r="DC361" i="29"/>
  <c r="DF360" i="29"/>
  <c r="DG360" i="29" s="1"/>
  <c r="DC360" i="29"/>
  <c r="DF359" i="29"/>
  <c r="DG359" i="29" s="1"/>
  <c r="DC359" i="29"/>
  <c r="DF358" i="29"/>
  <c r="DG358" i="29" s="1"/>
  <c r="DC358" i="29"/>
  <c r="DF357" i="29"/>
  <c r="DG357" i="29" s="1"/>
  <c r="DC357" i="29"/>
  <c r="DF356" i="29"/>
  <c r="DG356" i="29" s="1"/>
  <c r="DC356" i="29"/>
  <c r="DF355" i="29"/>
  <c r="DG355" i="29" s="1"/>
  <c r="DC355" i="29"/>
  <c r="DF354" i="29"/>
  <c r="DG354" i="29" s="1"/>
  <c r="DC354" i="29"/>
  <c r="DF353" i="29"/>
  <c r="DG353" i="29" s="1"/>
  <c r="DC353" i="29"/>
  <c r="DF352" i="29"/>
  <c r="DG352" i="29" s="1"/>
  <c r="DC352" i="29"/>
  <c r="DF351" i="29"/>
  <c r="DG351" i="29" s="1"/>
  <c r="DC351" i="29"/>
  <c r="DF350" i="29"/>
  <c r="DG350" i="29" s="1"/>
  <c r="DC350" i="29"/>
  <c r="DF349" i="29"/>
  <c r="DG349" i="29" s="1"/>
  <c r="DC349" i="29"/>
  <c r="DF348" i="29"/>
  <c r="DG348" i="29" s="1"/>
  <c r="DC348" i="29"/>
  <c r="DF347" i="29"/>
  <c r="DG347" i="29" s="1"/>
  <c r="DC347" i="29"/>
  <c r="DF346" i="29"/>
  <c r="DG346" i="29" s="1"/>
  <c r="DC346" i="29"/>
  <c r="DF345" i="29"/>
  <c r="DG345" i="29" s="1"/>
  <c r="DC345" i="29"/>
  <c r="DF344" i="29"/>
  <c r="DG344" i="29" s="1"/>
  <c r="DC344" i="29"/>
  <c r="DF343" i="29"/>
  <c r="DG343" i="29" s="1"/>
  <c r="DC343" i="29"/>
  <c r="DF342" i="29"/>
  <c r="DG342" i="29" s="1"/>
  <c r="DC342" i="29"/>
  <c r="DF341" i="29"/>
  <c r="DG341" i="29" s="1"/>
  <c r="DC341" i="29"/>
  <c r="DF340" i="29"/>
  <c r="DG340" i="29" s="1"/>
  <c r="DC340" i="29"/>
  <c r="DF339" i="29"/>
  <c r="DG339" i="29" s="1"/>
  <c r="DC339" i="29"/>
  <c r="DF338" i="29"/>
  <c r="DG338" i="29" s="1"/>
  <c r="DC338" i="29"/>
  <c r="DF337" i="29"/>
  <c r="DG337" i="29" s="1"/>
  <c r="DC337" i="29"/>
  <c r="DF336" i="29"/>
  <c r="DG336" i="29" s="1"/>
  <c r="DC336" i="29"/>
  <c r="DF335" i="29"/>
  <c r="DG335" i="29" s="1"/>
  <c r="DC335" i="29"/>
  <c r="DF334" i="29"/>
  <c r="DG334" i="29" s="1"/>
  <c r="DC334" i="29"/>
  <c r="DF333" i="29"/>
  <c r="DG333" i="29" s="1"/>
  <c r="DC333" i="29"/>
  <c r="DF332" i="29"/>
  <c r="DG332" i="29" s="1"/>
  <c r="DC332" i="29"/>
  <c r="DF331" i="29"/>
  <c r="DG331" i="29" s="1"/>
  <c r="DC331" i="29"/>
  <c r="DF330" i="29"/>
  <c r="DG330" i="29" s="1"/>
  <c r="DC330" i="29"/>
  <c r="DF329" i="29"/>
  <c r="DG329" i="29" s="1"/>
  <c r="DC329" i="29"/>
  <c r="DF328" i="29"/>
  <c r="DG328" i="29" s="1"/>
  <c r="DC328" i="29"/>
  <c r="DF327" i="29"/>
  <c r="DG327" i="29" s="1"/>
  <c r="DC327" i="29"/>
  <c r="DF326" i="29"/>
  <c r="DG326" i="29" s="1"/>
  <c r="DC326" i="29"/>
  <c r="DF325" i="29"/>
  <c r="DG325" i="29" s="1"/>
  <c r="DC325" i="29"/>
  <c r="DF324" i="29"/>
  <c r="DG324" i="29" s="1"/>
  <c r="DC324" i="29"/>
  <c r="DF323" i="29"/>
  <c r="DG323" i="29" s="1"/>
  <c r="DC323" i="29"/>
  <c r="DF322" i="29"/>
  <c r="DG322" i="29" s="1"/>
  <c r="DC322" i="29"/>
  <c r="DF321" i="29"/>
  <c r="DG321" i="29" s="1"/>
  <c r="DC321" i="29"/>
  <c r="DF320" i="29"/>
  <c r="DG320" i="29" s="1"/>
  <c r="DC320" i="29"/>
  <c r="DF319" i="29"/>
  <c r="DG319" i="29" s="1"/>
  <c r="DC319" i="29"/>
  <c r="DF318" i="29"/>
  <c r="DG318" i="29" s="1"/>
  <c r="DC318" i="29"/>
  <c r="DF317" i="29"/>
  <c r="DG317" i="29" s="1"/>
  <c r="DC317" i="29"/>
  <c r="DF316" i="29"/>
  <c r="DG316" i="29" s="1"/>
  <c r="DC316" i="29"/>
  <c r="DF315" i="29"/>
  <c r="DG315" i="29" s="1"/>
  <c r="DC315" i="29"/>
  <c r="DF314" i="29"/>
  <c r="DG314" i="29" s="1"/>
  <c r="DC314" i="29"/>
  <c r="DF313" i="29"/>
  <c r="DG313" i="29" s="1"/>
  <c r="DC313" i="29"/>
  <c r="DF312" i="29"/>
  <c r="DG312" i="29" s="1"/>
  <c r="DC312" i="29"/>
  <c r="DF311" i="29"/>
  <c r="DG311" i="29" s="1"/>
  <c r="DC311" i="29"/>
  <c r="DF310" i="29"/>
  <c r="DG310" i="29" s="1"/>
  <c r="DC310" i="29"/>
  <c r="DF309" i="29"/>
  <c r="DG309" i="29" s="1"/>
  <c r="DC309" i="29"/>
  <c r="DF308" i="29"/>
  <c r="DG308" i="29" s="1"/>
  <c r="DC308" i="29"/>
  <c r="DF307" i="29"/>
  <c r="DG307" i="29" s="1"/>
  <c r="DC307" i="29"/>
  <c r="DF306" i="29"/>
  <c r="DG306" i="29" s="1"/>
  <c r="DC306" i="29"/>
  <c r="DF305" i="29"/>
  <c r="DG305" i="29" s="1"/>
  <c r="DC305" i="29"/>
  <c r="DF304" i="29"/>
  <c r="DG304" i="29" s="1"/>
  <c r="DC304" i="29"/>
  <c r="DF303" i="29"/>
  <c r="DG303" i="29" s="1"/>
  <c r="DC303" i="29"/>
  <c r="DF302" i="29"/>
  <c r="DG302" i="29" s="1"/>
  <c r="DC302" i="29"/>
  <c r="DF301" i="29"/>
  <c r="DG301" i="29" s="1"/>
  <c r="DC301" i="29"/>
  <c r="DF300" i="29"/>
  <c r="DG300" i="29" s="1"/>
  <c r="DC300" i="29"/>
  <c r="DF299" i="29"/>
  <c r="DG299" i="29" s="1"/>
  <c r="DC299" i="29"/>
  <c r="DF298" i="29"/>
  <c r="DG298" i="29" s="1"/>
  <c r="DC298" i="29"/>
  <c r="DF297" i="29"/>
  <c r="DG297" i="29" s="1"/>
  <c r="DC297" i="29"/>
  <c r="DF296" i="29"/>
  <c r="DG296" i="29" s="1"/>
  <c r="DC296" i="29"/>
  <c r="DF295" i="29"/>
  <c r="DG295" i="29" s="1"/>
  <c r="DC295" i="29"/>
  <c r="DF294" i="29"/>
  <c r="DG294" i="29" s="1"/>
  <c r="DC294" i="29"/>
  <c r="DF293" i="29"/>
  <c r="DG293" i="29" s="1"/>
  <c r="DC293" i="29"/>
  <c r="DF292" i="29"/>
  <c r="DG292" i="29" s="1"/>
  <c r="DC292" i="29"/>
  <c r="DF291" i="29"/>
  <c r="DG291" i="29" s="1"/>
  <c r="DC291" i="29"/>
  <c r="DF290" i="29"/>
  <c r="DG290" i="29" s="1"/>
  <c r="DC290" i="29"/>
  <c r="DF289" i="29"/>
  <c r="DG289" i="29" s="1"/>
  <c r="DC289" i="29"/>
  <c r="DF288" i="29"/>
  <c r="DG288" i="29" s="1"/>
  <c r="DC288" i="29"/>
  <c r="DF287" i="29"/>
  <c r="DG287" i="29" s="1"/>
  <c r="DC287" i="29"/>
  <c r="DF286" i="29"/>
  <c r="DG286" i="29" s="1"/>
  <c r="DC286" i="29"/>
  <c r="DF285" i="29"/>
  <c r="DG285" i="29" s="1"/>
  <c r="DC285" i="29"/>
  <c r="DF284" i="29"/>
  <c r="DG284" i="29" s="1"/>
  <c r="DC284" i="29"/>
  <c r="DF283" i="29"/>
  <c r="DG283" i="29" s="1"/>
  <c r="DC283" i="29"/>
  <c r="DF282" i="29"/>
  <c r="DG282" i="29" s="1"/>
  <c r="DC282" i="29"/>
  <c r="DF281" i="29"/>
  <c r="DG281" i="29" s="1"/>
  <c r="DC281" i="29"/>
  <c r="DF280" i="29"/>
  <c r="DG280" i="29" s="1"/>
  <c r="DC280" i="29"/>
  <c r="DF279" i="29"/>
  <c r="DG279" i="29" s="1"/>
  <c r="DC279" i="29"/>
  <c r="DF278" i="29"/>
  <c r="DG278" i="29" s="1"/>
  <c r="DC278" i="29"/>
  <c r="DF277" i="29"/>
  <c r="DG277" i="29" s="1"/>
  <c r="DC277" i="29"/>
  <c r="DF276" i="29"/>
  <c r="DG276" i="29" s="1"/>
  <c r="DC276" i="29"/>
  <c r="DF275" i="29"/>
  <c r="DG275" i="29" s="1"/>
  <c r="DC275" i="29"/>
  <c r="DF274" i="29"/>
  <c r="DG274" i="29" s="1"/>
  <c r="DC274" i="29"/>
  <c r="DF273" i="29"/>
  <c r="DG273" i="29" s="1"/>
  <c r="DC273" i="29"/>
  <c r="DF272" i="29"/>
  <c r="DG272" i="29" s="1"/>
  <c r="DC272" i="29"/>
  <c r="DF271" i="29"/>
  <c r="DG271" i="29" s="1"/>
  <c r="DC271" i="29"/>
  <c r="DF270" i="29"/>
  <c r="DG270" i="29" s="1"/>
  <c r="DC270" i="29"/>
  <c r="DF269" i="29"/>
  <c r="DG269" i="29" s="1"/>
  <c r="DC269" i="29"/>
  <c r="DF268" i="29"/>
  <c r="DG268" i="29" s="1"/>
  <c r="DC268" i="29"/>
  <c r="DF267" i="29"/>
  <c r="DG267" i="29" s="1"/>
  <c r="DC267" i="29"/>
  <c r="DF266" i="29"/>
  <c r="DG266" i="29" s="1"/>
  <c r="DC266" i="29"/>
  <c r="DF265" i="29"/>
  <c r="DG265" i="29" s="1"/>
  <c r="DC265" i="29"/>
  <c r="DF264" i="29"/>
  <c r="DG264" i="29" s="1"/>
  <c r="DC264" i="29"/>
  <c r="DF263" i="29"/>
  <c r="DG263" i="29" s="1"/>
  <c r="DC263" i="29"/>
  <c r="DF262" i="29"/>
  <c r="DG262" i="29" s="1"/>
  <c r="DC262" i="29"/>
  <c r="DF261" i="29"/>
  <c r="DG261" i="29" s="1"/>
  <c r="DC261" i="29"/>
  <c r="DF260" i="29"/>
  <c r="DG260" i="29" s="1"/>
  <c r="DC260" i="29"/>
  <c r="DF259" i="29"/>
  <c r="DG259" i="29" s="1"/>
  <c r="DC259" i="29"/>
  <c r="DF258" i="29"/>
  <c r="DG258" i="29" s="1"/>
  <c r="DC258" i="29"/>
  <c r="DF257" i="29"/>
  <c r="DG257" i="29" s="1"/>
  <c r="DC257" i="29"/>
  <c r="DF256" i="29"/>
  <c r="DG256" i="29" s="1"/>
  <c r="DC256" i="29"/>
  <c r="DF255" i="29"/>
  <c r="DG255" i="29" s="1"/>
  <c r="DC255" i="29"/>
  <c r="DF254" i="29"/>
  <c r="DG254" i="29" s="1"/>
  <c r="DC254" i="29"/>
  <c r="DF253" i="29"/>
  <c r="DG253" i="29" s="1"/>
  <c r="DC253" i="29"/>
  <c r="DF252" i="29"/>
  <c r="DG252" i="29" s="1"/>
  <c r="DC252" i="29"/>
  <c r="DF251" i="29"/>
  <c r="DG251" i="29" s="1"/>
  <c r="DC251" i="29"/>
  <c r="DF250" i="29"/>
  <c r="DG250" i="29" s="1"/>
  <c r="DC250" i="29"/>
  <c r="DF249" i="29"/>
  <c r="DG249" i="29" s="1"/>
  <c r="DC249" i="29"/>
  <c r="DF248" i="29"/>
  <c r="DG248" i="29" s="1"/>
  <c r="DC248" i="29"/>
  <c r="DF247" i="29"/>
  <c r="DG247" i="29" s="1"/>
  <c r="DC247" i="29"/>
  <c r="DF246" i="29"/>
  <c r="DG246" i="29" s="1"/>
  <c r="DC246" i="29"/>
  <c r="DF245" i="29"/>
  <c r="DG245" i="29" s="1"/>
  <c r="DC245" i="29"/>
  <c r="DF244" i="29"/>
  <c r="DG244" i="29" s="1"/>
  <c r="DC244" i="29"/>
  <c r="DF243" i="29"/>
  <c r="DG243" i="29" s="1"/>
  <c r="DC243" i="29"/>
  <c r="DF242" i="29"/>
  <c r="DG242" i="29" s="1"/>
  <c r="DC242" i="29"/>
  <c r="DF241" i="29"/>
  <c r="DG241" i="29" s="1"/>
  <c r="DC241" i="29"/>
  <c r="DF240" i="29"/>
  <c r="DG240" i="29" s="1"/>
  <c r="DC240" i="29"/>
  <c r="DF239" i="29"/>
  <c r="DG239" i="29" s="1"/>
  <c r="DC239" i="29"/>
  <c r="DF238" i="29"/>
  <c r="DG238" i="29" s="1"/>
  <c r="DC238" i="29"/>
  <c r="DF237" i="29"/>
  <c r="DG237" i="29" s="1"/>
  <c r="DC237" i="29"/>
  <c r="DF236" i="29"/>
  <c r="DG236" i="29" s="1"/>
  <c r="DC236" i="29"/>
  <c r="DF235" i="29"/>
  <c r="DG235" i="29" s="1"/>
  <c r="DC235" i="29"/>
  <c r="DF234" i="29"/>
  <c r="DG234" i="29" s="1"/>
  <c r="DC234" i="29"/>
  <c r="DF233" i="29"/>
  <c r="DG233" i="29" s="1"/>
  <c r="DC233" i="29"/>
  <c r="DF232" i="29"/>
  <c r="DG232" i="29" s="1"/>
  <c r="DC232" i="29"/>
  <c r="DF231" i="29"/>
  <c r="DG231" i="29" s="1"/>
  <c r="DC231" i="29"/>
  <c r="DF230" i="29"/>
  <c r="DG230" i="29" s="1"/>
  <c r="DC230" i="29"/>
  <c r="DF229" i="29"/>
  <c r="DG229" i="29" s="1"/>
  <c r="DC229" i="29"/>
  <c r="DF228" i="29"/>
  <c r="DG228" i="29" s="1"/>
  <c r="DC228" i="29"/>
  <c r="DF227" i="29"/>
  <c r="DG227" i="29" s="1"/>
  <c r="DC227" i="29"/>
  <c r="DF226" i="29"/>
  <c r="DG226" i="29" s="1"/>
  <c r="DC226" i="29"/>
  <c r="DF225" i="29"/>
  <c r="DG225" i="29" s="1"/>
  <c r="DC225" i="29"/>
  <c r="DF224" i="29"/>
  <c r="DG224" i="29" s="1"/>
  <c r="DC224" i="29"/>
  <c r="DF223" i="29"/>
  <c r="DG223" i="29" s="1"/>
  <c r="DC223" i="29"/>
  <c r="DF222" i="29"/>
  <c r="DG222" i="29" s="1"/>
  <c r="DC222" i="29"/>
  <c r="DF221" i="29"/>
  <c r="DG221" i="29" s="1"/>
  <c r="DC221" i="29"/>
  <c r="DF220" i="29"/>
  <c r="DG220" i="29" s="1"/>
  <c r="DC220" i="29"/>
  <c r="DF219" i="29"/>
  <c r="DG219" i="29" s="1"/>
  <c r="DC219" i="29"/>
  <c r="DF218" i="29"/>
  <c r="DG218" i="29" s="1"/>
  <c r="DC218" i="29"/>
  <c r="DF217" i="29"/>
  <c r="DG217" i="29" s="1"/>
  <c r="DC217" i="29"/>
  <c r="DF216" i="29"/>
  <c r="DG216" i="29" s="1"/>
  <c r="DC216" i="29"/>
  <c r="DF215" i="29"/>
  <c r="DG215" i="29" s="1"/>
  <c r="DC215" i="29"/>
  <c r="DF214" i="29"/>
  <c r="DG214" i="29" s="1"/>
  <c r="DC214" i="29"/>
  <c r="DF213" i="29"/>
  <c r="DG213" i="29" s="1"/>
  <c r="DC213" i="29"/>
  <c r="DF212" i="29"/>
  <c r="DG212" i="29" s="1"/>
  <c r="DC212" i="29"/>
  <c r="DF211" i="29"/>
  <c r="DG211" i="29" s="1"/>
  <c r="DC211" i="29"/>
  <c r="DF210" i="29"/>
  <c r="DG210" i="29" s="1"/>
  <c r="DC210" i="29"/>
  <c r="DF209" i="29"/>
  <c r="DG209" i="29" s="1"/>
  <c r="DC209" i="29"/>
  <c r="DF208" i="29"/>
  <c r="DG208" i="29" s="1"/>
  <c r="DC208" i="29"/>
  <c r="DF207" i="29"/>
  <c r="DG207" i="29" s="1"/>
  <c r="DC207" i="29"/>
  <c r="DF206" i="29"/>
  <c r="DG206" i="29" s="1"/>
  <c r="DC206" i="29"/>
  <c r="DF205" i="29"/>
  <c r="DG205" i="29" s="1"/>
  <c r="DC205" i="29"/>
  <c r="DF204" i="29"/>
  <c r="DG204" i="29" s="1"/>
  <c r="DC204" i="29"/>
  <c r="DF203" i="29"/>
  <c r="DG203" i="29" s="1"/>
  <c r="DC203" i="29"/>
  <c r="DF202" i="29"/>
  <c r="DG202" i="29" s="1"/>
  <c r="DC202" i="29"/>
  <c r="DF201" i="29"/>
  <c r="DG201" i="29" s="1"/>
  <c r="DC201" i="29"/>
  <c r="DF200" i="29"/>
  <c r="DG200" i="29" s="1"/>
  <c r="DC200" i="29"/>
  <c r="DF199" i="29"/>
  <c r="DG199" i="29" s="1"/>
  <c r="DC199" i="29"/>
  <c r="DF198" i="29"/>
  <c r="DG198" i="29" s="1"/>
  <c r="DC198" i="29"/>
  <c r="DF197" i="29"/>
  <c r="DG197" i="29" s="1"/>
  <c r="DC197" i="29"/>
  <c r="DF196" i="29"/>
  <c r="DG196" i="29" s="1"/>
  <c r="DC196" i="29"/>
  <c r="DF195" i="29"/>
  <c r="DG195" i="29" s="1"/>
  <c r="DC195" i="29"/>
  <c r="DF194" i="29"/>
  <c r="DG194" i="29" s="1"/>
  <c r="DC194" i="29"/>
  <c r="DF193" i="29"/>
  <c r="DG193" i="29" s="1"/>
  <c r="DC193" i="29"/>
  <c r="DF192" i="29"/>
  <c r="DG192" i="29" s="1"/>
  <c r="DC192" i="29"/>
  <c r="DF191" i="29"/>
  <c r="DG191" i="29" s="1"/>
  <c r="DC191" i="29"/>
  <c r="DF190" i="29"/>
  <c r="DG190" i="29" s="1"/>
  <c r="DC190" i="29"/>
  <c r="DF189" i="29"/>
  <c r="DG189" i="29" s="1"/>
  <c r="DC189" i="29"/>
  <c r="DF188" i="29"/>
  <c r="DG188" i="29" s="1"/>
  <c r="DC188" i="29"/>
  <c r="DF187" i="29"/>
  <c r="DG187" i="29" s="1"/>
  <c r="DC187" i="29"/>
  <c r="DF186" i="29"/>
  <c r="DG186" i="29" s="1"/>
  <c r="DC186" i="29"/>
  <c r="DF185" i="29"/>
  <c r="DG185" i="29" s="1"/>
  <c r="DC185" i="29"/>
  <c r="DF184" i="29"/>
  <c r="DG184" i="29" s="1"/>
  <c r="DC184" i="29"/>
  <c r="DF183" i="29"/>
  <c r="DG183" i="29" s="1"/>
  <c r="DC183" i="29"/>
  <c r="DF182" i="29"/>
  <c r="DG182" i="29" s="1"/>
  <c r="DC182" i="29"/>
  <c r="DF181" i="29"/>
  <c r="DG181" i="29" s="1"/>
  <c r="DC181" i="29"/>
  <c r="DF180" i="29"/>
  <c r="DG180" i="29" s="1"/>
  <c r="DC180" i="29"/>
  <c r="DF179" i="29"/>
  <c r="DG179" i="29" s="1"/>
  <c r="DC179" i="29"/>
  <c r="DF178" i="29"/>
  <c r="DG178" i="29" s="1"/>
  <c r="DC178" i="29"/>
  <c r="DF177" i="29"/>
  <c r="DG177" i="29" s="1"/>
  <c r="DC177" i="29"/>
  <c r="DF176" i="29"/>
  <c r="DG176" i="29" s="1"/>
  <c r="DC176" i="29"/>
  <c r="DF175" i="29"/>
  <c r="DG175" i="29" s="1"/>
  <c r="DC175" i="29"/>
  <c r="DF174" i="29"/>
  <c r="DG174" i="29" s="1"/>
  <c r="DC174" i="29"/>
  <c r="DF173" i="29"/>
  <c r="DG173" i="29" s="1"/>
  <c r="DC173" i="29"/>
  <c r="DF172" i="29"/>
  <c r="DG172" i="29" s="1"/>
  <c r="DC172" i="29"/>
  <c r="DF171" i="29"/>
  <c r="DG171" i="29" s="1"/>
  <c r="DC171" i="29"/>
  <c r="DF170" i="29"/>
  <c r="DG170" i="29" s="1"/>
  <c r="DC170" i="29"/>
  <c r="DF169" i="29"/>
  <c r="DG169" i="29" s="1"/>
  <c r="DC169" i="29"/>
  <c r="DF168" i="29"/>
  <c r="DG168" i="29" s="1"/>
  <c r="DC168" i="29"/>
  <c r="DF167" i="29"/>
  <c r="DG167" i="29" s="1"/>
  <c r="DC167" i="29"/>
  <c r="DF166" i="29"/>
  <c r="DG166" i="29" s="1"/>
  <c r="DC166" i="29"/>
  <c r="DF165" i="29"/>
  <c r="DG165" i="29" s="1"/>
  <c r="DC165" i="29"/>
  <c r="DF164" i="29"/>
  <c r="DG164" i="29" s="1"/>
  <c r="DC164" i="29"/>
  <c r="DF163" i="29"/>
  <c r="DG163" i="29" s="1"/>
  <c r="DC163" i="29"/>
  <c r="DF162" i="29"/>
  <c r="DG162" i="29" s="1"/>
  <c r="DC162" i="29"/>
  <c r="DF161" i="29"/>
  <c r="DG161" i="29" s="1"/>
  <c r="DC161" i="29"/>
  <c r="DF160" i="29"/>
  <c r="DG160" i="29" s="1"/>
  <c r="DC160" i="29"/>
  <c r="DF159" i="29"/>
  <c r="DG159" i="29" s="1"/>
  <c r="DC159" i="29"/>
  <c r="DF158" i="29"/>
  <c r="DG158" i="29" s="1"/>
  <c r="DC158" i="29"/>
  <c r="DF157" i="29"/>
  <c r="DG157" i="29" s="1"/>
  <c r="DC157" i="29"/>
  <c r="DF156" i="29"/>
  <c r="DG156" i="29" s="1"/>
  <c r="DC156" i="29"/>
  <c r="DF155" i="29"/>
  <c r="DG155" i="29" s="1"/>
  <c r="DC155" i="29"/>
  <c r="DF154" i="29"/>
  <c r="DG154" i="29" s="1"/>
  <c r="DC154" i="29"/>
  <c r="DF153" i="29"/>
  <c r="DG153" i="29" s="1"/>
  <c r="DC153" i="29"/>
  <c r="DF152" i="29"/>
  <c r="DG152" i="29" s="1"/>
  <c r="DC152" i="29"/>
  <c r="DF151" i="29"/>
  <c r="DG151" i="29" s="1"/>
  <c r="DC151" i="29"/>
  <c r="DF150" i="29"/>
  <c r="DG150" i="29" s="1"/>
  <c r="DC150" i="29"/>
  <c r="DF149" i="29"/>
  <c r="DG149" i="29" s="1"/>
  <c r="DC149" i="29"/>
  <c r="DF148" i="29"/>
  <c r="DG148" i="29" s="1"/>
  <c r="DC148" i="29"/>
  <c r="DF147" i="29"/>
  <c r="DG147" i="29" s="1"/>
  <c r="DC147" i="29"/>
  <c r="DF146" i="29"/>
  <c r="DG146" i="29" s="1"/>
  <c r="DC146" i="29"/>
  <c r="DF145" i="29"/>
  <c r="DG145" i="29" s="1"/>
  <c r="DC145" i="29"/>
  <c r="DF144" i="29"/>
  <c r="DG144" i="29" s="1"/>
  <c r="DC144" i="29"/>
  <c r="DF143" i="29"/>
  <c r="DG143" i="29" s="1"/>
  <c r="DC143" i="29"/>
  <c r="DF142" i="29"/>
  <c r="DG142" i="29" s="1"/>
  <c r="DC142" i="29"/>
  <c r="DF141" i="29"/>
  <c r="DG141" i="29" s="1"/>
  <c r="DC141" i="29"/>
  <c r="DF140" i="29"/>
  <c r="DG140" i="29" s="1"/>
  <c r="DC140" i="29"/>
  <c r="DF139" i="29"/>
  <c r="DG139" i="29" s="1"/>
  <c r="DC139" i="29"/>
  <c r="DF138" i="29"/>
  <c r="DG138" i="29" s="1"/>
  <c r="DC138" i="29"/>
  <c r="DF137" i="29"/>
  <c r="DG137" i="29" s="1"/>
  <c r="DC137" i="29"/>
  <c r="DF136" i="29"/>
  <c r="DG136" i="29" s="1"/>
  <c r="DC136" i="29"/>
  <c r="DF135" i="29"/>
  <c r="DG135" i="29" s="1"/>
  <c r="DC135" i="29"/>
  <c r="DF134" i="29"/>
  <c r="DG134" i="29" s="1"/>
  <c r="DC134" i="29"/>
  <c r="DF133" i="29"/>
  <c r="DG133" i="29" s="1"/>
  <c r="DC133" i="29"/>
  <c r="DF132" i="29"/>
  <c r="DG132" i="29" s="1"/>
  <c r="DC132" i="29"/>
  <c r="DF131" i="29"/>
  <c r="DG131" i="29" s="1"/>
  <c r="DC131" i="29"/>
  <c r="DF130" i="29"/>
  <c r="DG130" i="29" s="1"/>
  <c r="DC130" i="29"/>
  <c r="DF129" i="29"/>
  <c r="DG129" i="29" s="1"/>
  <c r="DC129" i="29"/>
  <c r="DF128" i="29"/>
  <c r="DG128" i="29" s="1"/>
  <c r="DC128" i="29"/>
  <c r="DF127" i="29"/>
  <c r="DG127" i="29" s="1"/>
  <c r="DC127" i="29"/>
  <c r="DF126" i="29"/>
  <c r="DG126" i="29" s="1"/>
  <c r="DC126" i="29"/>
  <c r="DF125" i="29"/>
  <c r="DG125" i="29" s="1"/>
  <c r="DC125" i="29"/>
  <c r="DF124" i="29"/>
  <c r="DG124" i="29" s="1"/>
  <c r="DC124" i="29"/>
  <c r="DF123" i="29"/>
  <c r="DG123" i="29" s="1"/>
  <c r="DC123" i="29"/>
  <c r="DF122" i="29"/>
  <c r="DG122" i="29" s="1"/>
  <c r="DC122" i="29"/>
  <c r="DF121" i="29"/>
  <c r="DG121" i="29" s="1"/>
  <c r="DC121" i="29"/>
  <c r="DF120" i="29"/>
  <c r="DG120" i="29" s="1"/>
  <c r="DC120" i="29"/>
  <c r="DF119" i="29"/>
  <c r="DG119" i="29" s="1"/>
  <c r="DC119" i="29"/>
  <c r="DF118" i="29"/>
  <c r="DG118" i="29" s="1"/>
  <c r="DC118" i="29"/>
  <c r="DF117" i="29"/>
  <c r="DG117" i="29" s="1"/>
  <c r="DC117" i="29"/>
  <c r="DF116" i="29"/>
  <c r="DG116" i="29" s="1"/>
  <c r="DC116" i="29"/>
  <c r="DF115" i="29"/>
  <c r="DG115" i="29" s="1"/>
  <c r="DC115" i="29"/>
  <c r="DF114" i="29"/>
  <c r="DG114" i="29" s="1"/>
  <c r="DC114" i="29"/>
  <c r="DF113" i="29"/>
  <c r="DG113" i="29" s="1"/>
  <c r="DC113" i="29"/>
  <c r="DF112" i="29"/>
  <c r="DG112" i="29" s="1"/>
  <c r="DC112" i="29"/>
  <c r="DF111" i="29"/>
  <c r="DG111" i="29" s="1"/>
  <c r="DC111" i="29"/>
  <c r="DF110" i="29"/>
  <c r="DG110" i="29" s="1"/>
  <c r="DC110" i="29"/>
  <c r="DF109" i="29"/>
  <c r="DG109" i="29" s="1"/>
  <c r="DC109" i="29"/>
  <c r="DF108" i="29"/>
  <c r="DG108" i="29" s="1"/>
  <c r="DC108" i="29"/>
  <c r="DF107" i="29"/>
  <c r="DG107" i="29" s="1"/>
  <c r="DC107" i="29"/>
  <c r="DF106" i="29"/>
  <c r="DG106" i="29" s="1"/>
  <c r="DC106" i="29"/>
  <c r="DF105" i="29"/>
  <c r="DG105" i="29" s="1"/>
  <c r="DC105" i="29"/>
  <c r="DF104" i="29"/>
  <c r="DG104" i="29" s="1"/>
  <c r="DC104" i="29"/>
  <c r="DF103" i="29"/>
  <c r="DG103" i="29" s="1"/>
  <c r="DC103" i="29"/>
  <c r="DF102" i="29"/>
  <c r="DG102" i="29" s="1"/>
  <c r="DC102" i="29"/>
  <c r="DF101" i="29"/>
  <c r="DG101" i="29" s="1"/>
  <c r="DC101" i="29"/>
  <c r="DF100" i="29"/>
  <c r="DG100" i="29" s="1"/>
  <c r="DC100" i="29"/>
  <c r="DF99" i="29"/>
  <c r="DG99" i="29" s="1"/>
  <c r="DC99" i="29"/>
  <c r="DF98" i="29"/>
  <c r="DG98" i="29" s="1"/>
  <c r="DC98" i="29"/>
  <c r="DF97" i="29"/>
  <c r="DG97" i="29" s="1"/>
  <c r="DC97" i="29"/>
  <c r="DF96" i="29"/>
  <c r="DG96" i="29" s="1"/>
  <c r="DC96" i="29"/>
  <c r="DF95" i="29"/>
  <c r="DG95" i="29" s="1"/>
  <c r="DC95" i="29"/>
  <c r="DF94" i="29"/>
  <c r="DG94" i="29" s="1"/>
  <c r="DC94" i="29"/>
  <c r="DF93" i="29"/>
  <c r="DG93" i="29" s="1"/>
  <c r="DC93" i="29"/>
  <c r="DF92" i="29"/>
  <c r="DG92" i="29" s="1"/>
  <c r="DC92" i="29"/>
  <c r="DF91" i="29"/>
  <c r="DG91" i="29" s="1"/>
  <c r="DC91" i="29"/>
  <c r="DF90" i="29"/>
  <c r="DG90" i="29" s="1"/>
  <c r="DC90" i="29"/>
  <c r="DF89" i="29"/>
  <c r="DG89" i="29" s="1"/>
  <c r="DC89" i="29"/>
  <c r="DF88" i="29"/>
  <c r="DG88" i="29" s="1"/>
  <c r="DC88" i="29"/>
  <c r="DF87" i="29"/>
  <c r="DG87" i="29" s="1"/>
  <c r="DC87" i="29"/>
  <c r="DF86" i="29"/>
  <c r="DG86" i="29" s="1"/>
  <c r="DC86" i="29"/>
  <c r="DF85" i="29"/>
  <c r="DG85" i="29" s="1"/>
  <c r="DC85" i="29"/>
  <c r="DF84" i="29"/>
  <c r="DG84" i="29" s="1"/>
  <c r="DC84" i="29"/>
  <c r="DF83" i="29"/>
  <c r="DG83" i="29" s="1"/>
  <c r="DC83" i="29"/>
  <c r="DF82" i="29"/>
  <c r="DG82" i="29" s="1"/>
  <c r="DC82" i="29"/>
  <c r="DF81" i="29"/>
  <c r="DG81" i="29" s="1"/>
  <c r="DC81" i="29"/>
  <c r="DF80" i="29"/>
  <c r="DG80" i="29" s="1"/>
  <c r="DC80" i="29"/>
  <c r="DF79" i="29"/>
  <c r="DG79" i="29" s="1"/>
  <c r="DC79" i="29"/>
  <c r="DF78" i="29"/>
  <c r="DG78" i="29" s="1"/>
  <c r="DC78" i="29"/>
  <c r="DF77" i="29"/>
  <c r="DG77" i="29" s="1"/>
  <c r="DC77" i="29"/>
  <c r="DF76" i="29"/>
  <c r="DG76" i="29" s="1"/>
  <c r="DC76" i="29"/>
  <c r="DF75" i="29"/>
  <c r="DG75" i="29" s="1"/>
  <c r="DC75" i="29"/>
  <c r="DF74" i="29"/>
  <c r="DG74" i="29" s="1"/>
  <c r="DC74" i="29"/>
  <c r="DF73" i="29"/>
  <c r="DG73" i="29" s="1"/>
  <c r="DC73" i="29"/>
  <c r="DF72" i="29"/>
  <c r="DG72" i="29" s="1"/>
  <c r="DC72" i="29"/>
  <c r="DF71" i="29"/>
  <c r="DG71" i="29" s="1"/>
  <c r="DC71" i="29"/>
  <c r="DF70" i="29"/>
  <c r="DG70" i="29" s="1"/>
  <c r="DC70" i="29"/>
  <c r="DF69" i="29"/>
  <c r="DG69" i="29" s="1"/>
  <c r="DC69" i="29"/>
  <c r="DF68" i="29"/>
  <c r="DG68" i="29" s="1"/>
  <c r="DC68" i="29"/>
  <c r="DF67" i="29"/>
  <c r="DG67" i="29" s="1"/>
  <c r="DC67" i="29"/>
  <c r="DF66" i="29"/>
  <c r="DG66" i="29" s="1"/>
  <c r="DC66" i="29"/>
  <c r="DF65" i="29"/>
  <c r="DG65" i="29" s="1"/>
  <c r="DC65" i="29"/>
  <c r="DF64" i="29"/>
  <c r="DG64" i="29" s="1"/>
  <c r="DC64" i="29"/>
  <c r="DF63" i="29"/>
  <c r="DG63" i="29" s="1"/>
  <c r="DC63" i="29"/>
  <c r="DF62" i="29"/>
  <c r="DG62" i="29" s="1"/>
  <c r="DC62" i="29"/>
  <c r="DF61" i="29"/>
  <c r="DG61" i="29" s="1"/>
  <c r="DC61" i="29"/>
  <c r="DF60" i="29"/>
  <c r="DG60" i="29" s="1"/>
  <c r="DC60" i="29"/>
  <c r="DF59" i="29"/>
  <c r="DG59" i="29" s="1"/>
  <c r="DC59" i="29"/>
  <c r="DF58" i="29"/>
  <c r="DG58" i="29" s="1"/>
  <c r="DC58" i="29"/>
  <c r="DF57" i="29"/>
  <c r="DG57" i="29" s="1"/>
  <c r="DC57" i="29"/>
  <c r="DF56" i="29"/>
  <c r="DG56" i="29" s="1"/>
  <c r="DC56" i="29"/>
  <c r="DF55" i="29"/>
  <c r="DG55" i="29" s="1"/>
  <c r="DC55" i="29"/>
  <c r="DF54" i="29"/>
  <c r="DG54" i="29" s="1"/>
  <c r="DC54" i="29"/>
  <c r="DF53" i="29"/>
  <c r="DG53" i="29" s="1"/>
  <c r="DC53" i="29"/>
  <c r="DF52" i="29"/>
  <c r="DG52" i="29" s="1"/>
  <c r="DC52" i="29"/>
  <c r="DF51" i="29"/>
  <c r="DG51" i="29" s="1"/>
  <c r="DC51" i="29"/>
  <c r="DF50" i="29"/>
  <c r="DG50" i="29" s="1"/>
  <c r="DC50" i="29"/>
  <c r="DF49" i="29"/>
  <c r="DG49" i="29" s="1"/>
  <c r="DC49" i="29"/>
  <c r="DF48" i="29"/>
  <c r="DG48" i="29" s="1"/>
  <c r="DC48" i="29"/>
  <c r="DF47" i="29"/>
  <c r="DG47" i="29" s="1"/>
  <c r="DC47" i="29"/>
  <c r="DF46" i="29"/>
  <c r="DG46" i="29" s="1"/>
  <c r="DC46" i="29"/>
  <c r="DF45" i="29"/>
  <c r="DG45" i="29" s="1"/>
  <c r="DC45" i="29"/>
  <c r="DF44" i="29"/>
  <c r="DG44" i="29" s="1"/>
  <c r="DC44" i="29"/>
  <c r="DF43" i="29"/>
  <c r="DG43" i="29" s="1"/>
  <c r="DC43" i="29"/>
  <c r="DF42" i="29"/>
  <c r="DG42" i="29" s="1"/>
  <c r="DC42" i="29"/>
  <c r="DF41" i="29"/>
  <c r="DG41" i="29" s="1"/>
  <c r="DC41" i="29"/>
  <c r="DF40" i="29"/>
  <c r="DG40" i="29" s="1"/>
  <c r="DC40" i="29"/>
  <c r="DF39" i="29"/>
  <c r="DG39" i="29" s="1"/>
  <c r="DC39" i="29"/>
  <c r="DF38" i="29"/>
  <c r="DG38" i="29" s="1"/>
  <c r="DC38" i="29"/>
  <c r="DF37" i="29"/>
  <c r="DG37" i="29" s="1"/>
  <c r="DC37" i="29"/>
  <c r="DF36" i="29"/>
  <c r="DG36" i="29" s="1"/>
  <c r="DC36" i="29"/>
  <c r="DF35" i="29"/>
  <c r="DG35" i="29" s="1"/>
  <c r="DC35" i="29"/>
  <c r="DF34" i="29"/>
  <c r="DG34" i="29" s="1"/>
  <c r="DC34" i="29"/>
  <c r="DF33" i="29"/>
  <c r="DG33" i="29" s="1"/>
  <c r="DC33" i="29"/>
  <c r="DF32" i="29"/>
  <c r="DG32" i="29" s="1"/>
  <c r="DC32" i="29"/>
  <c r="DF31" i="29"/>
  <c r="DG31" i="29" s="1"/>
  <c r="DC31" i="29"/>
  <c r="DF30" i="29"/>
  <c r="DG30" i="29" s="1"/>
  <c r="DC30" i="29"/>
  <c r="DF29" i="29"/>
  <c r="DG29" i="29" s="1"/>
  <c r="DC29" i="29"/>
  <c r="DF28" i="29"/>
  <c r="DG28" i="29" s="1"/>
  <c r="DC28" i="29"/>
  <c r="DF27" i="29"/>
  <c r="DG27" i="29" s="1"/>
  <c r="DC27" i="29"/>
  <c r="DF26" i="29"/>
  <c r="DG26" i="29" s="1"/>
  <c r="DC26" i="29"/>
  <c r="DF25" i="29"/>
  <c r="DG25" i="29" s="1"/>
  <c r="DC25" i="29"/>
  <c r="DF24" i="29"/>
  <c r="DG24" i="29" s="1"/>
  <c r="DC24" i="29"/>
  <c r="DF23" i="29"/>
  <c r="DG23" i="29" s="1"/>
  <c r="DC23" i="29"/>
  <c r="DF22" i="29"/>
  <c r="DG22" i="29" s="1"/>
  <c r="DC22" i="29"/>
  <c r="DF21" i="29"/>
  <c r="DG21" i="29" s="1"/>
  <c r="DC21" i="29"/>
  <c r="DF20" i="29"/>
  <c r="DG20" i="29" s="1"/>
  <c r="DC20" i="29"/>
  <c r="DF19" i="29"/>
  <c r="DG19" i="29" s="1"/>
  <c r="DC19" i="29"/>
  <c r="DF18" i="29"/>
  <c r="DG18" i="29" s="1"/>
  <c r="DC18" i="29"/>
  <c r="DF17" i="29"/>
  <c r="DG17" i="29" s="1"/>
  <c r="DC17" i="29"/>
  <c r="DF16" i="29"/>
  <c r="DG16" i="29" s="1"/>
  <c r="DC16" i="29"/>
  <c r="DF15" i="29"/>
  <c r="DG15" i="29" s="1"/>
  <c r="DC15" i="29"/>
  <c r="DF14" i="29"/>
  <c r="DG14" i="29" s="1"/>
  <c r="DC14" i="29"/>
  <c r="DF13" i="29"/>
  <c r="DG13" i="29" s="1"/>
  <c r="DC13" i="29"/>
  <c r="DF12" i="29"/>
  <c r="DG12" i="29" s="1"/>
  <c r="DC12" i="29"/>
  <c r="DF11" i="29"/>
  <c r="DG11" i="29" s="1"/>
  <c r="DC11" i="29"/>
  <c r="DF10" i="29"/>
  <c r="DG10" i="29" s="1"/>
  <c r="DC10" i="29"/>
  <c r="DF9" i="29"/>
  <c r="DG9" i="29" s="1"/>
  <c r="DC9" i="29"/>
  <c r="DF8" i="29"/>
  <c r="DG8" i="29" s="1"/>
  <c r="DC8" i="29"/>
  <c r="DF7" i="29"/>
  <c r="DG7" i="29" s="1"/>
  <c r="DC7" i="29"/>
  <c r="DF6" i="29"/>
  <c r="DG6" i="29" s="1"/>
  <c r="DC6" i="29"/>
  <c r="DF5" i="29"/>
  <c r="DG5" i="29" s="1"/>
  <c r="DC5" i="29"/>
  <c r="DF4" i="29"/>
  <c r="DG4" i="29" s="1"/>
  <c r="DC4" i="29"/>
  <c r="DF3" i="29"/>
  <c r="DG3" i="29" s="1"/>
  <c r="DC3" i="29"/>
  <c r="DF2" i="29"/>
  <c r="DG2" i="29" s="1"/>
  <c r="DC2" i="29"/>
  <c r="CM2" i="36"/>
  <c r="CS2" i="36" l="1"/>
  <c r="DH2" i="36" s="1"/>
  <c r="B2" i="36" s="1"/>
  <c r="CY2" i="36"/>
  <c r="DN2" i="36" s="1"/>
  <c r="H2" i="36" s="1"/>
  <c r="CX2" i="36"/>
  <c r="DM2" i="36" s="1"/>
  <c r="G2" i="36" s="1"/>
  <c r="CW2" i="36"/>
  <c r="DL2" i="36" s="1"/>
  <c r="F2" i="36" s="1"/>
  <c r="DA2" i="36"/>
  <c r="DP2" i="36" s="1"/>
  <c r="J2" i="36" s="1"/>
  <c r="DD2" i="36"/>
  <c r="DT2" i="36" s="1"/>
  <c r="CZ2" i="36"/>
  <c r="DO2" i="36" s="1"/>
  <c r="I2" i="36" s="1"/>
  <c r="DB2" i="36"/>
  <c r="AQ250" i="29"/>
  <c r="AP250" i="29"/>
  <c r="AQ249" i="29"/>
  <c r="AP249" i="29"/>
  <c r="AQ248" i="29"/>
  <c r="AP248" i="29"/>
  <c r="AQ247" i="29"/>
  <c r="AP247" i="29"/>
  <c r="AQ246" i="29"/>
  <c r="AP246" i="29"/>
  <c r="AQ245" i="29"/>
  <c r="AP245" i="29"/>
  <c r="AQ244" i="29"/>
  <c r="AP244" i="29"/>
  <c r="AQ243" i="29"/>
  <c r="AP243" i="29"/>
  <c r="AQ242" i="29"/>
  <c r="AP242" i="29"/>
  <c r="AQ241" i="29"/>
  <c r="AP241" i="29"/>
  <c r="AQ240" i="29"/>
  <c r="AP240" i="29"/>
  <c r="AQ239" i="29"/>
  <c r="AP239" i="29"/>
  <c r="AQ238" i="29"/>
  <c r="AP238" i="29"/>
  <c r="AQ237" i="29"/>
  <c r="AP237" i="29"/>
  <c r="AQ236" i="29"/>
  <c r="AP236" i="29"/>
  <c r="AQ235" i="29"/>
  <c r="AP235" i="29"/>
  <c r="AQ234" i="29"/>
  <c r="AP234" i="29"/>
  <c r="AQ233" i="29"/>
  <c r="AP233" i="29"/>
  <c r="AQ232" i="29"/>
  <c r="AP232" i="29"/>
  <c r="AQ231" i="29"/>
  <c r="AP231" i="29"/>
  <c r="AQ230" i="29"/>
  <c r="AP230" i="29"/>
  <c r="AQ229" i="29"/>
  <c r="AP229" i="29"/>
  <c r="AQ228" i="29"/>
  <c r="AP228" i="29"/>
  <c r="AQ227" i="29"/>
  <c r="AP227" i="29"/>
  <c r="AQ226" i="29"/>
  <c r="AP226" i="29"/>
  <c r="AQ225" i="29"/>
  <c r="AP225" i="29"/>
  <c r="AQ224" i="29"/>
  <c r="AP224" i="29"/>
  <c r="AQ223" i="29"/>
  <c r="AP223" i="29"/>
  <c r="AQ222" i="29"/>
  <c r="AP222" i="29"/>
  <c r="AQ221" i="29"/>
  <c r="AP221" i="29"/>
  <c r="AQ220" i="29"/>
  <c r="AP220" i="29"/>
  <c r="AQ219" i="29"/>
  <c r="AP219" i="29"/>
  <c r="AQ218" i="29"/>
  <c r="AP218" i="29"/>
  <c r="AQ217" i="29"/>
  <c r="AP217" i="29"/>
  <c r="AQ216" i="29"/>
  <c r="AP216" i="29"/>
  <c r="AQ215" i="29"/>
  <c r="AP215" i="29"/>
  <c r="AQ214" i="29"/>
  <c r="AP214" i="29"/>
  <c r="AQ213" i="29"/>
  <c r="AP213" i="29"/>
  <c r="AQ212" i="29"/>
  <c r="AP212" i="29"/>
  <c r="AQ211" i="29"/>
  <c r="AP211" i="29"/>
  <c r="AQ210" i="29"/>
  <c r="AP210" i="29"/>
  <c r="AQ209" i="29"/>
  <c r="AP209" i="29"/>
  <c r="AQ208" i="29"/>
  <c r="AP208" i="29"/>
  <c r="AQ207" i="29"/>
  <c r="AP207" i="29"/>
  <c r="AQ206" i="29"/>
  <c r="AP206" i="29"/>
  <c r="AQ205" i="29"/>
  <c r="AP205" i="29"/>
  <c r="AQ204" i="29"/>
  <c r="AP204" i="29"/>
  <c r="AQ203" i="29"/>
  <c r="AP203" i="29"/>
  <c r="AQ202" i="29"/>
  <c r="AP202" i="29"/>
  <c r="AQ201" i="29"/>
  <c r="AP201" i="29"/>
  <c r="AQ200" i="29"/>
  <c r="AP200" i="29"/>
  <c r="AQ199" i="29"/>
  <c r="AP199" i="29"/>
  <c r="AQ198" i="29"/>
  <c r="AP198" i="29"/>
  <c r="AQ197" i="29"/>
  <c r="AP197" i="29"/>
  <c r="AQ196" i="29"/>
  <c r="AP196" i="29"/>
  <c r="AQ195" i="29"/>
  <c r="AP195" i="29"/>
  <c r="AQ194" i="29"/>
  <c r="AP194" i="29"/>
  <c r="AQ193" i="29"/>
  <c r="AP193" i="29"/>
  <c r="AQ192" i="29"/>
  <c r="AP192" i="29"/>
  <c r="AQ191" i="29"/>
  <c r="AP191" i="29"/>
  <c r="AQ190" i="29"/>
  <c r="AP190" i="29"/>
  <c r="AQ189" i="29"/>
  <c r="AP189" i="29"/>
  <c r="AQ188" i="29"/>
  <c r="AP188" i="29"/>
  <c r="AQ187" i="29"/>
  <c r="AP187" i="29"/>
  <c r="AQ186" i="29"/>
  <c r="AP186" i="29"/>
  <c r="AQ185" i="29"/>
  <c r="AP185" i="29"/>
  <c r="AQ184" i="29"/>
  <c r="AP184" i="29"/>
  <c r="AQ183" i="29"/>
  <c r="AP183" i="29"/>
  <c r="AQ182" i="29"/>
  <c r="AP182" i="29"/>
  <c r="AQ181" i="29"/>
  <c r="AP181" i="29"/>
  <c r="AQ180" i="29"/>
  <c r="AP180" i="29"/>
  <c r="AQ179" i="29"/>
  <c r="AP179" i="29"/>
  <c r="AQ178" i="29"/>
  <c r="AP178" i="29"/>
  <c r="AQ177" i="29"/>
  <c r="AP177" i="29"/>
  <c r="AQ176" i="29"/>
  <c r="AP176" i="29"/>
  <c r="AQ175" i="29"/>
  <c r="AP175" i="29"/>
  <c r="AQ174" i="29"/>
  <c r="AP174" i="29"/>
  <c r="AQ173" i="29"/>
  <c r="AP173" i="29"/>
  <c r="AQ172" i="29"/>
  <c r="AP172" i="29"/>
  <c r="AQ171" i="29"/>
  <c r="AP171" i="29"/>
  <c r="AQ170" i="29"/>
  <c r="AP170" i="29"/>
  <c r="AQ169" i="29"/>
  <c r="AP169" i="29"/>
  <c r="AQ168" i="29"/>
  <c r="AP168" i="29"/>
  <c r="AQ167" i="29"/>
  <c r="AP167" i="29"/>
  <c r="AQ166" i="29"/>
  <c r="AP166" i="29"/>
  <c r="AQ165" i="29"/>
  <c r="AP165" i="29"/>
  <c r="AQ164" i="29"/>
  <c r="AP164" i="29"/>
  <c r="AQ163" i="29"/>
  <c r="AP163" i="29"/>
  <c r="AQ162" i="29"/>
  <c r="AP162" i="29"/>
  <c r="AQ161" i="29"/>
  <c r="AP161" i="29"/>
  <c r="AQ160" i="29"/>
  <c r="AP160" i="29"/>
  <c r="AQ159" i="29"/>
  <c r="AP159" i="29"/>
  <c r="AQ158" i="29"/>
  <c r="AP158" i="29"/>
  <c r="AQ157" i="29"/>
  <c r="AP157" i="29"/>
  <c r="AQ156" i="29"/>
  <c r="AP156" i="29"/>
  <c r="AQ155" i="29"/>
  <c r="AP155" i="29"/>
  <c r="AQ154" i="29"/>
  <c r="AP154" i="29"/>
  <c r="AQ153" i="29"/>
  <c r="AP153" i="29"/>
  <c r="AQ152" i="29"/>
  <c r="AP152" i="29"/>
  <c r="AQ151" i="29"/>
  <c r="AP151" i="29"/>
  <c r="AQ150" i="29"/>
  <c r="AP150" i="29"/>
  <c r="AQ149" i="29"/>
  <c r="AP149" i="29"/>
  <c r="AQ148" i="29"/>
  <c r="AP148" i="29"/>
  <c r="AQ147" i="29"/>
  <c r="AP147" i="29"/>
  <c r="AQ146" i="29"/>
  <c r="AP146" i="29"/>
  <c r="AQ145" i="29"/>
  <c r="AP145" i="29"/>
  <c r="AQ144" i="29"/>
  <c r="AP144" i="29"/>
  <c r="AQ143" i="29"/>
  <c r="AP143" i="29"/>
  <c r="AQ142" i="29"/>
  <c r="AP142" i="29"/>
  <c r="AQ141" i="29"/>
  <c r="AP141" i="29"/>
  <c r="AQ140" i="29"/>
  <c r="AP140" i="29"/>
  <c r="AQ139" i="29"/>
  <c r="AP139" i="29"/>
  <c r="AQ138" i="29"/>
  <c r="AP138" i="29"/>
  <c r="AQ137" i="29"/>
  <c r="AP137" i="29"/>
  <c r="AQ136" i="29"/>
  <c r="AP136" i="29"/>
  <c r="AQ135" i="29"/>
  <c r="AP135" i="29"/>
  <c r="AQ134" i="29"/>
  <c r="AP134" i="29"/>
  <c r="AQ133" i="29"/>
  <c r="AP133" i="29"/>
  <c r="AQ132" i="29"/>
  <c r="AP132" i="29"/>
  <c r="AQ131" i="29"/>
  <c r="AP131" i="29"/>
  <c r="AQ130" i="29"/>
  <c r="AP130" i="29"/>
  <c r="AQ129" i="29"/>
  <c r="AP129" i="29"/>
  <c r="AQ128" i="29"/>
  <c r="AP128" i="29"/>
  <c r="AQ127" i="29"/>
  <c r="AP127" i="29"/>
  <c r="AQ126" i="29"/>
  <c r="AP126" i="29"/>
  <c r="AQ125" i="29"/>
  <c r="AP125" i="29"/>
  <c r="AQ124" i="29"/>
  <c r="AP124" i="29"/>
  <c r="AQ123" i="29"/>
  <c r="AP123" i="29"/>
  <c r="AQ122" i="29"/>
  <c r="AP122" i="29"/>
  <c r="AQ121" i="29"/>
  <c r="AP121" i="29"/>
  <c r="AQ120" i="29"/>
  <c r="AP120" i="29"/>
  <c r="AQ119" i="29"/>
  <c r="AP119" i="29"/>
  <c r="AQ118" i="29"/>
  <c r="AP118" i="29"/>
  <c r="AQ117" i="29"/>
  <c r="AP117" i="29"/>
  <c r="AQ116" i="29"/>
  <c r="AP116" i="29"/>
  <c r="AQ115" i="29"/>
  <c r="AP115" i="29"/>
  <c r="AQ114" i="29"/>
  <c r="AP114" i="29"/>
  <c r="AQ113" i="29"/>
  <c r="AP113" i="29"/>
  <c r="AQ112" i="29"/>
  <c r="AP112" i="29"/>
  <c r="AQ111" i="29"/>
  <c r="AP111" i="29"/>
  <c r="AQ110" i="29"/>
  <c r="AP110" i="29"/>
  <c r="AQ109" i="29"/>
  <c r="AP109" i="29"/>
  <c r="AQ108" i="29"/>
  <c r="AP108" i="29"/>
  <c r="AQ107" i="29"/>
  <c r="AP107" i="29"/>
  <c r="AQ106" i="29"/>
  <c r="AP106" i="29"/>
  <c r="AQ105" i="29"/>
  <c r="AP105" i="29"/>
  <c r="AQ104" i="29"/>
  <c r="AP104" i="29"/>
  <c r="AQ103" i="29"/>
  <c r="AP103" i="29"/>
  <c r="AQ102" i="29"/>
  <c r="AP102" i="29"/>
  <c r="AQ101" i="29"/>
  <c r="AP101" i="29"/>
  <c r="AQ100" i="29"/>
  <c r="AP100" i="29"/>
  <c r="AQ99" i="29"/>
  <c r="AP99" i="29"/>
  <c r="AQ98" i="29"/>
  <c r="AP98" i="29"/>
  <c r="AQ97" i="29"/>
  <c r="AP97" i="29"/>
  <c r="AQ96" i="29"/>
  <c r="AP96" i="29"/>
  <c r="AQ95" i="29"/>
  <c r="AP95" i="29"/>
  <c r="AQ94" i="29"/>
  <c r="AP94" i="29"/>
  <c r="AQ93" i="29"/>
  <c r="AP93" i="29"/>
  <c r="AQ92" i="29"/>
  <c r="AP92" i="29"/>
  <c r="AQ91" i="29"/>
  <c r="AP91" i="29"/>
  <c r="AQ90" i="29"/>
  <c r="AP90" i="29"/>
  <c r="AQ89" i="29"/>
  <c r="AP89" i="29"/>
  <c r="AQ88" i="29"/>
  <c r="AP88" i="29"/>
  <c r="AQ87" i="29"/>
  <c r="AP87" i="29"/>
  <c r="AQ86" i="29"/>
  <c r="AP86" i="29"/>
  <c r="AQ85" i="29"/>
  <c r="AP85" i="29"/>
  <c r="AQ84" i="29"/>
  <c r="AP84" i="29"/>
  <c r="AQ83" i="29"/>
  <c r="AP83" i="29"/>
  <c r="AQ82" i="29"/>
  <c r="AP82" i="29"/>
  <c r="AQ81" i="29"/>
  <c r="AP81" i="29"/>
  <c r="AQ80" i="29"/>
  <c r="AP80" i="29"/>
  <c r="AQ79" i="29"/>
  <c r="AP79" i="29"/>
  <c r="AQ78" i="29"/>
  <c r="AP78" i="29"/>
  <c r="AQ77" i="29"/>
  <c r="AP77" i="29"/>
  <c r="AQ76" i="29"/>
  <c r="AP76" i="29"/>
  <c r="AQ75" i="29"/>
  <c r="AP75" i="29"/>
  <c r="AQ74" i="29"/>
  <c r="AP74" i="29"/>
  <c r="AQ73" i="29"/>
  <c r="AP73" i="29"/>
  <c r="AQ72" i="29"/>
  <c r="AP72" i="29"/>
  <c r="AQ71" i="29"/>
  <c r="AP71" i="29"/>
  <c r="AQ70" i="29"/>
  <c r="AP70" i="29"/>
  <c r="AQ69" i="29"/>
  <c r="AP69" i="29"/>
  <c r="AQ68" i="29"/>
  <c r="AP68" i="29"/>
  <c r="AQ67" i="29"/>
  <c r="AP67" i="29"/>
  <c r="AQ66" i="29"/>
  <c r="AP66" i="29"/>
  <c r="AQ65" i="29"/>
  <c r="AP65" i="29"/>
  <c r="AQ64" i="29"/>
  <c r="AP64" i="29"/>
  <c r="AQ63" i="29"/>
  <c r="AP63" i="29"/>
  <c r="AQ62" i="29"/>
  <c r="AP62" i="29"/>
  <c r="AQ61" i="29"/>
  <c r="AP61" i="29"/>
  <c r="AQ60" i="29"/>
  <c r="AP60" i="29"/>
  <c r="AQ59" i="29"/>
  <c r="AP59" i="29"/>
  <c r="AQ58" i="29"/>
  <c r="AP58" i="29"/>
  <c r="AQ57" i="29"/>
  <c r="AP57" i="29"/>
  <c r="AQ56" i="29"/>
  <c r="AP56" i="29"/>
  <c r="AQ55" i="29"/>
  <c r="AP55" i="29"/>
  <c r="AQ54" i="29"/>
  <c r="AP54" i="29"/>
  <c r="AQ53" i="29"/>
  <c r="AP53" i="29"/>
  <c r="AQ52" i="29"/>
  <c r="AP52" i="29"/>
  <c r="AQ51" i="29"/>
  <c r="AP51" i="29"/>
  <c r="AQ50" i="29"/>
  <c r="AP50" i="29"/>
  <c r="AQ49" i="29"/>
  <c r="AP49" i="29"/>
  <c r="AQ48" i="29"/>
  <c r="AP48" i="29"/>
  <c r="AQ47" i="29"/>
  <c r="AP47" i="29"/>
  <c r="AQ46" i="29"/>
  <c r="AP46" i="29"/>
  <c r="AQ45" i="29"/>
  <c r="AP45" i="29"/>
  <c r="AQ44" i="29"/>
  <c r="AP44" i="29"/>
  <c r="AQ43" i="29"/>
  <c r="AP43" i="29"/>
  <c r="AQ42" i="29"/>
  <c r="AP42" i="29"/>
  <c r="AQ41" i="29"/>
  <c r="AP41" i="29"/>
  <c r="AQ40" i="29"/>
  <c r="AP40" i="29"/>
  <c r="AQ39" i="29"/>
  <c r="AP39" i="29"/>
  <c r="AQ38" i="29"/>
  <c r="AP38" i="29"/>
  <c r="AQ37" i="29"/>
  <c r="AP37" i="29"/>
  <c r="AQ36" i="29"/>
  <c r="AP36" i="29"/>
  <c r="AQ35" i="29"/>
  <c r="AP35" i="29"/>
  <c r="AQ34" i="29"/>
  <c r="AP34" i="29"/>
  <c r="AQ33" i="29"/>
  <c r="AP33" i="29"/>
  <c r="AQ32" i="29"/>
  <c r="AP32" i="29"/>
  <c r="AQ31" i="29"/>
  <c r="AP31" i="29"/>
  <c r="AQ30" i="29"/>
  <c r="AP30" i="29"/>
  <c r="AQ29" i="29"/>
  <c r="AP29" i="29"/>
  <c r="AQ28" i="29"/>
  <c r="AP28" i="29"/>
  <c r="AQ27" i="29"/>
  <c r="AP27" i="29"/>
  <c r="AQ26" i="29"/>
  <c r="AP26" i="29"/>
  <c r="AQ25" i="29"/>
  <c r="AP25" i="29"/>
  <c r="AQ24" i="29"/>
  <c r="AP24" i="29"/>
  <c r="AQ23" i="29"/>
  <c r="AP23" i="29"/>
  <c r="AQ22" i="29"/>
  <c r="AP22" i="29"/>
  <c r="AQ21" i="29"/>
  <c r="AP21" i="29"/>
  <c r="AQ20" i="29"/>
  <c r="AP20" i="29"/>
  <c r="AQ19" i="29"/>
  <c r="AP19" i="29"/>
  <c r="AQ18" i="29"/>
  <c r="AP18" i="29"/>
  <c r="AQ17" i="29"/>
  <c r="AP17" i="29"/>
  <c r="AQ16" i="29"/>
  <c r="AP16" i="29"/>
  <c r="AQ15" i="29"/>
  <c r="AP15" i="29"/>
  <c r="AQ14" i="29"/>
  <c r="AP14" i="29"/>
  <c r="AQ13" i="29"/>
  <c r="AP13" i="29"/>
  <c r="AQ12" i="29"/>
  <c r="AP12" i="29"/>
  <c r="AQ11" i="29"/>
  <c r="AP11" i="29"/>
  <c r="AQ10" i="29"/>
  <c r="AP10" i="29"/>
  <c r="AQ9" i="29"/>
  <c r="AP9" i="29"/>
  <c r="AQ8" i="29"/>
  <c r="AP8" i="29"/>
  <c r="AQ7" i="29"/>
  <c r="AP7" i="29"/>
  <c r="AQ6" i="29"/>
  <c r="AP6" i="29"/>
  <c r="AQ5" i="29"/>
  <c r="AP5" i="29"/>
  <c r="AQ4" i="29"/>
  <c r="AP4" i="29"/>
  <c r="AQ3" i="29"/>
  <c r="AP3" i="29"/>
  <c r="P3" i="29"/>
  <c r="P4" i="29" s="1"/>
  <c r="P5" i="29" s="1"/>
  <c r="P6" i="29" s="1"/>
  <c r="P7" i="29" s="1"/>
  <c r="P8" i="29" s="1"/>
  <c r="P9" i="29" s="1"/>
  <c r="P10" i="29" s="1"/>
  <c r="P11" i="29" s="1"/>
  <c r="P12" i="29" s="1"/>
  <c r="P13" i="29" s="1"/>
  <c r="P14" i="29" s="1"/>
  <c r="P15" i="29" s="1"/>
  <c r="P16" i="29" s="1"/>
  <c r="P17" i="29" s="1"/>
  <c r="P18" i="29" s="1"/>
  <c r="P19" i="29" s="1"/>
  <c r="P20" i="29" s="1"/>
  <c r="P21" i="29" s="1"/>
  <c r="P22" i="29" s="1"/>
  <c r="P23" i="29" s="1"/>
  <c r="P24" i="29" s="1"/>
  <c r="P25" i="29" s="1"/>
  <c r="P26" i="29" s="1"/>
  <c r="P27" i="29" s="1"/>
  <c r="P28" i="29" s="1"/>
  <c r="P29" i="29" s="1"/>
  <c r="P30" i="29" s="1"/>
  <c r="P31" i="29" s="1"/>
  <c r="P32" i="29" s="1"/>
  <c r="P33" i="29" s="1"/>
  <c r="P34" i="29" s="1"/>
  <c r="P35" i="29" s="1"/>
  <c r="P36" i="29" s="1"/>
  <c r="P37" i="29" s="1"/>
  <c r="P38" i="29" s="1"/>
  <c r="P39" i="29" s="1"/>
  <c r="P40" i="29" s="1"/>
  <c r="P41" i="29" s="1"/>
  <c r="P42" i="29" s="1"/>
  <c r="P43" i="29" s="1"/>
  <c r="P44" i="29" s="1"/>
  <c r="P45" i="29" s="1"/>
  <c r="P46" i="29" s="1"/>
  <c r="P47" i="29" s="1"/>
  <c r="P48" i="29" s="1"/>
  <c r="P49" i="29" s="1"/>
  <c r="P50" i="29" s="1"/>
  <c r="P51" i="29" s="1"/>
  <c r="P52" i="29" s="1"/>
  <c r="P53" i="29" s="1"/>
  <c r="P54" i="29" s="1"/>
  <c r="P55" i="29" s="1"/>
  <c r="P56" i="29" s="1"/>
  <c r="P57" i="29" s="1"/>
  <c r="P58" i="29" s="1"/>
  <c r="P59" i="29" s="1"/>
  <c r="P60" i="29" s="1"/>
  <c r="P61" i="29" s="1"/>
  <c r="P62" i="29" s="1"/>
  <c r="P63" i="29" s="1"/>
  <c r="P64" i="29" s="1"/>
  <c r="P65" i="29" s="1"/>
  <c r="P66" i="29" s="1"/>
  <c r="P67" i="29" s="1"/>
  <c r="P68" i="29" s="1"/>
  <c r="P69" i="29" s="1"/>
  <c r="P70" i="29" s="1"/>
  <c r="P71" i="29" s="1"/>
  <c r="P72" i="29" s="1"/>
  <c r="P73" i="29" s="1"/>
  <c r="P74" i="29" s="1"/>
  <c r="P75" i="29" s="1"/>
  <c r="P76" i="29" s="1"/>
  <c r="P77" i="29" s="1"/>
  <c r="P78" i="29" s="1"/>
  <c r="P79" i="29" s="1"/>
  <c r="P80" i="29" s="1"/>
  <c r="P81" i="29" s="1"/>
  <c r="P82" i="29" s="1"/>
  <c r="P83" i="29" s="1"/>
  <c r="P84" i="29" s="1"/>
  <c r="P85" i="29" s="1"/>
  <c r="P86" i="29" s="1"/>
  <c r="P87" i="29" s="1"/>
  <c r="P88" i="29" s="1"/>
  <c r="P89" i="29" s="1"/>
  <c r="P90" i="29" s="1"/>
  <c r="P91" i="29" s="1"/>
  <c r="P92" i="29" s="1"/>
  <c r="P93" i="29" s="1"/>
  <c r="P94" i="29" s="1"/>
  <c r="P95" i="29" s="1"/>
  <c r="P96" i="29" s="1"/>
  <c r="P97" i="29" s="1"/>
  <c r="P98" i="29" s="1"/>
  <c r="P99" i="29" s="1"/>
  <c r="P100" i="29" s="1"/>
  <c r="P101" i="29" s="1"/>
  <c r="P102" i="29" s="1"/>
  <c r="P103" i="29" s="1"/>
  <c r="P104" i="29" s="1"/>
  <c r="P105" i="29" s="1"/>
  <c r="P106" i="29" s="1"/>
  <c r="P107" i="29" s="1"/>
  <c r="P108" i="29" s="1"/>
  <c r="P109" i="29" s="1"/>
  <c r="P110" i="29" s="1"/>
  <c r="P111" i="29" s="1"/>
  <c r="P112" i="29" s="1"/>
  <c r="P113" i="29" s="1"/>
  <c r="P114" i="29" s="1"/>
  <c r="P115" i="29" s="1"/>
  <c r="P116" i="29" s="1"/>
  <c r="P117" i="29" s="1"/>
  <c r="P118" i="29" s="1"/>
  <c r="P119" i="29" s="1"/>
  <c r="P120" i="29" s="1"/>
  <c r="P121" i="29" s="1"/>
  <c r="P122" i="29" s="1"/>
  <c r="P123" i="29" s="1"/>
  <c r="P124" i="29" s="1"/>
  <c r="P125" i="29" s="1"/>
  <c r="P126" i="29" s="1"/>
  <c r="P127" i="29" s="1"/>
  <c r="P128" i="29" s="1"/>
  <c r="P129" i="29" s="1"/>
  <c r="P130" i="29" s="1"/>
  <c r="P131" i="29" s="1"/>
  <c r="P132" i="29" s="1"/>
  <c r="P133" i="29" s="1"/>
  <c r="P134" i="29" s="1"/>
  <c r="P135" i="29" s="1"/>
  <c r="P136" i="29" s="1"/>
  <c r="P137" i="29" s="1"/>
  <c r="P138" i="29" s="1"/>
  <c r="P139" i="29" s="1"/>
  <c r="P140" i="29" s="1"/>
  <c r="P141" i="29" s="1"/>
  <c r="P142" i="29" s="1"/>
  <c r="P143" i="29" s="1"/>
  <c r="P144" i="29" s="1"/>
  <c r="P145" i="29" s="1"/>
  <c r="P146" i="29" s="1"/>
  <c r="P147" i="29" s="1"/>
  <c r="P148" i="29" s="1"/>
  <c r="P149" i="29" s="1"/>
  <c r="P150" i="29" s="1"/>
  <c r="P151" i="29" s="1"/>
  <c r="P152" i="29" s="1"/>
  <c r="P153" i="29" s="1"/>
  <c r="P154" i="29" s="1"/>
  <c r="P155" i="29" s="1"/>
  <c r="P156" i="29" s="1"/>
  <c r="P157" i="29" s="1"/>
  <c r="P158" i="29" s="1"/>
  <c r="P159" i="29" s="1"/>
  <c r="P160" i="29" s="1"/>
  <c r="P161" i="29" s="1"/>
  <c r="P162" i="29" s="1"/>
  <c r="P163" i="29" s="1"/>
  <c r="P164" i="29" s="1"/>
  <c r="P165" i="29" s="1"/>
  <c r="P166" i="29" s="1"/>
  <c r="P167" i="29" s="1"/>
  <c r="P168" i="29" s="1"/>
  <c r="P169" i="29" s="1"/>
  <c r="P170" i="29" s="1"/>
  <c r="P171" i="29" s="1"/>
  <c r="P172" i="29" s="1"/>
  <c r="P173" i="29" s="1"/>
  <c r="P174" i="29" s="1"/>
  <c r="P175" i="29" s="1"/>
  <c r="P176" i="29" s="1"/>
  <c r="P177" i="29" s="1"/>
  <c r="P178" i="29" s="1"/>
  <c r="P179" i="29" s="1"/>
  <c r="P180" i="29" s="1"/>
  <c r="P181" i="29" s="1"/>
  <c r="P182" i="29" s="1"/>
  <c r="P183" i="29" s="1"/>
  <c r="P184" i="29" s="1"/>
  <c r="P185" i="29" s="1"/>
  <c r="P186" i="29" s="1"/>
  <c r="P187" i="29" s="1"/>
  <c r="P188" i="29" s="1"/>
  <c r="P189" i="29" s="1"/>
  <c r="P190" i="29" s="1"/>
  <c r="P191" i="29" s="1"/>
  <c r="P192" i="29" s="1"/>
  <c r="P193" i="29" s="1"/>
  <c r="P194" i="29" s="1"/>
  <c r="P195" i="29" s="1"/>
  <c r="P196" i="29" s="1"/>
  <c r="P197" i="29" s="1"/>
  <c r="P198" i="29" s="1"/>
  <c r="P199" i="29" s="1"/>
  <c r="P200" i="29" s="1"/>
  <c r="P201" i="29" s="1"/>
  <c r="P202" i="29" s="1"/>
  <c r="P203" i="29" s="1"/>
  <c r="P204" i="29" s="1"/>
  <c r="P205" i="29" s="1"/>
  <c r="P206" i="29" s="1"/>
  <c r="P207" i="29" s="1"/>
  <c r="P208" i="29" s="1"/>
  <c r="P209" i="29" s="1"/>
  <c r="P210" i="29" s="1"/>
  <c r="P211" i="29" s="1"/>
  <c r="P212" i="29" s="1"/>
  <c r="P213" i="29" s="1"/>
  <c r="P214" i="29" s="1"/>
  <c r="P215" i="29" s="1"/>
  <c r="P216" i="29" s="1"/>
  <c r="P217" i="29" s="1"/>
  <c r="P218" i="29" s="1"/>
  <c r="P219" i="29" s="1"/>
  <c r="P220" i="29" s="1"/>
  <c r="P221" i="29" s="1"/>
  <c r="P222" i="29" s="1"/>
  <c r="P223" i="29" s="1"/>
  <c r="P224" i="29" s="1"/>
  <c r="P225" i="29" s="1"/>
  <c r="P226" i="29" s="1"/>
  <c r="P227" i="29" s="1"/>
  <c r="P228" i="29" s="1"/>
  <c r="P229" i="29" s="1"/>
  <c r="P230" i="29" s="1"/>
  <c r="P231" i="29" s="1"/>
  <c r="P232" i="29" s="1"/>
  <c r="P233" i="29" s="1"/>
  <c r="P234" i="29" s="1"/>
  <c r="P235" i="29" s="1"/>
  <c r="P236" i="29" s="1"/>
  <c r="P237" i="29" s="1"/>
  <c r="P238" i="29" s="1"/>
  <c r="P239" i="29" s="1"/>
  <c r="AQ2" i="29"/>
  <c r="AP2" i="29"/>
  <c r="Q2" i="29"/>
  <c r="DC2" i="36" l="1"/>
  <c r="DS2" i="36" s="1"/>
  <c r="DQ2" i="36"/>
  <c r="Q3" i="29"/>
  <c r="R2" i="29" s="1"/>
  <c r="P240" i="29"/>
  <c r="P241" i="29" s="1"/>
  <c r="P242" i="29" s="1"/>
  <c r="P243" i="29" s="1"/>
  <c r="P244" i="29" s="1"/>
  <c r="P245" i="29" s="1"/>
  <c r="Q239" i="29"/>
  <c r="Q5" i="29"/>
  <c r="Q7" i="29"/>
  <c r="Q9" i="29"/>
  <c r="Q11" i="29"/>
  <c r="Q14" i="29"/>
  <c r="Q16" i="29"/>
  <c r="Q18" i="29"/>
  <c r="Q20" i="29"/>
  <c r="Q22" i="29"/>
  <c r="Q23" i="29"/>
  <c r="Q25" i="29"/>
  <c r="Q27" i="29"/>
  <c r="Q29" i="29"/>
  <c r="Q31" i="29"/>
  <c r="Q34" i="29"/>
  <c r="Q36" i="29"/>
  <c r="Q38" i="29"/>
  <c r="Q40" i="29"/>
  <c r="Q42" i="29"/>
  <c r="Q43" i="29"/>
  <c r="Q45" i="29"/>
  <c r="Q47" i="29"/>
  <c r="Q49" i="29"/>
  <c r="Q51" i="29"/>
  <c r="Q54" i="29"/>
  <c r="Q56" i="29"/>
  <c r="Q58" i="29"/>
  <c r="Q60" i="29"/>
  <c r="Q62" i="29"/>
  <c r="Q63" i="29"/>
  <c r="Q65" i="29"/>
  <c r="Q67" i="29"/>
  <c r="Q69" i="29"/>
  <c r="Q71" i="29"/>
  <c r="Q74" i="29"/>
  <c r="Q76" i="29"/>
  <c r="Q78" i="29"/>
  <c r="Q80" i="29"/>
  <c r="Q82" i="29"/>
  <c r="Q83" i="29"/>
  <c r="Q85" i="29"/>
  <c r="Q87" i="29"/>
  <c r="Q89" i="29"/>
  <c r="Q91" i="29"/>
  <c r="Q94" i="29"/>
  <c r="Q96" i="29"/>
  <c r="Q98" i="29"/>
  <c r="Q100" i="29"/>
  <c r="Q102" i="29"/>
  <c r="Q103" i="29"/>
  <c r="Q105" i="29"/>
  <c r="Q107" i="29"/>
  <c r="Q109" i="29"/>
  <c r="Q111" i="29"/>
  <c r="Q114" i="29"/>
  <c r="Q116" i="29"/>
  <c r="Q118" i="29"/>
  <c r="Q120" i="29"/>
  <c r="Q122" i="29"/>
  <c r="Q123" i="29"/>
  <c r="Q125" i="29"/>
  <c r="Q127" i="29"/>
  <c r="Q129" i="29"/>
  <c r="Q131" i="29"/>
  <c r="Q134" i="29"/>
  <c r="Q136" i="29"/>
  <c r="Q138" i="29"/>
  <c r="Q140" i="29"/>
  <c r="Q142" i="29"/>
  <c r="Q143" i="29"/>
  <c r="Q147" i="29"/>
  <c r="Q148" i="29"/>
  <c r="Q151" i="29"/>
  <c r="Q152" i="29"/>
  <c r="Q153" i="29"/>
  <c r="Q154" i="29"/>
  <c r="Q157" i="29"/>
  <c r="Q158" i="29"/>
  <c r="Q161" i="29"/>
  <c r="Q162" i="29"/>
  <c r="Q163" i="29"/>
  <c r="Q164" i="29"/>
  <c r="Q167" i="29"/>
  <c r="Q168" i="29"/>
  <c r="Q171" i="29"/>
  <c r="Q172" i="29"/>
  <c r="Q173" i="29"/>
  <c r="Q174" i="29"/>
  <c r="Q177" i="29"/>
  <c r="Q178" i="29"/>
  <c r="Q181" i="29"/>
  <c r="Q182" i="29"/>
  <c r="Q183" i="29"/>
  <c r="Q184" i="29"/>
  <c r="Q187" i="29"/>
  <c r="Q188" i="29"/>
  <c r="Q191" i="29"/>
  <c r="Q192" i="29"/>
  <c r="Q193" i="29"/>
  <c r="Q194" i="29"/>
  <c r="Q197" i="29"/>
  <c r="Q198" i="29"/>
  <c r="Q201" i="29"/>
  <c r="Q202" i="29"/>
  <c r="Q203" i="29"/>
  <c r="Q204" i="29"/>
  <c r="Q207" i="29"/>
  <c r="Q208" i="29"/>
  <c r="Q211" i="29"/>
  <c r="Q212" i="29"/>
  <c r="Q213" i="29"/>
  <c r="Q214" i="29"/>
  <c r="Q217" i="29"/>
  <c r="Q218" i="29"/>
  <c r="Q221" i="29"/>
  <c r="Q222" i="29"/>
  <c r="Q223" i="29"/>
  <c r="Q224" i="29"/>
  <c r="Q227" i="29"/>
  <c r="Q228" i="29"/>
  <c r="Q231" i="29"/>
  <c r="Q232" i="29"/>
  <c r="Q233" i="29"/>
  <c r="Q234" i="29"/>
  <c r="Q237" i="29"/>
  <c r="Q4" i="29"/>
  <c r="Q6" i="29"/>
  <c r="Q8" i="29"/>
  <c r="R7" i="29" s="1"/>
  <c r="Q10" i="29"/>
  <c r="Q12" i="29"/>
  <c r="R11" i="29" s="1"/>
  <c r="Q13" i="29"/>
  <c r="Q15" i="29"/>
  <c r="Q17" i="29"/>
  <c r="Q19" i="29"/>
  <c r="Q21" i="29"/>
  <c r="Q24" i="29"/>
  <c r="R23" i="29" s="1"/>
  <c r="Q26" i="29"/>
  <c r="Q28" i="29"/>
  <c r="R27" i="29" s="1"/>
  <c r="Q30" i="29"/>
  <c r="Q32" i="29"/>
  <c r="R31" i="29" s="1"/>
  <c r="Q33" i="29"/>
  <c r="Q35" i="29"/>
  <c r="Q37" i="29"/>
  <c r="Q39" i="29"/>
  <c r="Q41" i="29"/>
  <c r="Q44" i="29"/>
  <c r="Q46" i="29"/>
  <c r="Q48" i="29"/>
  <c r="Q50" i="29"/>
  <c r="Q52" i="29"/>
  <c r="Q53" i="29"/>
  <c r="Q55" i="29"/>
  <c r="Q57" i="29"/>
  <c r="Q59" i="29"/>
  <c r="Q61" i="29"/>
  <c r="Q64" i="29"/>
  <c r="R63" i="29" s="1"/>
  <c r="Q66" i="29"/>
  <c r="Q68" i="29"/>
  <c r="R67" i="29" s="1"/>
  <c r="Q70" i="29"/>
  <c r="Q72" i="29"/>
  <c r="R71" i="29" s="1"/>
  <c r="Q73" i="29"/>
  <c r="Q75" i="29"/>
  <c r="Q77" i="29"/>
  <c r="Q79" i="29"/>
  <c r="Q81" i="29"/>
  <c r="Q84" i="29"/>
  <c r="Q86" i="29"/>
  <c r="Q88" i="29"/>
  <c r="Q90" i="29"/>
  <c r="Q92" i="29"/>
  <c r="Q93" i="29"/>
  <c r="Q95" i="29"/>
  <c r="Q97" i="29"/>
  <c r="Q99" i="29"/>
  <c r="Q101" i="29"/>
  <c r="Q104" i="29"/>
  <c r="R103" i="29" s="1"/>
  <c r="Q106" i="29"/>
  <c r="Q108" i="29"/>
  <c r="R107" i="29" s="1"/>
  <c r="Q110" i="29"/>
  <c r="Q112" i="29"/>
  <c r="R111" i="29" s="1"/>
  <c r="Q113" i="29"/>
  <c r="Q115" i="29"/>
  <c r="Q117" i="29"/>
  <c r="Q119" i="29"/>
  <c r="Q121" i="29"/>
  <c r="Q124" i="29"/>
  <c r="Q126" i="29"/>
  <c r="Q128" i="29"/>
  <c r="Q130" i="29"/>
  <c r="Q132" i="29"/>
  <c r="Q133" i="29"/>
  <c r="Q135" i="29"/>
  <c r="Q137" i="29"/>
  <c r="Q139" i="29"/>
  <c r="Q141" i="29"/>
  <c r="Q144" i="29"/>
  <c r="R143" i="29" s="1"/>
  <c r="Q145" i="29"/>
  <c r="Q146" i="29"/>
  <c r="Q149" i="29"/>
  <c r="Q150" i="29"/>
  <c r="Q155" i="29"/>
  <c r="Q156" i="29"/>
  <c r="Q159" i="29"/>
  <c r="Q160" i="29"/>
  <c r="Q165" i="29"/>
  <c r="Q166" i="29"/>
  <c r="Q169" i="29"/>
  <c r="Q170" i="29"/>
  <c r="Q175" i="29"/>
  <c r="Q176" i="29"/>
  <c r="Q179" i="29"/>
  <c r="Q180" i="29"/>
  <c r="Q185" i="29"/>
  <c r="Q186" i="29"/>
  <c r="Q189" i="29"/>
  <c r="Q190" i="29"/>
  <c r="Q195" i="29"/>
  <c r="Q196" i="29"/>
  <c r="Q199" i="29"/>
  <c r="Q200" i="29"/>
  <c r="Q205" i="29"/>
  <c r="Q206" i="29"/>
  <c r="Q209" i="29"/>
  <c r="Q210" i="29"/>
  <c r="Q215" i="29"/>
  <c r="Q216" i="29"/>
  <c r="Q219" i="29"/>
  <c r="Q220" i="29"/>
  <c r="Q225" i="29"/>
  <c r="Q226" i="29"/>
  <c r="Q229" i="29"/>
  <c r="Q230" i="29"/>
  <c r="Q235" i="29"/>
  <c r="Q236" i="29"/>
  <c r="Q238" i="29"/>
  <c r="Q244" i="29"/>
  <c r="K2" i="36" l="1"/>
  <c r="GP2" i="36"/>
  <c r="FZ2" i="36" s="1"/>
  <c r="DR2" i="36"/>
  <c r="R118" i="29"/>
  <c r="R114" i="29"/>
  <c r="R78" i="29"/>
  <c r="R74" i="29"/>
  <c r="R38" i="29"/>
  <c r="R34" i="29"/>
  <c r="R234" i="29"/>
  <c r="R228" i="29"/>
  <c r="R224" i="29"/>
  <c r="R218" i="29"/>
  <c r="R214" i="29"/>
  <c r="R208" i="29"/>
  <c r="R204" i="29"/>
  <c r="R198" i="29"/>
  <c r="R194" i="29"/>
  <c r="R188" i="29"/>
  <c r="R184" i="29"/>
  <c r="R178" i="29"/>
  <c r="R174" i="29"/>
  <c r="R168" i="29"/>
  <c r="R164" i="29"/>
  <c r="R158" i="29"/>
  <c r="R154" i="29"/>
  <c r="R148" i="29"/>
  <c r="R140" i="29"/>
  <c r="R136" i="29"/>
  <c r="R100" i="29"/>
  <c r="R96" i="29"/>
  <c r="R60" i="29"/>
  <c r="R56" i="29"/>
  <c r="R20" i="29"/>
  <c r="R16" i="29"/>
  <c r="Q242" i="29"/>
  <c r="Q240" i="29"/>
  <c r="R239" i="29" s="1"/>
  <c r="R129" i="29"/>
  <c r="R125" i="29"/>
  <c r="R89" i="29"/>
  <c r="R85" i="29"/>
  <c r="R49" i="29"/>
  <c r="R45" i="29"/>
  <c r="Q243" i="29"/>
  <c r="R243" i="29" s="1"/>
  <c r="R122" i="29"/>
  <c r="R82" i="29"/>
  <c r="R42" i="29"/>
  <c r="R237" i="29"/>
  <c r="R144" i="29"/>
  <c r="R138" i="29"/>
  <c r="R134" i="29"/>
  <c r="R131" i="29"/>
  <c r="R127" i="29"/>
  <c r="R123" i="29"/>
  <c r="R120" i="29"/>
  <c r="R116" i="29"/>
  <c r="R112" i="29"/>
  <c r="R109" i="29"/>
  <c r="R105" i="29"/>
  <c r="R98" i="29"/>
  <c r="R94" i="29"/>
  <c r="R91" i="29"/>
  <c r="R87" i="29"/>
  <c r="R83" i="29"/>
  <c r="R80" i="29"/>
  <c r="R76" i="29"/>
  <c r="R72" i="29"/>
  <c r="R69" i="29"/>
  <c r="R65" i="29"/>
  <c r="R58" i="29"/>
  <c r="R54" i="29"/>
  <c r="R51" i="29"/>
  <c r="R47" i="29"/>
  <c r="R43" i="29"/>
  <c r="R40" i="29"/>
  <c r="R36" i="29"/>
  <c r="R32" i="29"/>
  <c r="R29" i="29"/>
  <c r="R25" i="29"/>
  <c r="R18" i="29"/>
  <c r="R14" i="29"/>
  <c r="R3" i="29"/>
  <c r="R9" i="29"/>
  <c r="R5" i="29"/>
  <c r="Q241" i="29"/>
  <c r="R132" i="29"/>
  <c r="R92" i="29"/>
  <c r="R52" i="29"/>
  <c r="R12" i="29"/>
  <c r="R233" i="29"/>
  <c r="R231" i="29"/>
  <c r="R227" i="29"/>
  <c r="R223" i="29"/>
  <c r="R221" i="29"/>
  <c r="R217" i="29"/>
  <c r="R213" i="29"/>
  <c r="R211" i="29"/>
  <c r="R207" i="29"/>
  <c r="R203" i="29"/>
  <c r="R201" i="29"/>
  <c r="R197" i="29"/>
  <c r="R193" i="29"/>
  <c r="R191" i="29"/>
  <c r="R187" i="29"/>
  <c r="R183" i="29"/>
  <c r="R181" i="29"/>
  <c r="R177" i="29"/>
  <c r="R173" i="29"/>
  <c r="R171" i="29"/>
  <c r="R167" i="29"/>
  <c r="R163" i="29"/>
  <c r="R161" i="29"/>
  <c r="R157" i="29"/>
  <c r="R153" i="29"/>
  <c r="R151" i="29"/>
  <c r="R147" i="29"/>
  <c r="R142" i="29"/>
  <c r="R102" i="29"/>
  <c r="R62" i="29"/>
  <c r="R22" i="29"/>
  <c r="R240" i="29"/>
  <c r="R139" i="29"/>
  <c r="R135" i="29"/>
  <c r="R128" i="29"/>
  <c r="R124" i="29"/>
  <c r="R121" i="29"/>
  <c r="R117" i="29"/>
  <c r="R113" i="29"/>
  <c r="R110" i="29"/>
  <c r="R106" i="29"/>
  <c r="R99" i="29"/>
  <c r="R95" i="29"/>
  <c r="R88" i="29"/>
  <c r="R84" i="29"/>
  <c r="R81" i="29"/>
  <c r="R77" i="29"/>
  <c r="R73" i="29"/>
  <c r="R70" i="29"/>
  <c r="R66" i="29"/>
  <c r="R59" i="29"/>
  <c r="R55" i="29"/>
  <c r="R48" i="29"/>
  <c r="R44" i="29"/>
  <c r="R41" i="29"/>
  <c r="R37" i="29"/>
  <c r="R33" i="29"/>
  <c r="R30" i="29"/>
  <c r="R26" i="29"/>
  <c r="R19" i="29"/>
  <c r="R15" i="29"/>
  <c r="R10" i="29"/>
  <c r="R6" i="29"/>
  <c r="R238" i="29"/>
  <c r="R235" i="29"/>
  <c r="R229" i="29"/>
  <c r="R225" i="29"/>
  <c r="R219" i="29"/>
  <c r="R215" i="29"/>
  <c r="R209" i="29"/>
  <c r="R205" i="29"/>
  <c r="R199" i="29"/>
  <c r="R195" i="29"/>
  <c r="R189" i="29"/>
  <c r="R185" i="29"/>
  <c r="R179" i="29"/>
  <c r="R175" i="29"/>
  <c r="R169" i="29"/>
  <c r="R165" i="29"/>
  <c r="R159" i="29"/>
  <c r="R155" i="29"/>
  <c r="R149" i="29"/>
  <c r="R145" i="29"/>
  <c r="R236" i="29"/>
  <c r="R232" i="29"/>
  <c r="R230" i="29"/>
  <c r="R226" i="29"/>
  <c r="R222" i="29"/>
  <c r="R220" i="29"/>
  <c r="R216" i="29"/>
  <c r="R212" i="29"/>
  <c r="R210" i="29"/>
  <c r="R206" i="29"/>
  <c r="R202" i="29"/>
  <c r="R200" i="29"/>
  <c r="R196" i="29"/>
  <c r="R192" i="29"/>
  <c r="R190" i="29"/>
  <c r="R186" i="29"/>
  <c r="R182" i="29"/>
  <c r="R180" i="29"/>
  <c r="R176" i="29"/>
  <c r="R172" i="29"/>
  <c r="R170" i="29"/>
  <c r="R166" i="29"/>
  <c r="R162" i="29"/>
  <c r="R160" i="29"/>
  <c r="R156" i="29"/>
  <c r="R152" i="29"/>
  <c r="R150" i="29"/>
  <c r="R146" i="29"/>
  <c r="R141" i="29"/>
  <c r="R137" i="29"/>
  <c r="R133" i="29"/>
  <c r="R130" i="29"/>
  <c r="R126" i="29"/>
  <c r="R119" i="29"/>
  <c r="R115" i="29"/>
  <c r="R108" i="29"/>
  <c r="R104" i="29"/>
  <c r="R101" i="29"/>
  <c r="R97" i="29"/>
  <c r="R93" i="29"/>
  <c r="R90" i="29"/>
  <c r="R86" i="29"/>
  <c r="R79" i="29"/>
  <c r="R75" i="29"/>
  <c r="R68" i="29"/>
  <c r="R64" i="29"/>
  <c r="R61" i="29"/>
  <c r="R57" i="29"/>
  <c r="R53" i="29"/>
  <c r="R50" i="29"/>
  <c r="R46" i="29"/>
  <c r="R39" i="29"/>
  <c r="R35" i="29"/>
  <c r="R28" i="29"/>
  <c r="R24" i="29"/>
  <c r="R21" i="29"/>
  <c r="R17" i="29"/>
  <c r="R13" i="29"/>
  <c r="R8" i="29"/>
  <c r="R4" i="29"/>
  <c r="P246" i="29"/>
  <c r="Q245" i="29"/>
  <c r="R244" i="29" s="1"/>
  <c r="GB2" i="36" l="1"/>
  <c r="GA2" i="36" s="1"/>
  <c r="GL2" i="36"/>
  <c r="GD2" i="36"/>
  <c r="GI2" i="36"/>
  <c r="GK2" i="36"/>
  <c r="GF2" i="36"/>
  <c r="GH2" i="36"/>
  <c r="L2" i="36"/>
  <c r="HH2" i="36"/>
  <c r="GR2" i="36" s="1"/>
  <c r="GT2" i="36" s="1"/>
  <c r="GS2" i="36" s="1"/>
  <c r="GU2" i="36" s="1"/>
  <c r="HD2" i="36"/>
  <c r="HE2" i="36"/>
  <c r="HC2" i="36"/>
  <c r="GW2" i="36"/>
  <c r="GZ2" i="36"/>
  <c r="HG2" i="36"/>
  <c r="GY2" i="36"/>
  <c r="HA2" i="36"/>
  <c r="HF2" i="36"/>
  <c r="HB2" i="36"/>
  <c r="GX2" i="36"/>
  <c r="GV2" i="36"/>
  <c r="R242" i="29"/>
  <c r="R241" i="29"/>
  <c r="P247" i="29"/>
  <c r="Q246" i="29"/>
  <c r="R245" i="29" s="1"/>
  <c r="GC2" i="36" l="1"/>
  <c r="GJ2" i="36"/>
  <c r="GN2" i="36"/>
  <c r="GO2" i="36"/>
  <c r="GG2" i="36"/>
  <c r="GM2" i="36"/>
  <c r="GE2" i="36"/>
  <c r="P248" i="29"/>
  <c r="Q247" i="29"/>
  <c r="R246" i="29" s="1"/>
  <c r="P249" i="29" l="1"/>
  <c r="Q248" i="29"/>
  <c r="R247" i="29" s="1"/>
  <c r="P250" i="29" l="1"/>
  <c r="Q249" i="29"/>
  <c r="R248" i="29" s="1"/>
  <c r="P251" i="29" l="1"/>
  <c r="Q250" i="29"/>
  <c r="R249" i="29" s="1"/>
  <c r="P252" i="29" l="1"/>
  <c r="Q251" i="29"/>
  <c r="R250" i="29" s="1"/>
  <c r="P253" i="29" l="1"/>
  <c r="Q252" i="29"/>
  <c r="R251" i="29" s="1"/>
  <c r="P254" i="29" l="1"/>
  <c r="Q253" i="29"/>
  <c r="R252" i="29" s="1"/>
  <c r="P255" i="29" l="1"/>
  <c r="Q254" i="29"/>
  <c r="R253" i="29" s="1"/>
  <c r="P256" i="29" l="1"/>
  <c r="Q255" i="29"/>
  <c r="R254" i="29" s="1"/>
  <c r="P257" i="29" l="1"/>
  <c r="Q256" i="29"/>
  <c r="R255" i="29" s="1"/>
  <c r="P258" i="29" l="1"/>
  <c r="Q257" i="29"/>
  <c r="R256" i="29" s="1"/>
  <c r="P259" i="29" l="1"/>
  <c r="Q258" i="29"/>
  <c r="R257" i="29" s="1"/>
  <c r="P260" i="29" l="1"/>
  <c r="Q259" i="29"/>
  <c r="R258" i="29" s="1"/>
  <c r="P261" i="29" l="1"/>
  <c r="Q260" i="29"/>
  <c r="R259" i="29" s="1"/>
  <c r="P262" i="29" l="1"/>
  <c r="Q261" i="29"/>
  <c r="R260" i="29" s="1"/>
  <c r="P263" i="29" l="1"/>
  <c r="Q262" i="29"/>
  <c r="R261" i="29" s="1"/>
  <c r="P264" i="29" l="1"/>
  <c r="Q263" i="29"/>
  <c r="R262" i="29" s="1"/>
  <c r="P265" i="29" l="1"/>
  <c r="Q264" i="29"/>
  <c r="R263" i="29" s="1"/>
  <c r="P266" i="29" l="1"/>
  <c r="Q265" i="29"/>
  <c r="R264" i="29" s="1"/>
  <c r="P267" i="29" l="1"/>
  <c r="Q266" i="29"/>
  <c r="R265" i="29" s="1"/>
  <c r="P268" i="29" l="1"/>
  <c r="Q267" i="29"/>
  <c r="R266" i="29" s="1"/>
  <c r="P269" i="29" l="1"/>
  <c r="Q268" i="29"/>
  <c r="R267" i="29" s="1"/>
  <c r="P270" i="29" l="1"/>
  <c r="Q269" i="29"/>
  <c r="R268" i="29" s="1"/>
  <c r="P271" i="29" l="1"/>
  <c r="Q270" i="29"/>
  <c r="R269" i="29" s="1"/>
  <c r="P272" i="29" l="1"/>
  <c r="Q271" i="29"/>
  <c r="R270" i="29" s="1"/>
  <c r="P273" i="29" l="1"/>
  <c r="Q272" i="29"/>
  <c r="R271" i="29" s="1"/>
  <c r="P274" i="29" l="1"/>
  <c r="Q273" i="29"/>
  <c r="R272" i="29" s="1"/>
  <c r="P275" i="29" l="1"/>
  <c r="Q274" i="29"/>
  <c r="R273" i="29" s="1"/>
  <c r="P276" i="29" l="1"/>
  <c r="Q275" i="29"/>
  <c r="R274" i="29" s="1"/>
  <c r="P277" i="29" l="1"/>
  <c r="Q276" i="29"/>
  <c r="R275" i="29" s="1"/>
  <c r="P278" i="29" l="1"/>
  <c r="Q277" i="29"/>
  <c r="R276" i="29" s="1"/>
  <c r="P279" i="29" l="1"/>
  <c r="Q278" i="29"/>
  <c r="R277" i="29" s="1"/>
  <c r="P280" i="29" l="1"/>
  <c r="Q279" i="29"/>
  <c r="R278" i="29" s="1"/>
  <c r="P281" i="29" l="1"/>
  <c r="Q280" i="29"/>
  <c r="R279" i="29" s="1"/>
  <c r="P282" i="29" l="1"/>
  <c r="Q281" i="29"/>
  <c r="R280" i="29" s="1"/>
  <c r="P283" i="29" l="1"/>
  <c r="Q282" i="29"/>
  <c r="R281" i="29" s="1"/>
  <c r="P284" i="29" l="1"/>
  <c r="Q283" i="29"/>
  <c r="R282" i="29" s="1"/>
  <c r="P285" i="29" l="1"/>
  <c r="Q284" i="29"/>
  <c r="R283" i="29" s="1"/>
  <c r="P286" i="29" l="1"/>
  <c r="Q285" i="29"/>
  <c r="R284" i="29" s="1"/>
  <c r="P287" i="29" l="1"/>
  <c r="Q286" i="29"/>
  <c r="R285" i="29" s="1"/>
  <c r="P288" i="29" l="1"/>
  <c r="Q287" i="29"/>
  <c r="R286" i="29" s="1"/>
  <c r="P289" i="29" l="1"/>
  <c r="Q288" i="29"/>
  <c r="R287" i="29" s="1"/>
  <c r="P290" i="29" l="1"/>
  <c r="Q289" i="29"/>
  <c r="R288" i="29" s="1"/>
  <c r="P291" i="29" l="1"/>
  <c r="Q290" i="29"/>
  <c r="R289" i="29" s="1"/>
  <c r="P292" i="29" l="1"/>
  <c r="Q291" i="29"/>
  <c r="R290" i="29" s="1"/>
  <c r="P293" i="29" l="1"/>
  <c r="Q292" i="29"/>
  <c r="R291" i="29" s="1"/>
  <c r="P294" i="29" l="1"/>
  <c r="Q293" i="29"/>
  <c r="R292" i="29" s="1"/>
  <c r="P295" i="29" l="1"/>
  <c r="Q294" i="29"/>
  <c r="R293" i="29" s="1"/>
  <c r="P296" i="29" l="1"/>
  <c r="Q295" i="29"/>
  <c r="R294" i="29" s="1"/>
  <c r="P297" i="29" l="1"/>
  <c r="Q296" i="29"/>
  <c r="R295" i="29" s="1"/>
  <c r="P298" i="29" l="1"/>
  <c r="Q297" i="29"/>
  <c r="R296" i="29" s="1"/>
  <c r="P299" i="29" l="1"/>
  <c r="Q298" i="29"/>
  <c r="R297" i="29" s="1"/>
  <c r="P300" i="29" l="1"/>
  <c r="Q299" i="29"/>
  <c r="R298" i="29" s="1"/>
  <c r="P301" i="29" l="1"/>
  <c r="Q300" i="29"/>
  <c r="R299" i="29" s="1"/>
  <c r="P302" i="29" l="1"/>
  <c r="Q301" i="29"/>
  <c r="R300" i="29" s="1"/>
  <c r="P303" i="29" l="1"/>
  <c r="Q302" i="29"/>
  <c r="R301" i="29" s="1"/>
  <c r="P304" i="29" l="1"/>
  <c r="Q303" i="29"/>
  <c r="R302" i="29" s="1"/>
  <c r="P305" i="29" l="1"/>
  <c r="Q304" i="29"/>
  <c r="R303" i="29" s="1"/>
  <c r="P306" i="29" l="1"/>
  <c r="Q305" i="29"/>
  <c r="R304" i="29" s="1"/>
  <c r="P307" i="29" l="1"/>
  <c r="Q306" i="29"/>
  <c r="R305" i="29" s="1"/>
  <c r="P308" i="29" l="1"/>
  <c r="Q307" i="29"/>
  <c r="R306" i="29" s="1"/>
  <c r="P309" i="29" l="1"/>
  <c r="Q308" i="29"/>
  <c r="R307" i="29" s="1"/>
  <c r="P310" i="29" l="1"/>
  <c r="Q309" i="29"/>
  <c r="R308" i="29" s="1"/>
  <c r="P311" i="29" l="1"/>
  <c r="Q310" i="29"/>
  <c r="R309" i="29" s="1"/>
  <c r="P312" i="29" l="1"/>
  <c r="Q311" i="29"/>
  <c r="R310" i="29" s="1"/>
  <c r="P313" i="29" l="1"/>
  <c r="Q312" i="29"/>
  <c r="R311" i="29" s="1"/>
  <c r="P314" i="29" l="1"/>
  <c r="Q313" i="29"/>
  <c r="R312" i="29" s="1"/>
  <c r="P315" i="29" l="1"/>
  <c r="Q314" i="29"/>
  <c r="R313" i="29" s="1"/>
  <c r="P316" i="29" l="1"/>
  <c r="Q315" i="29"/>
  <c r="R314" i="29" s="1"/>
  <c r="P317" i="29" l="1"/>
  <c r="Q316" i="29"/>
  <c r="R315" i="29" s="1"/>
  <c r="P318" i="29" l="1"/>
  <c r="Q317" i="29"/>
  <c r="R316" i="29" s="1"/>
  <c r="P319" i="29" l="1"/>
  <c r="Q318" i="29"/>
  <c r="R317" i="29" s="1"/>
  <c r="P320" i="29" l="1"/>
  <c r="Q319" i="29"/>
  <c r="R318" i="29" s="1"/>
  <c r="P321" i="29" l="1"/>
  <c r="Q320" i="29"/>
  <c r="R319" i="29" s="1"/>
  <c r="P322" i="29" l="1"/>
  <c r="Q321" i="29"/>
  <c r="R320" i="29" s="1"/>
  <c r="P323" i="29" l="1"/>
  <c r="Q322" i="29"/>
  <c r="R321" i="29" s="1"/>
  <c r="P324" i="29" l="1"/>
  <c r="Q323" i="29"/>
  <c r="R322" i="29" s="1"/>
  <c r="P325" i="29" l="1"/>
  <c r="Q324" i="29"/>
  <c r="R323" i="29" s="1"/>
  <c r="P326" i="29" l="1"/>
  <c r="Q325" i="29"/>
  <c r="R324" i="29" s="1"/>
  <c r="P327" i="29" l="1"/>
  <c r="Q326" i="29"/>
  <c r="R325" i="29" s="1"/>
  <c r="P328" i="29" l="1"/>
  <c r="Q327" i="29"/>
  <c r="R326" i="29" s="1"/>
  <c r="P329" i="29" l="1"/>
  <c r="Q328" i="29"/>
  <c r="R327" i="29" s="1"/>
  <c r="P330" i="29" l="1"/>
  <c r="Q329" i="29"/>
  <c r="R328" i="29" s="1"/>
  <c r="P331" i="29" l="1"/>
  <c r="Q330" i="29"/>
  <c r="R329" i="29" s="1"/>
  <c r="P332" i="29" l="1"/>
  <c r="Q331" i="29"/>
  <c r="R330" i="29" s="1"/>
  <c r="P333" i="29" l="1"/>
  <c r="Q332" i="29"/>
  <c r="R331" i="29" s="1"/>
  <c r="P334" i="29" l="1"/>
  <c r="Q333" i="29"/>
  <c r="R332" i="29" s="1"/>
  <c r="P335" i="29" l="1"/>
  <c r="Q334" i="29"/>
  <c r="R333" i="29" s="1"/>
  <c r="P336" i="29" l="1"/>
  <c r="Q335" i="29"/>
  <c r="R334" i="29" s="1"/>
  <c r="P337" i="29" l="1"/>
  <c r="Q336" i="29"/>
  <c r="R335" i="29" s="1"/>
  <c r="P338" i="29" l="1"/>
  <c r="Q337" i="29"/>
  <c r="R336" i="29" s="1"/>
  <c r="P339" i="29" l="1"/>
  <c r="Q338" i="29"/>
  <c r="R337" i="29" s="1"/>
  <c r="P340" i="29" l="1"/>
  <c r="Q339" i="29"/>
  <c r="R338" i="29" s="1"/>
  <c r="P341" i="29" l="1"/>
  <c r="Q340" i="29"/>
  <c r="R339" i="29" s="1"/>
  <c r="P342" i="29" l="1"/>
  <c r="Q341" i="29"/>
  <c r="R340" i="29" s="1"/>
  <c r="P343" i="29" l="1"/>
  <c r="Q342" i="29"/>
  <c r="R341" i="29" s="1"/>
  <c r="P344" i="29" l="1"/>
  <c r="Q343" i="29"/>
  <c r="R342" i="29" s="1"/>
  <c r="P345" i="29" l="1"/>
  <c r="Q344" i="29"/>
  <c r="R343" i="29" s="1"/>
  <c r="P346" i="29" l="1"/>
  <c r="Q345" i="29"/>
  <c r="R344" i="29" s="1"/>
  <c r="P347" i="29" l="1"/>
  <c r="Q346" i="29"/>
  <c r="R345" i="29" s="1"/>
  <c r="P348" i="29" l="1"/>
  <c r="Q347" i="29"/>
  <c r="R346" i="29" s="1"/>
  <c r="P349" i="29" l="1"/>
  <c r="Q348" i="29"/>
  <c r="R347" i="29" s="1"/>
  <c r="P350" i="29" l="1"/>
  <c r="Q349" i="29"/>
  <c r="R348" i="29" s="1"/>
  <c r="P351" i="29" l="1"/>
  <c r="Q350" i="29"/>
  <c r="R349" i="29" s="1"/>
  <c r="P352" i="29" l="1"/>
  <c r="Q351" i="29"/>
  <c r="R350" i="29" s="1"/>
  <c r="P353" i="29" l="1"/>
  <c r="Q352" i="29"/>
  <c r="R351" i="29" s="1"/>
  <c r="P354" i="29" l="1"/>
  <c r="Q353" i="29"/>
  <c r="R352" i="29" s="1"/>
  <c r="P355" i="29" l="1"/>
  <c r="Q354" i="29"/>
  <c r="R353" i="29" s="1"/>
  <c r="P356" i="29" l="1"/>
  <c r="Q355" i="29"/>
  <c r="R354" i="29" s="1"/>
  <c r="P357" i="29" l="1"/>
  <c r="Q356" i="29"/>
  <c r="R355" i="29" s="1"/>
  <c r="P358" i="29" l="1"/>
  <c r="Q357" i="29"/>
  <c r="R356" i="29" s="1"/>
  <c r="P359" i="29" l="1"/>
  <c r="Q358" i="29"/>
  <c r="R357" i="29" s="1"/>
  <c r="P360" i="29" l="1"/>
  <c r="Q359" i="29"/>
  <c r="R358" i="29" s="1"/>
  <c r="P361" i="29" l="1"/>
  <c r="Q360" i="29"/>
  <c r="R359" i="29" s="1"/>
  <c r="P362" i="29" l="1"/>
  <c r="Q361" i="29"/>
  <c r="R360" i="29" s="1"/>
  <c r="P363" i="29" l="1"/>
  <c r="Q362" i="29"/>
  <c r="R361" i="29" s="1"/>
  <c r="P364" i="29" l="1"/>
  <c r="Q363" i="29"/>
  <c r="R362" i="29" s="1"/>
  <c r="P365" i="29" l="1"/>
  <c r="Q364" i="29"/>
  <c r="R363" i="29" s="1"/>
  <c r="P366" i="29" l="1"/>
  <c r="Q365" i="29"/>
  <c r="R364" i="29" s="1"/>
  <c r="P367" i="29" l="1"/>
  <c r="Q367" i="29" s="1"/>
  <c r="Q366" i="29"/>
  <c r="R365" i="29" s="1"/>
  <c r="R366" i="29" l="1"/>
  <c r="R367" i="29"/>
</calcChain>
</file>

<file path=xl/comments1.xml><?xml version="1.0" encoding="utf-8"?>
<comments xmlns="http://schemas.openxmlformats.org/spreadsheetml/2006/main">
  <authors>
    <author/>
    <author>Sanjay Prabhakaran</author>
    <author>Prabhakaran, Sanjay</author>
  </authors>
  <commentList>
    <comment ref="F15" authorId="0" shapeId="0">
      <text>
        <r>
          <rPr>
            <b/>
            <sz val="8"/>
            <color indexed="8"/>
            <rFont val="Calibri"/>
            <family val="2"/>
          </rPr>
          <t xml:space="preserve">SR:" If a planet is in Kreta
Yuga it gives excellent results very easily whereas one in Treta needs some
effort, one in Dwapara will need a lot of the strength like Rudra's might to
do the work and give results while onee is Kali is most disinclined to do
anything and results will be tough to obtain.
</t>
        </r>
        <r>
          <rPr>
            <sz val="8"/>
            <color indexed="8"/>
            <rFont val="Arial"/>
            <family val="2"/>
          </rPr>
          <t xml:space="preserve">
</t>
        </r>
      </text>
    </comment>
    <comment ref="B29" authorId="1" shapeId="0">
      <text>
        <r>
          <rPr>
            <b/>
            <sz val="9"/>
            <color indexed="81"/>
            <rFont val="Tahoma"/>
            <family val="2"/>
          </rPr>
          <t>. Ebenezer Burgess, who translated Surya Siddhanta in English, as on January 1, 1860, the number of days, past from the beginning of Creation are 714,404,108,573</t>
        </r>
        <r>
          <rPr>
            <sz val="9"/>
            <color indexed="81"/>
            <rFont val="Tahoma"/>
            <family val="2"/>
          </rPr>
          <t xml:space="preserve">
</t>
        </r>
      </text>
    </comment>
    <comment ref="X33" authorId="2" shapeId="0">
      <text>
        <r>
          <rPr>
            <b/>
            <sz val="9"/>
            <color indexed="81"/>
            <rFont val="Tahoma"/>
          </rPr>
          <t>Shoulder</t>
        </r>
      </text>
    </comment>
    <comment ref="X34" authorId="2" shapeId="0">
      <text>
        <r>
          <rPr>
            <b/>
            <sz val="9"/>
            <color indexed="81"/>
            <rFont val="Tahoma"/>
          </rPr>
          <t>Arms</t>
        </r>
        <r>
          <rPr>
            <sz val="9"/>
            <color indexed="81"/>
            <rFont val="Tahoma"/>
          </rPr>
          <t xml:space="preserve">
</t>
        </r>
      </text>
    </comment>
    <comment ref="Y34" authorId="2" shapeId="0">
      <text>
        <r>
          <rPr>
            <sz val="9"/>
            <color indexed="81"/>
            <rFont val="Tahoma"/>
          </rPr>
          <t>rectum, anus,</t>
        </r>
      </text>
    </comment>
    <comment ref="Y35" authorId="2" shapeId="0">
      <text>
        <r>
          <rPr>
            <b/>
            <sz val="9"/>
            <color indexed="81"/>
            <rFont val="Tahoma"/>
            <family val="2"/>
          </rPr>
          <t>testicle, pudenda muliebria</t>
        </r>
        <r>
          <rPr>
            <sz val="9"/>
            <color indexed="81"/>
            <rFont val="Tahoma"/>
            <family val="2"/>
          </rPr>
          <t xml:space="preserve">
</t>
        </r>
      </text>
    </comment>
    <comment ref="Y36" authorId="2" shapeId="0">
      <text>
        <r>
          <rPr>
            <b/>
            <sz val="9"/>
            <color indexed="81"/>
            <rFont val="Tahoma"/>
            <family val="2"/>
          </rPr>
          <t>Knee</t>
        </r>
      </text>
    </comment>
    <comment ref="Y37" authorId="2" shapeId="0">
      <text>
        <r>
          <rPr>
            <b/>
            <sz val="9"/>
            <color indexed="81"/>
            <rFont val="Tahoma"/>
          </rPr>
          <t>the shank (from the ankle to the knee)</t>
        </r>
        <r>
          <rPr>
            <sz val="9"/>
            <color indexed="81"/>
            <rFont val="Tahoma"/>
          </rPr>
          <t xml:space="preserve">
</t>
        </r>
      </text>
    </comment>
    <comment ref="U39" authorId="1" shapeId="0">
      <text>
        <r>
          <rPr>
            <b/>
            <sz val="9"/>
            <color indexed="81"/>
            <rFont val="Tahoma"/>
            <family val="2"/>
          </rPr>
          <t>Sanjay Prabhakaran:</t>
        </r>
        <r>
          <rPr>
            <sz val="9"/>
            <color indexed="81"/>
            <rFont val="Tahoma"/>
            <family val="2"/>
          </rPr>
          <t xml:space="preserve">
The rulership of the Tatwa (elements) have already been indicated in the Table A7-4. For example, if the Badhakesh is in Leo ruled by the Sun, the Fire element is vitiated. If this also happens to be the 8th house, then the lamp has to be offered to the deity (Bhoota Bali) or the Holy Fire has to be worshipped with the relevant mantra like “Om Hum Rum Chaitanyayai Namah” (Bhoota Pooja).</t>
        </r>
      </text>
    </comment>
    <comment ref="F47" authorId="1" shapeId="0">
      <text>
        <r>
          <rPr>
            <b/>
            <sz val="9"/>
            <color indexed="81"/>
            <rFont val="Tahoma"/>
            <family val="2"/>
          </rPr>
          <t>Prashna Marga : 21.47</t>
        </r>
      </text>
    </comment>
    <comment ref="S47" authorId="1" shapeId="0">
      <text>
        <r>
          <rPr>
            <b/>
            <sz val="9"/>
            <color indexed="81"/>
            <rFont val="Tahoma"/>
            <family val="2"/>
          </rPr>
          <t>PrashnaMarga, ch 8.30</t>
        </r>
      </text>
    </comment>
    <comment ref="AH47" authorId="1" shapeId="0">
      <text>
        <r>
          <rPr>
            <b/>
            <sz val="9"/>
            <color indexed="81"/>
            <rFont val="Tahoma"/>
            <family val="2"/>
          </rPr>
          <t>Sanjay Prabhakaran:</t>
        </r>
        <r>
          <rPr>
            <sz val="9"/>
            <color indexed="81"/>
            <rFont val="Tahoma"/>
            <family val="2"/>
          </rPr>
          <t xml:space="preserve">
Duration in 24 Hours How to use it?</t>
        </r>
      </text>
    </comment>
    <comment ref="AJ47" authorId="1" shapeId="0">
      <text>
        <r>
          <rPr>
            <b/>
            <sz val="9"/>
            <color indexed="81"/>
            <rFont val="Tahoma"/>
            <family val="2"/>
          </rPr>
          <t>Srath,Cova</t>
        </r>
      </text>
    </comment>
    <comment ref="AK47" authorId="1" shapeId="0">
      <text>
        <r>
          <rPr>
            <b/>
            <sz val="9"/>
            <color indexed="81"/>
            <rFont val="Tahoma"/>
            <family val="2"/>
          </rPr>
          <t>Prashna Marga: Ch21.37
http://thillairaj.blogspot.in/
 சீருடைய அசுபதி நேர்ஐந்தும் வல்லுறு
சிறப்பான ஆதிரை நேர் ஆறும் ஆந்தை
பேருடைய உத்திர நேர் ஐந்தும் காகம்
பெலமான அநுடம் நேர் ஆறும் கோழி
நேருடைய அவிட்டம் நேர் ஐந்தும் கொண்ட
நிதி மயிலேயுலகிடை யாய் ஜெனித்த யாவும்
பேருடைய விவ்வகையே பட்சிரூபம் பேசிடுவாய்
மறைவிதித்த பெலமிதே.</t>
        </r>
      </text>
    </comment>
    <comment ref="AL47" authorId="1" shapeId="0">
      <text>
        <r>
          <rPr>
            <b/>
            <sz val="9"/>
            <color indexed="81"/>
            <rFont val="Tahoma"/>
            <family val="2"/>
          </rPr>
          <t>Sanjay Prabhakaran:</t>
        </r>
        <r>
          <rPr>
            <sz val="9"/>
            <color indexed="81"/>
            <rFont val="Tahoma"/>
            <family val="2"/>
          </rPr>
          <t xml:space="preserve">
http://thillairaj.blogspot.in/</t>
        </r>
      </text>
    </comment>
    <comment ref="AO47" authorId="1" shapeId="0">
      <text>
        <r>
          <rPr>
            <b/>
            <sz val="9"/>
            <color indexed="81"/>
            <rFont val="Tahoma"/>
            <family val="2"/>
          </rPr>
          <t>BrNx: Utpaata food is for Rakshasa, Mrityu food for Asura, Kaana for Pitru, Sama is safe.</t>
        </r>
      </text>
    </comment>
    <comment ref="AQ47" authorId="1" shapeId="0">
      <text>
        <r>
          <rPr>
            <sz val="9"/>
            <color indexed="81"/>
            <rFont val="Tahoma"/>
            <family val="2"/>
          </rPr>
          <t>The lasts for 4 Gh. Also called Varjyam, Tyajyam</t>
        </r>
      </text>
    </comment>
    <comment ref="AR47" authorId="1" shapeId="0">
      <text>
        <r>
          <rPr>
            <b/>
            <sz val="9"/>
            <color indexed="81"/>
            <rFont val="Tahoma"/>
            <family val="2"/>
          </rPr>
          <t>4Gh same as VishaGhatika Duration</t>
        </r>
      </text>
    </comment>
    <comment ref="AV47" authorId="1" shapeId="0">
      <text>
        <r>
          <rPr>
            <b/>
            <sz val="9"/>
            <color indexed="81"/>
            <rFont val="Tahoma"/>
            <family val="2"/>
          </rPr>
          <t>BPHS,Kaalachakra</t>
        </r>
      </text>
    </comment>
    <comment ref="AX47" authorId="1" shapeId="0">
      <text>
        <r>
          <rPr>
            <b/>
            <sz val="9"/>
            <color indexed="81"/>
            <rFont val="Tahoma"/>
            <family val="2"/>
          </rPr>
          <t>Narada Teaching, Brihad Nakshatra Pg 303. SRath</t>
        </r>
      </text>
    </comment>
    <comment ref="C193" authorId="0" shapeId="0">
      <text>
        <r>
          <rPr>
            <sz val="8"/>
            <color indexed="8"/>
            <rFont val="Calibri"/>
            <family val="2"/>
          </rPr>
          <t>Dina Kuta: If the Nakshatra of the man is 0, 2, 4, 6 or 8 Nakshatras from the Nakshatra of the woman 3 points will be given. If the number is 9 or more it is divided by 9 and we work with the remainder. Let us say the Nakshatra of the man is 14 Nakshatras from the Nakshatra of the woman 14/9=1 and the remainder is 5. Because the remainder is 5 no points are being given</t>
        </r>
      </text>
    </comment>
  </commentList>
</comments>
</file>

<file path=xl/sharedStrings.xml><?xml version="1.0" encoding="utf-8"?>
<sst xmlns="http://schemas.openxmlformats.org/spreadsheetml/2006/main" count="11886" uniqueCount="3806">
  <si>
    <t>Nakshatra</t>
  </si>
  <si>
    <t>Weekday</t>
  </si>
  <si>
    <t>Planet</t>
  </si>
  <si>
    <t>House</t>
  </si>
  <si>
    <t>Jupiter</t>
  </si>
  <si>
    <t>TZ</t>
  </si>
  <si>
    <t>Date</t>
  </si>
  <si>
    <t>Time</t>
  </si>
  <si>
    <t>Lat</t>
  </si>
  <si>
    <t>Sunset</t>
  </si>
  <si>
    <t>SU</t>
  </si>
  <si>
    <t>MO</t>
  </si>
  <si>
    <t>ME</t>
  </si>
  <si>
    <t>VE</t>
  </si>
  <si>
    <t>MA</t>
  </si>
  <si>
    <t>JU</t>
  </si>
  <si>
    <t>SA</t>
  </si>
  <si>
    <t>UR</t>
  </si>
  <si>
    <t>NE</t>
  </si>
  <si>
    <t>PL</t>
  </si>
  <si>
    <t>RA</t>
  </si>
  <si>
    <t>KE</t>
  </si>
  <si>
    <t>LI</t>
  </si>
  <si>
    <t>CH</t>
  </si>
  <si>
    <t>-</t>
  </si>
  <si>
    <t>Degrees</t>
  </si>
  <si>
    <t>KP Chart</t>
  </si>
  <si>
    <t>KP Chart House</t>
  </si>
  <si>
    <t>Star Lord</t>
  </si>
  <si>
    <t>Sub Lord</t>
  </si>
  <si>
    <t>CUSPS</t>
  </si>
  <si>
    <t>Sign Lord</t>
  </si>
  <si>
    <t>Direct</t>
  </si>
  <si>
    <t>Support</t>
  </si>
  <si>
    <t>Oppose</t>
  </si>
  <si>
    <t>Moon Nakshatra</t>
  </si>
  <si>
    <t>Nakshatra Lord</t>
  </si>
  <si>
    <t>Paksh/Tithi</t>
  </si>
  <si>
    <t>Hora</t>
  </si>
  <si>
    <t>SU MO</t>
  </si>
  <si>
    <t>SU ME</t>
  </si>
  <si>
    <t>SU VE</t>
  </si>
  <si>
    <t>SU MA</t>
  </si>
  <si>
    <t>SU JU</t>
  </si>
  <si>
    <t>SU SA</t>
  </si>
  <si>
    <t>SU UR</t>
  </si>
  <si>
    <t>SU NE</t>
  </si>
  <si>
    <t>SU PL</t>
  </si>
  <si>
    <t>SU RA</t>
  </si>
  <si>
    <t>SU KE</t>
  </si>
  <si>
    <t>MO ME</t>
  </si>
  <si>
    <t>MO VE</t>
  </si>
  <si>
    <t>MO MA</t>
  </si>
  <si>
    <t>MO JU</t>
  </si>
  <si>
    <t>MO SA</t>
  </si>
  <si>
    <t>MO UR</t>
  </si>
  <si>
    <t>MO NE</t>
  </si>
  <si>
    <t>MO PL</t>
  </si>
  <si>
    <t>MO RA</t>
  </si>
  <si>
    <t>MO KE</t>
  </si>
  <si>
    <t>ME VE</t>
  </si>
  <si>
    <t>ME MA</t>
  </si>
  <si>
    <t>ME JU</t>
  </si>
  <si>
    <t>ME SA</t>
  </si>
  <si>
    <t>ME UR</t>
  </si>
  <si>
    <t>ME NE</t>
  </si>
  <si>
    <t>ME PL</t>
  </si>
  <si>
    <t>ME RA</t>
  </si>
  <si>
    <t>ME KE</t>
  </si>
  <si>
    <t>VE MA</t>
  </si>
  <si>
    <t>VE JU</t>
  </si>
  <si>
    <t>VE SA</t>
  </si>
  <si>
    <t>VE UR</t>
  </si>
  <si>
    <t>VE NE</t>
  </si>
  <si>
    <t>VE PL</t>
  </si>
  <si>
    <t>VE RA</t>
  </si>
  <si>
    <t>VE KE</t>
  </si>
  <si>
    <t>MA JU</t>
  </si>
  <si>
    <t>MA SA</t>
  </si>
  <si>
    <t>MA UR</t>
  </si>
  <si>
    <t>MA NE</t>
  </si>
  <si>
    <t>MA PL</t>
  </si>
  <si>
    <t>MA RA</t>
  </si>
  <si>
    <t>MA KE</t>
  </si>
  <si>
    <t>JU SA</t>
  </si>
  <si>
    <t>JU UR</t>
  </si>
  <si>
    <t>JU NE</t>
  </si>
  <si>
    <t>JU PL</t>
  </si>
  <si>
    <t>JU RA</t>
  </si>
  <si>
    <t>JU KE</t>
  </si>
  <si>
    <t>SA UR</t>
  </si>
  <si>
    <t>SA NE</t>
  </si>
  <si>
    <t>SA PL</t>
  </si>
  <si>
    <t>SA RA</t>
  </si>
  <si>
    <t>SA KE</t>
  </si>
  <si>
    <t>RA KE</t>
  </si>
  <si>
    <t>RA UR</t>
  </si>
  <si>
    <t>RA NE</t>
  </si>
  <si>
    <t>RA PL</t>
  </si>
  <si>
    <t>KE UR</t>
  </si>
  <si>
    <t>KE NE</t>
  </si>
  <si>
    <t>KE PL</t>
  </si>
  <si>
    <t>UR NE</t>
  </si>
  <si>
    <t>UR PL</t>
  </si>
  <si>
    <t>NE PL</t>
  </si>
  <si>
    <t>LI SU</t>
  </si>
  <si>
    <t>LI MO</t>
  </si>
  <si>
    <t>LI ME</t>
  </si>
  <si>
    <t>LI VE</t>
  </si>
  <si>
    <t>LI MA</t>
  </si>
  <si>
    <t>LI JU</t>
  </si>
  <si>
    <t>LI SA</t>
  </si>
  <si>
    <t>LI UR</t>
  </si>
  <si>
    <t>LI NE</t>
  </si>
  <si>
    <t>LI PL</t>
  </si>
  <si>
    <t>LI RA</t>
  </si>
  <si>
    <t>LI KE</t>
  </si>
  <si>
    <t>CH SU</t>
  </si>
  <si>
    <t>CH MO</t>
  </si>
  <si>
    <t>CH ME</t>
  </si>
  <si>
    <t>CH VE</t>
  </si>
  <si>
    <t>CH MA</t>
  </si>
  <si>
    <t>CH JU</t>
  </si>
  <si>
    <t>CH SA</t>
  </si>
  <si>
    <t>CH UR</t>
  </si>
  <si>
    <t>CH NE</t>
  </si>
  <si>
    <t>CH PL</t>
  </si>
  <si>
    <t>CH RA</t>
  </si>
  <si>
    <t>CH KE</t>
  </si>
  <si>
    <t>ID</t>
  </si>
  <si>
    <t>Time IST</t>
  </si>
  <si>
    <t>Laghna</t>
  </si>
  <si>
    <t>Sid Mumbai</t>
  </si>
  <si>
    <t>Planet Position --&gt;</t>
  </si>
  <si>
    <t>Lagna</t>
  </si>
  <si>
    <t>Asc</t>
  </si>
  <si>
    <t>Number</t>
  </si>
  <si>
    <t>Lord / Rulling Planet</t>
  </si>
  <si>
    <t>Exalted/Uchacha</t>
  </si>
  <si>
    <t>Deblilitated/Neecha</t>
  </si>
  <si>
    <t>Element</t>
  </si>
  <si>
    <t>Impact</t>
  </si>
  <si>
    <t>Comments</t>
  </si>
  <si>
    <t>Lord Planet</t>
  </si>
  <si>
    <t>Sidereal Time Mumbai Correction</t>
  </si>
  <si>
    <t>Sidereal Time Mumbai</t>
  </si>
  <si>
    <t>Per 5 Minuntes</t>
  </si>
  <si>
    <t>No.</t>
  </si>
  <si>
    <t>Sign</t>
  </si>
  <si>
    <t>From</t>
  </si>
  <si>
    <t>To</t>
  </si>
  <si>
    <t>Nakshatra No</t>
  </si>
  <si>
    <t>Correction for increased time
interval</t>
  </si>
  <si>
    <t>1SU</t>
  </si>
  <si>
    <t>E</t>
  </si>
  <si>
    <t>Exalted Sign</t>
  </si>
  <si>
    <t>Abbr-Aspect</t>
  </si>
  <si>
    <t>Degree</t>
  </si>
  <si>
    <t>Orb</t>
  </si>
  <si>
    <t>Weight</t>
  </si>
  <si>
    <t>POINTS</t>
  </si>
  <si>
    <t>SU SU</t>
  </si>
  <si>
    <t>Friend</t>
  </si>
  <si>
    <t>Dhawal Sir Aspects</t>
  </si>
  <si>
    <t>Hora Lord</t>
  </si>
  <si>
    <t>Aries/Maish</t>
  </si>
  <si>
    <t>Mars</t>
  </si>
  <si>
    <t>Sun</t>
  </si>
  <si>
    <t>Saturn</t>
  </si>
  <si>
    <t>Fire</t>
  </si>
  <si>
    <t>Up</t>
  </si>
  <si>
    <t>Ashwini</t>
  </si>
  <si>
    <t>Aries</t>
  </si>
  <si>
    <t>Correction</t>
  </si>
  <si>
    <t>2MO</t>
  </si>
  <si>
    <t>CONJ-CONJUNCTION</t>
  </si>
  <si>
    <t>Sukla/Suddha</t>
  </si>
  <si>
    <t>Krishna/Bahula</t>
  </si>
  <si>
    <t>Name of tithi</t>
  </si>
  <si>
    <t>Gold</t>
  </si>
  <si>
    <t>Sunday</t>
  </si>
  <si>
    <t>Monday</t>
  </si>
  <si>
    <t>Tuesday</t>
  </si>
  <si>
    <t>Wednesday</t>
  </si>
  <si>
    <t>Thursday</t>
  </si>
  <si>
    <t>Friday</t>
  </si>
  <si>
    <t>Saturday</t>
  </si>
  <si>
    <t>Taurus/Vrish</t>
  </si>
  <si>
    <t>Venus</t>
  </si>
  <si>
    <t>Moon</t>
  </si>
  <si>
    <t>Earth</t>
  </si>
  <si>
    <t>Stable then up</t>
  </si>
  <si>
    <t>Bharni</t>
  </si>
  <si>
    <t>Hour</t>
  </si>
  <si>
    <t>MM</t>
  </si>
  <si>
    <t>Minute</t>
  </si>
  <si>
    <t>SS</t>
  </si>
  <si>
    <t>6ME</t>
  </si>
  <si>
    <t>TRIN-TRINE</t>
  </si>
  <si>
    <t>Neutral</t>
  </si>
  <si>
    <t>Pratipat/Pratipada/Padyami</t>
  </si>
  <si>
    <t>Silver</t>
  </si>
  <si>
    <t>Gemini/Mithun</t>
  </si>
  <si>
    <t>Mercury</t>
  </si>
  <si>
    <t>Rahu</t>
  </si>
  <si>
    <t>Ketu</t>
  </si>
  <si>
    <t>Air</t>
  </si>
  <si>
    <t>Both Ways - Volitality</t>
  </si>
  <si>
    <t>you can sell call and put - due to volitality</t>
  </si>
  <si>
    <t>Kritika</t>
  </si>
  <si>
    <t>12VE</t>
  </si>
  <si>
    <t>SEXT-SEXTILE</t>
  </si>
  <si>
    <t>Enemy</t>
  </si>
  <si>
    <t>Dwitiya/Vidiya</t>
  </si>
  <si>
    <t>Bank Nifty</t>
  </si>
  <si>
    <t>Cancer/Kark</t>
  </si>
  <si>
    <t>Water</t>
  </si>
  <si>
    <t>Downward</t>
  </si>
  <si>
    <t>Rohini</t>
  </si>
  <si>
    <t>10MA</t>
  </si>
  <si>
    <t>NONL-NONILE</t>
  </si>
  <si>
    <t>Tritiya/Tadiya</t>
  </si>
  <si>
    <t>Bharati Airtel</t>
  </si>
  <si>
    <t>Leo/Singh</t>
  </si>
  <si>
    <t>Mrigshira</t>
  </si>
  <si>
    <t>4JU</t>
  </si>
  <si>
    <t>SQQD-SESQUIQUADRATE</t>
  </si>
  <si>
    <t>Chaturthi/Chaviti/Chauth</t>
  </si>
  <si>
    <t>Bajaj Finance</t>
  </si>
  <si>
    <t>Virgo/Kanya</t>
  </si>
  <si>
    <t>Aardra</t>
  </si>
  <si>
    <t>7SA</t>
  </si>
  <si>
    <t>OPPN-OPPOSITION</t>
  </si>
  <si>
    <t>Panchami</t>
  </si>
  <si>
    <t>Reliance</t>
  </si>
  <si>
    <t>Libra/Tula</t>
  </si>
  <si>
    <t>Punarvasu</t>
  </si>
  <si>
    <t>9RA</t>
  </si>
  <si>
    <t>SQUR-SQUARE</t>
  </si>
  <si>
    <t>Shashti</t>
  </si>
  <si>
    <t>Tata Motors</t>
  </si>
  <si>
    <t>Scorpio/Vrishchik</t>
  </si>
  <si>
    <t>Pushya</t>
  </si>
  <si>
    <t>3KE</t>
  </si>
  <si>
    <t>SSQU-SEMI SQUARE</t>
  </si>
  <si>
    <t>Saptami</t>
  </si>
  <si>
    <t>Maruti Suzuki</t>
  </si>
  <si>
    <t>Sagittarius/Dhanu</t>
  </si>
  <si>
    <t>Mars May not take up due to hot planet</t>
  </si>
  <si>
    <t>Aashlesha</t>
  </si>
  <si>
    <t>8UR</t>
  </si>
  <si>
    <t>QUIN-QUINLILE</t>
  </si>
  <si>
    <t>Ashtami</t>
  </si>
  <si>
    <t>Biocon</t>
  </si>
  <si>
    <t>Capricorn/Makar</t>
  </si>
  <si>
    <t>Magha</t>
  </si>
  <si>
    <t>5NE</t>
  </si>
  <si>
    <t>QUIN-QUINCUNC</t>
  </si>
  <si>
    <t>Navami</t>
  </si>
  <si>
    <t>Lupin</t>
  </si>
  <si>
    <t>Aquarius/Kumbh</t>
  </si>
  <si>
    <t>Poorva-Falguni</t>
  </si>
  <si>
    <t>4PL</t>
  </si>
  <si>
    <t>Dasami</t>
  </si>
  <si>
    <t>Glenmark</t>
  </si>
  <si>
    <t>Pisces/Meen</t>
  </si>
  <si>
    <t>Uttara-Falguni</t>
  </si>
  <si>
    <t>5SU</t>
  </si>
  <si>
    <t>O</t>
  </si>
  <si>
    <t>Own Sign</t>
  </si>
  <si>
    <t>MO SU</t>
  </si>
  <si>
    <t>Ekadasi</t>
  </si>
  <si>
    <t>Dr. Reddy</t>
  </si>
  <si>
    <t>Hast</t>
  </si>
  <si>
    <t>4MO</t>
  </si>
  <si>
    <t>MO MO</t>
  </si>
  <si>
    <t>Dwadasi</t>
  </si>
  <si>
    <t>Auro Pharma</t>
  </si>
  <si>
    <t>Chitra</t>
  </si>
  <si>
    <t>Trayodasi</t>
  </si>
  <si>
    <t>Tata Steel</t>
  </si>
  <si>
    <t>Swati</t>
  </si>
  <si>
    <t>3ME</t>
  </si>
  <si>
    <t>Chaturdasi</t>
  </si>
  <si>
    <t>Britania</t>
  </si>
  <si>
    <t>Vishakha</t>
  </si>
  <si>
    <t>7VE</t>
  </si>
  <si>
    <t>Poornima</t>
  </si>
  <si>
    <t>HUL</t>
  </si>
  <si>
    <t>Anuradha</t>
  </si>
  <si>
    <t>2VE</t>
  </si>
  <si>
    <t>BPCL</t>
  </si>
  <si>
    <t>Jyestha</t>
  </si>
  <si>
    <t>8MA</t>
  </si>
  <si>
    <t>ONGC</t>
  </si>
  <si>
    <t>Moola</t>
  </si>
  <si>
    <t>1MA</t>
  </si>
  <si>
    <t>IOCL</t>
  </si>
  <si>
    <t>Poorva-Shadha</t>
  </si>
  <si>
    <t>12JU</t>
  </si>
  <si>
    <t>Essar</t>
  </si>
  <si>
    <t>Uttara-Shadha</t>
  </si>
  <si>
    <t>9JU</t>
  </si>
  <si>
    <t>Shravana</t>
  </si>
  <si>
    <t>11SA</t>
  </si>
  <si>
    <t>Dhanishtha</t>
  </si>
  <si>
    <t>Taurus</t>
  </si>
  <si>
    <t>10SA</t>
  </si>
  <si>
    <t>Shatbhisha</t>
  </si>
  <si>
    <t>10UR</t>
  </si>
  <si>
    <t>ME SU</t>
  </si>
  <si>
    <t>Poorva-Bhadrapada</t>
  </si>
  <si>
    <t>12NE</t>
  </si>
  <si>
    <t>ME MO</t>
  </si>
  <si>
    <t>Uttara-Bhadrapada</t>
  </si>
  <si>
    <t>8PL</t>
  </si>
  <si>
    <t>ME ME</t>
  </si>
  <si>
    <t>Revati</t>
  </si>
  <si>
    <t>7SU</t>
  </si>
  <si>
    <t>D</t>
  </si>
  <si>
    <t>Debilitated Sign</t>
  </si>
  <si>
    <t>8MO</t>
  </si>
  <si>
    <t>12ME</t>
  </si>
  <si>
    <t>6VE</t>
  </si>
  <si>
    <t>4MA</t>
  </si>
  <si>
    <t>Amavasya</t>
  </si>
  <si>
    <t>10JU</t>
  </si>
  <si>
    <t>1SA</t>
  </si>
  <si>
    <t>3RA</t>
  </si>
  <si>
    <t>4KE</t>
  </si>
  <si>
    <t>5UR</t>
  </si>
  <si>
    <t>VE SU</t>
  </si>
  <si>
    <t>6NE</t>
  </si>
  <si>
    <t>VE MO</t>
  </si>
  <si>
    <t>2PL</t>
  </si>
  <si>
    <t>VE ME</t>
  </si>
  <si>
    <t>VE VE</t>
  </si>
  <si>
    <t>Gemini</t>
  </si>
  <si>
    <t>MA SU</t>
  </si>
  <si>
    <t>MA MO</t>
  </si>
  <si>
    <t>MA ME</t>
  </si>
  <si>
    <t>MA VE</t>
  </si>
  <si>
    <t>MA MA</t>
  </si>
  <si>
    <t>JU SU</t>
  </si>
  <si>
    <t>JU MO</t>
  </si>
  <si>
    <t>JU ME</t>
  </si>
  <si>
    <t>Cancer</t>
  </si>
  <si>
    <t>JU VE</t>
  </si>
  <si>
    <t>JU MA</t>
  </si>
  <si>
    <t>JU JU</t>
  </si>
  <si>
    <t>SA SU</t>
  </si>
  <si>
    <t>SA MO</t>
  </si>
  <si>
    <t>SA ME</t>
  </si>
  <si>
    <t>SA VE</t>
  </si>
  <si>
    <t>SA MA</t>
  </si>
  <si>
    <t>SA JU</t>
  </si>
  <si>
    <t>SA SA</t>
  </si>
  <si>
    <t>Leo</t>
  </si>
  <si>
    <t>RA SU</t>
  </si>
  <si>
    <t>RA MO</t>
  </si>
  <si>
    <t>RA ME</t>
  </si>
  <si>
    <t>RA VE</t>
  </si>
  <si>
    <t>RA MA</t>
  </si>
  <si>
    <t>RA JU</t>
  </si>
  <si>
    <t>RA SA</t>
  </si>
  <si>
    <t>RA RA</t>
  </si>
  <si>
    <t>KE SU</t>
  </si>
  <si>
    <t>KE MO</t>
  </si>
  <si>
    <t>KE ME</t>
  </si>
  <si>
    <t>KE VE</t>
  </si>
  <si>
    <t>KE MA</t>
  </si>
  <si>
    <t>KE JU</t>
  </si>
  <si>
    <t>KE SA</t>
  </si>
  <si>
    <t>KE RA</t>
  </si>
  <si>
    <t>KE KE</t>
  </si>
  <si>
    <t>Virgo</t>
  </si>
  <si>
    <t>UR SU</t>
  </si>
  <si>
    <t>UR MO</t>
  </si>
  <si>
    <t>UR ME</t>
  </si>
  <si>
    <t>UR VE</t>
  </si>
  <si>
    <t>UR MA</t>
  </si>
  <si>
    <t>UR JU</t>
  </si>
  <si>
    <t>UR SA</t>
  </si>
  <si>
    <t>UR RA</t>
  </si>
  <si>
    <t>UR KE</t>
  </si>
  <si>
    <t>UR UR</t>
  </si>
  <si>
    <t>NE SU</t>
  </si>
  <si>
    <t>NE MO</t>
  </si>
  <si>
    <t>NE ME</t>
  </si>
  <si>
    <t>NE VE</t>
  </si>
  <si>
    <t>NE MA</t>
  </si>
  <si>
    <t>Libra</t>
  </si>
  <si>
    <t>NE JU</t>
  </si>
  <si>
    <t>NE SA</t>
  </si>
  <si>
    <t>NE RA</t>
  </si>
  <si>
    <t>NE KE</t>
  </si>
  <si>
    <t>NE UR</t>
  </si>
  <si>
    <t>NE NE</t>
  </si>
  <si>
    <t>PL SU</t>
  </si>
  <si>
    <t>PL MO</t>
  </si>
  <si>
    <t>PL ME</t>
  </si>
  <si>
    <t>PL VE</t>
  </si>
  <si>
    <t>PL MA</t>
  </si>
  <si>
    <t>PL JU</t>
  </si>
  <si>
    <t>PL SA</t>
  </si>
  <si>
    <t>PL RA</t>
  </si>
  <si>
    <t>PL KE</t>
  </si>
  <si>
    <t>PL UR</t>
  </si>
  <si>
    <t>PL NE</t>
  </si>
  <si>
    <t>PL PL</t>
  </si>
  <si>
    <t>Scorpio</t>
  </si>
  <si>
    <t>Sagittarius</t>
  </si>
  <si>
    <t>Yellow are golden rules</t>
  </si>
  <si>
    <t>Capricorn</t>
  </si>
  <si>
    <t>Aquarius</t>
  </si>
  <si>
    <t>Pisces</t>
  </si>
  <si>
    <t>Log</t>
  </si>
  <si>
    <t>Mumbai</t>
  </si>
  <si>
    <t>Place</t>
  </si>
  <si>
    <t>India Sunrise</t>
  </si>
  <si>
    <t>USA Sunrise</t>
  </si>
  <si>
    <t>New York</t>
  </si>
  <si>
    <t>Singapore</t>
  </si>
  <si>
    <t>SPR Sunrise</t>
  </si>
  <si>
    <t>Ether</t>
  </si>
  <si>
    <t>As</t>
  </si>
  <si>
    <t>Sidereal Time</t>
  </si>
  <si>
    <t>Ascendant</t>
  </si>
  <si>
    <t>"</t>
  </si>
  <si>
    <t>Conjunctions</t>
  </si>
  <si>
    <t>style="Color: white; background-color:#FF0000"</t>
  </si>
  <si>
    <t>style="Color: white; background-color:#00B050"</t>
  </si>
  <si>
    <t>style="Color: black; background-color:#ffffff"</t>
  </si>
  <si>
    <t>http://astroveda.wikidot.com/birth-in-uttraashadha-nakshtra</t>
  </si>
  <si>
    <t xml:space="preserve">Dhawal </t>
  </si>
  <si>
    <t>00B050</t>
  </si>
  <si>
    <t>92D050</t>
  </si>
  <si>
    <t>FFC000</t>
  </si>
  <si>
    <t>FF0000</t>
  </si>
  <si>
    <t xml:space="preserve"> style="Color: white; background-color:#</t>
  </si>
  <si>
    <t>KP Planet Position</t>
  </si>
  <si>
    <t xml:space="preserve"> style="Color: black; background-color:#</t>
  </si>
  <si>
    <t xml:space="preserve"> style="Color: black; background-color:#FFFFFF"</t>
  </si>
  <si>
    <t>Graha Information</t>
  </si>
  <si>
    <t>Vimsottari Years</t>
  </si>
  <si>
    <t>Vimsottari Seq</t>
  </si>
  <si>
    <t>Direction</t>
  </si>
  <si>
    <t>Direction Surya Mantra</t>
  </si>
  <si>
    <t>Weekday Order</t>
  </si>
  <si>
    <t>Exaltion</t>
  </si>
  <si>
    <t>Exaltation</t>
  </si>
  <si>
    <t>debilitation</t>
  </si>
  <si>
    <t>Daily Avg Speed (MJUS)
/Day</t>
  </si>
  <si>
    <t>Speed (Wiki) in Days
(Sidereal)</t>
  </si>
  <si>
    <t>Revolution 
in MahaYuga</t>
  </si>
  <si>
    <t xml:space="preserve">Graha Māna </t>
  </si>
  <si>
    <t>Column2</t>
  </si>
  <si>
    <t>Moolatrikone</t>
  </si>
  <si>
    <t>GrahaWeekdayOrder</t>
  </si>
  <si>
    <t>GrahaShayanaadiGunanka</t>
  </si>
  <si>
    <t>Combustion SS IX.6,7,8</t>
  </si>
  <si>
    <t>Mean Motion (BVRaman</t>
  </si>
  <si>
    <t>Modern Mean Motion (Wiki</t>
  </si>
  <si>
    <t xml:space="preserve">Sapta Swara (per </t>
  </si>
  <si>
    <t>Janma tithi</t>
  </si>
  <si>
    <t>Janma Nakshatra</t>
  </si>
  <si>
    <t>East</t>
  </si>
  <si>
    <t>Om Suryaya Namah</t>
  </si>
  <si>
    <t>Ar</t>
  </si>
  <si>
    <t>1 Trimsamsha</t>
  </si>
  <si>
    <t>Shadja (षड्ज)creator of six</t>
  </si>
  <si>
    <t>Bharani</t>
  </si>
  <si>
    <t>North-West</t>
  </si>
  <si>
    <t>Om Mitraya Namah</t>
  </si>
  <si>
    <t>Ta</t>
  </si>
  <si>
    <t>1 Nakshatra</t>
  </si>
  <si>
    <t>Vi</t>
  </si>
  <si>
    <t>Panchama (पञ्चम) fifth</t>
  </si>
  <si>
    <t>chaturdashi</t>
  </si>
  <si>
    <t>South</t>
  </si>
  <si>
    <t>Om Vivaswanam Namah</t>
  </si>
  <si>
    <t>Cp</t>
  </si>
  <si>
    <t>1 Shashtiamsha</t>
  </si>
  <si>
    <t>Sg</t>
  </si>
  <si>
    <t>Madhyama (मध्यम) middle</t>
  </si>
  <si>
    <t>Dashami</t>
  </si>
  <si>
    <t>UttaraAshada</t>
  </si>
  <si>
    <t>North</t>
  </si>
  <si>
    <t>Om Adityaya Namah</t>
  </si>
  <si>
    <t>1 Saptamsha</t>
  </si>
  <si>
    <t>Aq</t>
  </si>
  <si>
    <t>14(R),12(F)</t>
  </si>
  <si>
    <t>Rishabha (ऋषभ) bull</t>
  </si>
  <si>
    <t>Dwadashi</t>
  </si>
  <si>
    <t>Dhanishta</t>
  </si>
  <si>
    <t>North-East</t>
  </si>
  <si>
    <t>Om Vishnave Namah</t>
  </si>
  <si>
    <t>Cn</t>
  </si>
  <si>
    <t>1/2 Nadiamsha</t>
  </si>
  <si>
    <t>Dhaivata (धैवत)  earth</t>
  </si>
  <si>
    <t>Ekadashi</t>
  </si>
  <si>
    <t>UttaraPhalguni</t>
  </si>
  <si>
    <t>South-East</t>
  </si>
  <si>
    <t>Om Ravaye Namah</t>
  </si>
  <si>
    <t>Pi</t>
  </si>
  <si>
    <t>1 Vimsamsha</t>
  </si>
  <si>
    <t>8(E),10(W)</t>
  </si>
  <si>
    <t>Gandhara (गान्धार) sky</t>
  </si>
  <si>
    <t>West</t>
  </si>
  <si>
    <t>Om Varunaya Namah</t>
  </si>
  <si>
    <t>Li</t>
  </si>
  <si>
    <t>1/4 Nadiamsha</t>
  </si>
  <si>
    <t>Nishadam (निषाद) hunter</t>
  </si>
  <si>
    <t>Asthami</t>
  </si>
  <si>
    <t>South-West</t>
  </si>
  <si>
    <t>Om Bhagaya Namah</t>
  </si>
  <si>
    <t>Ge</t>
  </si>
  <si>
    <t>1/3 Nadiamsha</t>
  </si>
  <si>
    <t>Vertical</t>
  </si>
  <si>
    <t>Om Bhaskaraya Namah</t>
  </si>
  <si>
    <t>Le</t>
  </si>
  <si>
    <t>Ashlesha</t>
  </si>
  <si>
    <t>VimTotal=</t>
  </si>
  <si>
    <t xml:space="preserve"> </t>
  </si>
  <si>
    <t>Sign/Rasi</t>
  </si>
  <si>
    <t>Rasi Symbol</t>
  </si>
  <si>
    <t>Deg</t>
  </si>
  <si>
    <t>Tattwa</t>
  </si>
  <si>
    <t>Yuga</t>
  </si>
  <si>
    <t>Type</t>
  </si>
  <si>
    <t>Mantra</t>
  </si>
  <si>
    <t>Strength</t>
  </si>
  <si>
    <t>Lord</t>
  </si>
  <si>
    <t>Name1</t>
  </si>
  <si>
    <t>Alternate Name2</t>
  </si>
  <si>
    <t>Aditya</t>
  </si>
  <si>
    <t>Aditya Others</t>
  </si>
  <si>
    <t>River</t>
  </si>
  <si>
    <t xml:space="preserve">Rashi māna </t>
  </si>
  <si>
    <t>Yoni</t>
  </si>
  <si>
    <t>Terrible Grahas</t>
  </si>
  <si>
    <t>Sanskrit  Months</t>
  </si>
  <si>
    <t>Season</t>
  </si>
  <si>
    <t>Column11</t>
  </si>
  <si>
    <t>Column12</t>
  </si>
  <si>
    <t>Column13</t>
  </si>
  <si>
    <t>Agni</t>
  </si>
  <si>
    <t>Kreta</t>
  </si>
  <si>
    <t>Movable/Chara</t>
  </si>
  <si>
    <t>क्रिय</t>
  </si>
  <si>
    <t>kriya</t>
  </si>
  <si>
    <t>dhātā</t>
  </si>
  <si>
    <t>dhatṛ , savitṛ</t>
  </si>
  <si>
    <t>Ganga</t>
  </si>
  <si>
    <t>Animals</t>
  </si>
  <si>
    <t>Maadhava</t>
  </si>
  <si>
    <t>Vasanta</t>
  </si>
  <si>
    <t>Prithvi</t>
  </si>
  <si>
    <t>Kali</t>
  </si>
  <si>
    <t>Fixed/Sthira</t>
  </si>
  <si>
    <t>Om Vasudevaya Namah</t>
  </si>
  <si>
    <t>तावुरि</t>
  </si>
  <si>
    <t>tāvuri</t>
  </si>
  <si>
    <t>aryamā</t>
  </si>
  <si>
    <t>sūrya</t>
  </si>
  <si>
    <t>Reva</t>
  </si>
  <si>
    <t>Shukra</t>
  </si>
  <si>
    <t>Griishma</t>
  </si>
  <si>
    <t>Vayu</t>
  </si>
  <si>
    <t>Dwapara</t>
  </si>
  <si>
    <t>Common/Dwiswa</t>
  </si>
  <si>
    <t>Om Keshavaya Namah</t>
  </si>
  <si>
    <t>जितुम</t>
  </si>
  <si>
    <t>jituma</t>
  </si>
  <si>
    <t>mitra</t>
  </si>
  <si>
    <t>ravi</t>
  </si>
  <si>
    <t>Sarasvati</t>
  </si>
  <si>
    <t>Shuchi</t>
  </si>
  <si>
    <t>Jalam</t>
  </si>
  <si>
    <t>Treta</t>
  </si>
  <si>
    <t>Om Radha-Krishnaya Namah</t>
  </si>
  <si>
    <t>कुलीर</t>
  </si>
  <si>
    <t>kulīra</t>
  </si>
  <si>
    <t>varuṇa</t>
  </si>
  <si>
    <t>aruna</t>
  </si>
  <si>
    <t>Yamuna</t>
  </si>
  <si>
    <t>Reptiles</t>
  </si>
  <si>
    <t>Nabha</t>
  </si>
  <si>
    <t>Varsha</t>
  </si>
  <si>
    <t>Om Hariharaya Balamukundaya 
Namah</t>
  </si>
  <si>
    <t>लेय</t>
  </si>
  <si>
    <t>leya</t>
  </si>
  <si>
    <t>indra</t>
  </si>
  <si>
    <t>śakra</t>
  </si>
  <si>
    <t>Godavari</t>
  </si>
  <si>
    <t>Nabhasya</t>
  </si>
  <si>
    <t>Om Hrim Pitambaraya Paramatmane 
Namah</t>
  </si>
  <si>
    <t>पाथोन</t>
  </si>
  <si>
    <t>pāthona</t>
  </si>
  <si>
    <t>vivasvān</t>
  </si>
  <si>
    <t>manu</t>
  </si>
  <si>
    <t>Krishnaveni(Krishna)</t>
  </si>
  <si>
    <t>Humans</t>
  </si>
  <si>
    <t>Isha</t>
  </si>
  <si>
    <t>Sharada</t>
  </si>
  <si>
    <t>Om Sri Ram Dasrathaye Namah</t>
  </si>
  <si>
    <t>जूक</t>
  </si>
  <si>
    <t>jūka</t>
  </si>
  <si>
    <t>puśa</t>
  </si>
  <si>
    <t>bhāskara</t>
  </si>
  <si>
    <t>kaaveri</t>
  </si>
  <si>
    <t>Urja</t>
  </si>
  <si>
    <t>Sc</t>
  </si>
  <si>
    <t>Om Narayanaya Namah
Om Naraya Namah</t>
  </si>
  <si>
    <t>Mars/Ketu</t>
  </si>
  <si>
    <t>कौर्पि</t>
  </si>
  <si>
    <t>kaurpi</t>
  </si>
  <si>
    <t>parjanya</t>
  </si>
  <si>
    <t>dhūti</t>
  </si>
  <si>
    <t>Bhimaradhi (Bhima)</t>
  </si>
  <si>
    <t>Saha</t>
  </si>
  <si>
    <t>Hemanta</t>
  </si>
  <si>
    <t>Sagitarius</t>
  </si>
  <si>
    <t>Om Hrim Shrim Krim Dharani Dharaya
 Namah</t>
  </si>
  <si>
    <t>तौक्षिक</t>
  </si>
  <si>
    <t>taukṣika</t>
  </si>
  <si>
    <t>anśumān</t>
  </si>
  <si>
    <t>aṁśa , yama</t>
  </si>
  <si>
    <t>Pushkara vahini (Brahma Putra)</t>
  </si>
  <si>
    <t>Sahasya</t>
  </si>
  <si>
    <t>Om Shrim Vatsalaya Namah</t>
  </si>
  <si>
    <t>आकोकेर</t>
  </si>
  <si>
    <t>ākokera</t>
  </si>
  <si>
    <t>bhaga</t>
  </si>
  <si>
    <t>dakśa</t>
  </si>
  <si>
    <t>Tunga (Tunga Bhadra)</t>
  </si>
  <si>
    <t>Birds/Animals</t>
  </si>
  <si>
    <t>Tapa</t>
  </si>
  <si>
    <t>Shishira</t>
  </si>
  <si>
    <t>Om Shrim Upendraya Achyutaya
 Namah
Om Klim Govinda-Gopalaya Namah</t>
  </si>
  <si>
    <t>Saturn/Rahu</t>
  </si>
  <si>
    <t>ह्रिद्रोग</t>
  </si>
  <si>
    <t>hridroga</t>
  </si>
  <si>
    <t>tvaṣta</t>
  </si>
  <si>
    <t>tvaṣṭṛ</t>
  </si>
  <si>
    <t>Sindhu (Indus)</t>
  </si>
  <si>
    <t>Tapasya</t>
  </si>
  <si>
    <t>Om Krim Rathanga-Chakraya Namah</t>
  </si>
  <si>
    <t>अन्त्यभं</t>
  </si>
  <si>
    <t>antyabhaṁ</t>
  </si>
  <si>
    <t>viśṇu</t>
  </si>
  <si>
    <t>saha</t>
  </si>
  <si>
    <t>Vranitaa</t>
  </si>
  <si>
    <t>Birds</t>
  </si>
  <si>
    <t>Madhu</t>
  </si>
  <si>
    <t>Ahargana</t>
  </si>
  <si>
    <t>© Pt. Sanjay Rath</t>
  </si>
  <si>
    <t>Bhava Number</t>
  </si>
  <si>
    <t>Name</t>
  </si>
  <si>
    <t>Sanskrit Name</t>
  </si>
  <si>
    <t>Strength (LP)</t>
  </si>
  <si>
    <t>Navakkari</t>
  </si>
  <si>
    <t>Signifies</t>
  </si>
  <si>
    <t>What We….</t>
  </si>
  <si>
    <t>At Work</t>
  </si>
  <si>
    <t>House (Business)</t>
  </si>
  <si>
    <t>Lord (Business)</t>
  </si>
  <si>
    <t>House(Jobs)</t>
  </si>
  <si>
    <t>Lords(Jobs)</t>
  </si>
  <si>
    <t>Deva praśna</t>
  </si>
  <si>
    <t>Rāja praśna- Coronation</t>
  </si>
  <si>
    <t>Rāja praśna-Rāja bhāgya</t>
  </si>
  <si>
    <t>Rāja praśna-National chart</t>
  </si>
  <si>
    <t>Charakāraka &amp; bhāva</t>
  </si>
  <si>
    <t>Nashta Prashna</t>
  </si>
  <si>
    <t>Posture</t>
  </si>
  <si>
    <t>Transliteration</t>
  </si>
  <si>
    <t>Translation</t>
  </si>
  <si>
    <t>Body Part</t>
  </si>
  <si>
    <t>1st Dreshkana</t>
  </si>
  <si>
    <t>2nd Drekkana</t>
  </si>
  <si>
    <t>3rd Drekkana</t>
  </si>
  <si>
    <t>tanu</t>
  </si>
  <si>
    <t>तनु</t>
  </si>
  <si>
    <t>ॐ सौं क्लीं</t>
  </si>
  <si>
    <t>Ideals, Principles</t>
  </si>
  <si>
    <t>What we are</t>
  </si>
  <si>
    <t>Reputation</t>
  </si>
  <si>
    <t>Self, Fame</t>
  </si>
  <si>
    <t>Attitude to Business and work, motives</t>
  </si>
  <si>
    <t>Self,Fame</t>
  </si>
  <si>
    <t>Attitude to work, motives</t>
  </si>
  <si>
    <t>Deity, well being &amp; satisfaction, temple building and idol, alter, picture etc.</t>
  </si>
  <si>
    <t>The King</t>
  </si>
  <si>
    <t>The nation, constitution, ideals</t>
  </si>
  <si>
    <t>Ātmakāraka</t>
  </si>
  <si>
    <t>Standing</t>
  </si>
  <si>
    <t>Pratibimbadana</t>
  </si>
  <si>
    <t>Gift of idol or picture</t>
  </si>
  <si>
    <t>Sheersha</t>
  </si>
  <si>
    <t>Shiro</t>
  </si>
  <si>
    <t>kaṇṭha</t>
  </si>
  <si>
    <t>vasti</t>
  </si>
  <si>
    <t xml:space="preserve">dhanaṁ </t>
  </si>
  <si>
    <t xml:space="preserve">धनं </t>
  </si>
  <si>
    <t>हौं</t>
  </si>
  <si>
    <t>Wealth. Resources</t>
  </si>
  <si>
    <t>What we own</t>
  </si>
  <si>
    <t>Finance</t>
  </si>
  <si>
    <t>Investments</t>
  </si>
  <si>
    <t>Sources of Investments</t>
  </si>
  <si>
    <t>Resouces</t>
  </si>
  <si>
    <t>Group</t>
  </si>
  <si>
    <t>Wealth, income, treasure, guardians</t>
  </si>
  <si>
    <t>Treasury</t>
  </si>
  <si>
    <t>Prince &amp; princess</t>
  </si>
  <si>
    <t>Wealth, treasury, currency</t>
  </si>
  <si>
    <t>Dārākāraka</t>
  </si>
  <si>
    <t>Riding</t>
  </si>
  <si>
    <t>Japa</t>
  </si>
  <si>
    <t>Mantra Japa</t>
  </si>
  <si>
    <t>Anana</t>
  </si>
  <si>
    <t>Netra</t>
  </si>
  <si>
    <t>amsa</t>
  </si>
  <si>
    <t>liṅga</t>
  </si>
  <si>
    <t>sahaja</t>
  </si>
  <si>
    <t>सहज</t>
  </si>
  <si>
    <t>क्रीं</t>
  </si>
  <si>
    <t>Enterprise, Leave, Vacation</t>
  </si>
  <si>
    <t>Time to Think</t>
  </si>
  <si>
    <t>Enterprise</t>
  </si>
  <si>
    <t>Agreements, Communications</t>
  </si>
  <si>
    <t>Short Journey, Transport</t>
  </si>
  <si>
    <t>Journeys</t>
  </si>
  <si>
    <t>Leave, Holiday</t>
  </si>
  <si>
    <t>Temple servants, Offerings (to deity)</t>
  </si>
  <si>
    <t>Armed forces &amp; their chief</t>
  </si>
  <si>
    <t>Armed forces &amp; their chief, servants</t>
  </si>
  <si>
    <t>Bhrātṛkāraka</t>
  </si>
  <si>
    <t>Sitting (on throne with spouse)</t>
  </si>
  <si>
    <t>Pooja</t>
  </si>
  <si>
    <t xml:space="preserve">Worship </t>
  </si>
  <si>
    <t>Baahu</t>
  </si>
  <si>
    <t>karṇa</t>
  </si>
  <si>
    <t>bhuja</t>
  </si>
  <si>
    <t>guda</t>
  </si>
  <si>
    <t>bandhu</t>
  </si>
  <si>
    <t>बन्धु</t>
  </si>
  <si>
    <t>गौं</t>
  </si>
  <si>
    <t>Work environment or area</t>
  </si>
  <si>
    <t>Where we work</t>
  </si>
  <si>
    <t>Office</t>
  </si>
  <si>
    <t>Property, Office</t>
  </si>
  <si>
    <t>Personal Secretary</t>
  </si>
  <si>
    <t>Lands, property, vehicles</t>
  </si>
  <si>
    <t>Vehicles, property</t>
  </si>
  <si>
    <t>Vehicles &amp; followers</t>
  </si>
  <si>
    <t>Mātṛkāraka</t>
  </si>
  <si>
    <t>Sleeping</t>
  </si>
  <si>
    <t>Dhama</t>
  </si>
  <si>
    <t>Renovation of temple.</t>
  </si>
  <si>
    <t>Hrid</t>
  </si>
  <si>
    <t>naasika</t>
  </si>
  <si>
    <t>pārśva</t>
  </si>
  <si>
    <t>muṣkā</t>
  </si>
  <si>
    <t>putra</t>
  </si>
  <si>
    <t>पुत्र</t>
  </si>
  <si>
    <t>ऐं</t>
  </si>
  <si>
    <t>Knowledge, Subordinate</t>
  </si>
  <si>
    <t>What we know</t>
  </si>
  <si>
    <t>Power</t>
  </si>
  <si>
    <t>All Employees</t>
  </si>
  <si>
    <t>Immediate Subordinates</t>
  </si>
  <si>
    <t>Promotion, Power</t>
  </si>
  <si>
    <t>Juniors, Subordinates</t>
  </si>
  <si>
    <t>Divine presence and the symbols, idols, etc.</t>
  </si>
  <si>
    <t>Ministers, advisers</t>
  </si>
  <si>
    <t>Palace</t>
  </si>
  <si>
    <t>Ministers, Officials wielding delegated powers</t>
  </si>
  <si>
    <t>Putrakāraka</t>
  </si>
  <si>
    <t>Santarpana</t>
  </si>
  <si>
    <t>Presentation of oil/gifts, clothes etc.</t>
  </si>
  <si>
    <t>Kroda</t>
  </si>
  <si>
    <t>kapola</t>
  </si>
  <si>
    <t>hṛdaya</t>
  </si>
  <si>
    <t xml:space="preserve">jānū </t>
  </si>
  <si>
    <t>ari</t>
  </si>
  <si>
    <t>अरि</t>
  </si>
  <si>
    <t>ह्रीं</t>
  </si>
  <si>
    <t>Service,Staff, jobs</t>
  </si>
  <si>
    <t>Who to work for</t>
  </si>
  <si>
    <t>Labor</t>
  </si>
  <si>
    <t>Staff Functions</t>
  </si>
  <si>
    <t>Enemies causing damage</t>
  </si>
  <si>
    <t>Staff support</t>
  </si>
  <si>
    <t>Pollution, enemies, thieves</t>
  </si>
  <si>
    <t>Enemies, thieves</t>
  </si>
  <si>
    <t>Wife(s)</t>
  </si>
  <si>
    <t>Enemies, disease</t>
  </si>
  <si>
    <t>Jñātikāraka</t>
  </si>
  <si>
    <t>Thief</t>
  </si>
  <si>
    <t>Walking</t>
  </si>
  <si>
    <t>Prathikara Bali</t>
  </si>
  <si>
    <t>Remedial offerings &amp; dedication</t>
  </si>
  <si>
    <t>Kati</t>
  </si>
  <si>
    <t>Hanu</t>
  </si>
  <si>
    <t>kroḍa</t>
  </si>
  <si>
    <t>jaṃgha</t>
  </si>
  <si>
    <t>yuvatī</t>
  </si>
  <si>
    <t>युवती</t>
  </si>
  <si>
    <t>श्रीं</t>
  </si>
  <si>
    <t>Business Partner, Self Employment</t>
  </si>
  <si>
    <t>Who to work with</t>
  </si>
  <si>
    <t>Business</t>
  </si>
  <si>
    <t>Business, Trade, Commerce</t>
  </si>
  <si>
    <t>Partners</t>
  </si>
  <si>
    <t>Colleagues</t>
  </si>
  <si>
    <t>PR at Work</t>
  </si>
  <si>
    <t>People, worshippers, ornaments</t>
  </si>
  <si>
    <t>War manoeuvre</t>
  </si>
  <si>
    <t>Advisers &amp; preceptors</t>
  </si>
  <si>
    <t>Public</t>
  </si>
  <si>
    <t>Dancing</t>
  </si>
  <si>
    <t>Nritya</t>
  </si>
  <si>
    <t>Dances  to be performed for deity</t>
  </si>
  <si>
    <t>Basti</t>
  </si>
  <si>
    <t>Mukha</t>
  </si>
  <si>
    <t>nābhi</t>
  </si>
  <si>
    <t>pāda</t>
  </si>
  <si>
    <t>randhra</t>
  </si>
  <si>
    <t>रन्ध्र</t>
  </si>
  <si>
    <t>Retirements, loans, insurance</t>
  </si>
  <si>
    <t>When to stop</t>
  </si>
  <si>
    <t>Retire</t>
  </si>
  <si>
    <t>Loans, Debts</t>
  </si>
  <si>
    <t>Unforseen troubles, Insurance Claim</t>
  </si>
  <si>
    <t>Retirement, Job Loss</t>
  </si>
  <si>
    <t>Unforseen Troubles</t>
  </si>
  <si>
    <t>Offerings (by people), good or evil</t>
  </si>
  <si>
    <t>Life of government</t>
  </si>
  <si>
    <t>Subjects</t>
  </si>
  <si>
    <t>Donations, aid, life of nation</t>
  </si>
  <si>
    <t>Bhoota Bali or Pooja</t>
  </si>
  <si>
    <t xml:space="preserve">Worship of the Tatwa </t>
  </si>
  <si>
    <t>Guhya</t>
  </si>
  <si>
    <t>dharma</t>
  </si>
  <si>
    <t>धर्म</t>
  </si>
  <si>
    <t>Guide, Boss, teacher</t>
  </si>
  <si>
    <t xml:space="preserve">Who to listen to </t>
  </si>
  <si>
    <t>Guide</t>
  </si>
  <si>
    <t>Government, Laws, 
Iternational (World)</t>
  </si>
  <si>
    <t>Adviser, Guides, Consultant</t>
  </si>
  <si>
    <t>The Boss</t>
  </si>
  <si>
    <t>Adviser, Guides</t>
  </si>
  <si>
    <t>Authorities and merits</t>
  </si>
  <si>
    <t>Policy and attitude</t>
  </si>
  <si>
    <t>Pitṛkāraka &amp; Bhrātṛkāraka</t>
  </si>
  <si>
    <t>Devopasana</t>
  </si>
  <si>
    <t>Worship of Dharma Devata</t>
  </si>
  <si>
    <t>Uru</t>
  </si>
  <si>
    <t>karma</t>
  </si>
  <si>
    <t>कर्म</t>
  </si>
  <si>
    <t>Status, Success, the work</t>
  </si>
  <si>
    <t>Work Definition</t>
  </si>
  <si>
    <t>Status</t>
  </si>
  <si>
    <t>Chairman, Leaders</t>
  </si>
  <si>
    <t>Personal Success</t>
  </si>
  <si>
    <t>Company</t>
  </si>
  <si>
    <t>Daily ceremonies, festivals etc.</t>
  </si>
  <si>
    <t>Administration</t>
  </si>
  <si>
    <t>President, Prime minister and Administration</t>
  </si>
  <si>
    <t>Amātyakāraka</t>
  </si>
  <si>
    <t xml:space="preserve">Crawling </t>
  </si>
  <si>
    <t>Danti-Skanda Bali or Pooja</t>
  </si>
  <si>
    <t>Bali Karma or Pooja for Ganesha (or Subramanya/ Kartikeya)</t>
  </si>
  <si>
    <t>Janu</t>
  </si>
  <si>
    <t>lābha</t>
  </si>
  <si>
    <t>लाभ</t>
  </si>
  <si>
    <t>Colleagues, friends, resources</t>
  </si>
  <si>
    <t>Who will support</t>
  </si>
  <si>
    <t>Resources</t>
  </si>
  <si>
    <t>Gains, Profit</t>
  </si>
  <si>
    <t>Satisfaction and Friends</t>
  </si>
  <si>
    <t>Friends in group</t>
  </si>
  <si>
    <t>Training and development</t>
  </si>
  <si>
    <t>Merit, prosperity, income</t>
  </si>
  <si>
    <t>Gains, income</t>
  </si>
  <si>
    <t>Sitting  (Yogic Posture is generally indicated.)</t>
  </si>
  <si>
    <t>Tarpana</t>
  </si>
  <si>
    <t>Ritual offerings &amp; Dedication</t>
  </si>
  <si>
    <t>Jangha</t>
  </si>
  <si>
    <t>vyaya</t>
  </si>
  <si>
    <t>व्यय</t>
  </si>
  <si>
    <t>Expenses, foreign, freedom</t>
  </si>
  <si>
    <t>Our Responsibility</t>
  </si>
  <si>
    <t>Liabilities</t>
  </si>
  <si>
    <t>Expenditure, Losses</t>
  </si>
  <si>
    <t>Secret Enemies</t>
  </si>
  <si>
    <t>Secret Enemies in group</t>
  </si>
  <si>
    <t>Mistakes and inability</t>
  </si>
  <si>
    <t>Expenditure, waste, āchārya, tāntrika, priest</t>
  </si>
  <si>
    <t>Losses, expenditure</t>
  </si>
  <si>
    <t>--None--</t>
  </si>
  <si>
    <t>Gitam-Vadya</t>
  </si>
  <si>
    <t>No affliction. (But music &amp; song may be offered).</t>
  </si>
  <si>
    <t>Carana</t>
  </si>
  <si>
    <t>Nakshatra Info</t>
  </si>
  <si>
    <t>Nakshatra Size=</t>
  </si>
  <si>
    <t>Duration in 24 Hrs</t>
  </si>
  <si>
    <t>Shiva Nakshatra Purusha</t>
  </si>
  <si>
    <t>Seq27</t>
  </si>
  <si>
    <t>Other Names</t>
  </si>
  <si>
    <t>Sign(s)</t>
  </si>
  <si>
    <t>Tatva Group</t>
  </si>
  <si>
    <t>Tatva</t>
  </si>
  <si>
    <t>Andhaadi</t>
  </si>
  <si>
    <t>Adhomukhaadi/Sight</t>
  </si>
  <si>
    <t>Guna(8)</t>
  </si>
  <si>
    <t>Gana(9)</t>
  </si>
  <si>
    <t>Symbol</t>
  </si>
  <si>
    <t>Symbol2</t>
  </si>
  <si>
    <t>Sex*</t>
  </si>
  <si>
    <t>Animal</t>
  </si>
  <si>
    <t>Deity</t>
  </si>
  <si>
    <t>Rajju</t>
  </si>
  <si>
    <t>Prakruti</t>
  </si>
  <si>
    <t>Varna</t>
  </si>
  <si>
    <t>Start</t>
  </si>
  <si>
    <t>End</t>
  </si>
  <si>
    <t>Phonemes</t>
  </si>
  <si>
    <t>Akshara</t>
  </si>
  <si>
    <t>Gotra(25)</t>
  </si>
  <si>
    <t>DoshaX8</t>
  </si>
  <si>
    <t>Pada1</t>
  </si>
  <si>
    <t>Pada2</t>
  </si>
  <si>
    <t>Pada3</t>
  </si>
  <si>
    <t>Pada4</t>
  </si>
  <si>
    <t>Yoga</t>
  </si>
  <si>
    <t>Astronomical Name</t>
  </si>
  <si>
    <t>0:Gh:Vg</t>
  </si>
  <si>
    <t>PROFESSIONS, ARTICLES ETC. SIGNIFIED</t>
  </si>
  <si>
    <t>PanchaPakshiShuklaP (Prashna Marga)</t>
  </si>
  <si>
    <t>PanchaPakshiKrishnaP</t>
  </si>
  <si>
    <t>Sanjya chakra</t>
  </si>
  <si>
    <t>Paata Chakra</t>
  </si>
  <si>
    <t>Paata (Up,Mr,Ka, Sa)</t>
  </si>
  <si>
    <t>Body Parts (Kamkoti.org)</t>
  </si>
  <si>
    <t>Visha</t>
  </si>
  <si>
    <t>Amrit</t>
  </si>
  <si>
    <t>Mrityu</t>
  </si>
  <si>
    <t>Ushna-sikha Start</t>
  </si>
  <si>
    <t>Ushna-sikha End</t>
  </si>
  <si>
    <t>Savya</t>
  </si>
  <si>
    <t>Meaning</t>
  </si>
  <si>
    <t>Pada 1</t>
  </si>
  <si>
    <t>Pada 2</t>
  </si>
  <si>
    <t>Pada 3</t>
  </si>
  <si>
    <t>Pada 4</t>
  </si>
  <si>
    <t>Shiva Names</t>
  </si>
  <si>
    <t>Tree</t>
  </si>
  <si>
    <t>Ashvini</t>
  </si>
  <si>
    <t>Ashvayuja</t>
  </si>
  <si>
    <t>Aries/Mesha</t>
  </si>
  <si>
    <t>Pritvi</t>
  </si>
  <si>
    <t>Manda-Slow</t>
  </si>
  <si>
    <t>Tiryangmukha/Ahead</t>
  </si>
  <si>
    <t>Tama</t>
  </si>
  <si>
    <t>Deva</t>
  </si>
  <si>
    <t>Dharma</t>
  </si>
  <si>
    <t>Horse Head</t>
  </si>
  <si>
    <t>Male</t>
  </si>
  <si>
    <t>Horse</t>
  </si>
  <si>
    <t>Aswinidevatas    </t>
  </si>
  <si>
    <t>Pada/Feet</t>
  </si>
  <si>
    <t>Srishti</t>
  </si>
  <si>
    <t>Brahman</t>
  </si>
  <si>
    <t>chu che cho laa</t>
  </si>
  <si>
    <t>चु चे चो ला</t>
  </si>
  <si>
    <t>Marichi</t>
  </si>
  <si>
    <t>Vata</t>
  </si>
  <si>
    <t>Pitta</t>
  </si>
  <si>
    <t>Kapha</t>
  </si>
  <si>
    <t>Beta Arietis</t>
  </si>
  <si>
    <t>Army general, physician, trader, hunter, servant or one dealing with horses, horse thief, stable keeper, jockey etc.</t>
  </si>
  <si>
    <t>Vulture/Bhaaranda</t>
  </si>
  <si>
    <t>Peacock</t>
  </si>
  <si>
    <t>Kshipra/Laghu(Jupiter)</t>
  </si>
  <si>
    <t>Upper foot</t>
  </si>
  <si>
    <t>Horses rider, having horses</t>
  </si>
  <si>
    <t>Childish</t>
  </si>
  <si>
    <t>Fortunate</t>
  </si>
  <si>
    <t>Enjoyer, Long Life</t>
  </si>
  <si>
    <t>kaṇḍendudhara</t>
  </si>
  <si>
    <t>Strychnos nux-vomica,(Strychnine),Kanjiram/ Yetti/ Etti/ Kuchala</t>
  </si>
  <si>
    <t>Apa Barani</t>
  </si>
  <si>
    <t>Vaayu</t>
  </si>
  <si>
    <t>Kaana-one eyed</t>
  </si>
  <si>
    <t>Adhomukha/Down</t>
  </si>
  <si>
    <t>Raja</t>
  </si>
  <si>
    <t>Manushya</t>
  </si>
  <si>
    <t>Artha</t>
  </si>
  <si>
    <t>Elephant</t>
  </si>
  <si>
    <t>Female/Male</t>
  </si>
  <si>
    <t>Yamaraj          </t>
  </si>
  <si>
    <t>Kati/Hip</t>
  </si>
  <si>
    <t>Stithi</t>
  </si>
  <si>
    <t>Kshatriya</t>
  </si>
  <si>
    <t>lii luu le lo</t>
  </si>
  <si>
    <t>ली लू ले लो</t>
  </si>
  <si>
    <t>Vashishtha</t>
  </si>
  <si>
    <t>35 Arietis</t>
  </si>
  <si>
    <t>Butcher, Non-vegetarian food preparation/ eating, cruel actions like killing and torture, menial jobs, crematorium/ burial related jobs.</t>
  </si>
  <si>
    <t>Ugra/Krura(Mars)</t>
  </si>
  <si>
    <t>Kaana</t>
  </si>
  <si>
    <t>Under Foot</t>
  </si>
  <si>
    <t>Carrying, Bringing,  Wearing, Nourishing from root Bhar</t>
  </si>
  <si>
    <t>Sacrificing</t>
  </si>
  <si>
    <t>Happy, Rich</t>
  </si>
  <si>
    <t>Cruel Deeds</t>
  </si>
  <si>
    <t>Poverty</t>
  </si>
  <si>
    <t>vṛṣāṅka</t>
  </si>
  <si>
    <t>Phyllanthus emblica/ Emblica officinalis,(Indian Gooseberry/ Amla),Nelli/ Perunelli/ Aavali/ Amla/ Amalaki</t>
  </si>
  <si>
    <t>Krithigai</t>
  </si>
  <si>
    <t>Aries/Taurus</t>
  </si>
  <si>
    <t>Akaasha</t>
  </si>
  <si>
    <t>Sulochana-Birght eyed</t>
  </si>
  <si>
    <t>Rakshasa</t>
  </si>
  <si>
    <t>Kama</t>
  </si>
  <si>
    <t>Razor</t>
  </si>
  <si>
    <t>fire flame</t>
  </si>
  <si>
    <t>Sheep</t>
  </si>
  <si>
    <t>Agni             </t>
  </si>
  <si>
    <t>Kukshi/Navel</t>
  </si>
  <si>
    <t>Laya</t>
  </si>
  <si>
    <t>Vaishya</t>
  </si>
  <si>
    <t xml:space="preserve">a ii uu ai </t>
  </si>
  <si>
    <t xml:space="preserve">अ ई ऊ ऐ </t>
  </si>
  <si>
    <t>Aïgiras</t>
  </si>
  <si>
    <t>Kapha/Sleshma</t>
  </si>
  <si>
    <t>Eta Tauri</t>
  </si>
  <si>
    <t>Priests Scholars of traditional lore &amp; mantras, commentators, gold miners, barber, potter, Brahmins (intellectual professions), astrologers.</t>
  </si>
  <si>
    <t>Sadharana/Mishra(Merc)</t>
  </si>
  <si>
    <t>Sama</t>
  </si>
  <si>
    <t>Head</t>
  </si>
  <si>
    <t>Krita=Cut, Divide, Surrounded, Attired</t>
  </si>
  <si>
    <t>Radiant</t>
  </si>
  <si>
    <t>Spiritual Knowledge</t>
  </si>
  <si>
    <t>Grief</t>
  </si>
  <si>
    <t>Long Life, Sons</t>
  </si>
  <si>
    <t>kṛttivāsa</t>
  </si>
  <si>
    <t>Ficus glomerata/ Ficus racemosa,(Cluster Fig/ Country Fig/ Fig),Athi/ Ambar/ Udumbara/ Gular</t>
  </si>
  <si>
    <t>Tau</t>
  </si>
  <si>
    <t>Andha-Blind</t>
  </si>
  <si>
    <t>Urdhvamukha/UP</t>
  </si>
  <si>
    <t>Moksha</t>
  </si>
  <si>
    <t>Chariot</t>
  </si>
  <si>
    <t>Serpent</t>
  </si>
  <si>
    <t>Brahma           </t>
  </si>
  <si>
    <t>Kantha/Neck</t>
  </si>
  <si>
    <t>Shudra</t>
  </si>
  <si>
    <t>o vaa vii vuu</t>
  </si>
  <si>
    <t>ओ वा वी वू</t>
  </si>
  <si>
    <t>Atri</t>
  </si>
  <si>
    <t>Alderban</t>
  </si>
  <si>
    <t>Politician/ King, Businessman, Industrialist, Beauty parlor ,Ascetic, entertainment, agriculture, Cows &amp; quadrupeds, Water dwelling being</t>
  </si>
  <si>
    <t>Sthira/Dhruva(Sun)</t>
  </si>
  <si>
    <t>Utpaata</t>
  </si>
  <si>
    <t>Forehead</t>
  </si>
  <si>
    <t>Apasavya</t>
  </si>
  <si>
    <t xml:space="preserve">Red Cow daughter of Surabhi, </t>
  </si>
  <si>
    <t>Prosperous</t>
  </si>
  <si>
    <t>Many Evils</t>
  </si>
  <si>
    <t>Timid</t>
  </si>
  <si>
    <t>Truthful</t>
  </si>
  <si>
    <t>vācaspati</t>
  </si>
  <si>
    <t>Eugenia Jaambolana/ Syzygium cuminii,(Jamun/ Black Plum),Naval/ Jambhali/ Perunjaval</t>
  </si>
  <si>
    <t>Mrigashira</t>
  </si>
  <si>
    <t>Invakaa, Mrigaseersham</t>
  </si>
  <si>
    <t>Tau/Gem</t>
  </si>
  <si>
    <t>Jala</t>
  </si>
  <si>
    <t>Deer Head</t>
  </si>
  <si>
    <t>Form of Cats Foot?</t>
  </si>
  <si>
    <t>Female/Herm</t>
  </si>
  <si>
    <t>Moon             </t>
  </si>
  <si>
    <t>Shiro/Head</t>
  </si>
  <si>
    <t>Anulomaja</t>
  </si>
  <si>
    <t>ve vo ka ki</t>
  </si>
  <si>
    <t>वे वो क कि</t>
  </si>
  <si>
    <t>Pulastya</t>
  </si>
  <si>
    <t>Lambda Orionis</t>
  </si>
  <si>
    <t>Garments, Perfumes, Products of wet lands, flowers, mango, sapphire &amp; gems, hunters, forest dwellers, loafer, postman, singer, brewery</t>
  </si>
  <si>
    <t>Mridhu/Maitra(Venus)</t>
  </si>
  <si>
    <t>Eye Brows</t>
  </si>
  <si>
    <t>Having Antelope Head</t>
  </si>
  <si>
    <t>Kingly</t>
  </si>
  <si>
    <t>Enjoyer</t>
  </si>
  <si>
    <t>Wealth, Grains</t>
  </si>
  <si>
    <t>daśānana bhairava</t>
  </si>
  <si>
    <t>Acacia catechu/ Diospyros ebunum,(Cutch Tree/ Milmesha/ Ebony),Karingali/ Karungali/ Kher</t>
  </si>
  <si>
    <t>Ardra</t>
  </si>
  <si>
    <t>baahoo, Thiruvaadhirai,Aarudra</t>
  </si>
  <si>
    <t>Gem</t>
  </si>
  <si>
    <t>Manasa</t>
  </si>
  <si>
    <t>Head/Precious Stone</t>
  </si>
  <si>
    <t>Lotus, Gem</t>
  </si>
  <si>
    <t>Female</t>
  </si>
  <si>
    <t>Dog</t>
  </si>
  <si>
    <t>Rudra            </t>
  </si>
  <si>
    <t>Kantha</t>
  </si>
  <si>
    <t>Pratilomaja</t>
  </si>
  <si>
    <t xml:space="preserve">kuu gha ~Na Cha </t>
  </si>
  <si>
    <t xml:space="preserve">कू घ ङ छ </t>
  </si>
  <si>
    <t>Pulaha</t>
  </si>
  <si>
    <t>SouthEast</t>
  </si>
  <si>
    <t>Alpha Orionis</t>
  </si>
  <si>
    <t>Prostitution/ laxity of morals, professional liars, cheats, captivation of animals, backstabbing, creating enmity, black magic, Criminals.</t>
  </si>
  <si>
    <t>Owl/Pingala</t>
  </si>
  <si>
    <t>Cock</t>
  </si>
  <si>
    <t>Theexana/Daruna(Saturn)</t>
  </si>
  <si>
    <t xml:space="preserve">Fresh, Moist, </t>
  </si>
  <si>
    <t>Spendthrift</t>
  </si>
  <si>
    <t>Short Life</t>
  </si>
  <si>
    <t>yudhiṣṭira</t>
  </si>
  <si>
    <t>Diospyros melanoxylon/ Ptero carpus santalinus/ Aquillaria agallocha,(Cashmere Tree/ Long Pepper/ Red Sandal),Kari /Kumbil/ Karai/ Thippilli/ Agar/ Krushnagus/ Agalichandanum/ Akil/ Sen Santhanam/ Aguru</t>
  </si>
  <si>
    <t xml:space="preserve">Punarpoosam </t>
  </si>
  <si>
    <t>Gem/Can</t>
  </si>
  <si>
    <t>Satva</t>
  </si>
  <si>
    <t>Bow</t>
  </si>
  <si>
    <t>Cat</t>
  </si>
  <si>
    <t>Aditi            </t>
  </si>
  <si>
    <t>Kukshi</t>
  </si>
  <si>
    <t>ke ko haa hi</t>
  </si>
  <si>
    <t>के को हा हि</t>
  </si>
  <si>
    <t>Kratu</t>
  </si>
  <si>
    <t>Beta Geminorium</t>
  </si>
  <si>
    <t>Professions valuing truth, Charity, Intelligent work, Work bringing fame &amp; wealth, banker, Officer, skilled worker</t>
  </si>
  <si>
    <t>Chara/Chala(Moon)</t>
  </si>
  <si>
    <t>Nose</t>
  </si>
  <si>
    <t>Restoring good, Beginning of Wealth/Light</t>
  </si>
  <si>
    <t>Happy</t>
  </si>
  <si>
    <t>Learned</t>
  </si>
  <si>
    <t>Sickly</t>
  </si>
  <si>
    <t>Untruth</t>
  </si>
  <si>
    <t>pūṣadantavināśa</t>
  </si>
  <si>
    <t>Bambusa vulgais/ Bamboosa arundinorea,(Bamboo),Mula/ Moongil/ Velu</t>
  </si>
  <si>
    <t>tishya, Poosam</t>
  </si>
  <si>
    <t>Sat</t>
  </si>
  <si>
    <t>Can</t>
  </si>
  <si>
    <t>Flower</t>
  </si>
  <si>
    <t>Arrow</t>
  </si>
  <si>
    <t>Guru             </t>
  </si>
  <si>
    <t xml:space="preserve">huu he ho Daa </t>
  </si>
  <si>
    <t xml:space="preserve">हू हे हो डा </t>
  </si>
  <si>
    <t>Delta Cancri</t>
  </si>
  <si>
    <t>Rice, Wheat, Sugar/sweets, fishermen, water tanks, canals, Politician/ King, Physical exercise</t>
  </si>
  <si>
    <t>Face</t>
  </si>
  <si>
    <t xml:space="preserve">Nourishment, Blossom, flower, Best of anything, </t>
  </si>
  <si>
    <t>Long life</t>
  </si>
  <si>
    <t>Intelligent</t>
  </si>
  <si>
    <t>sarvadarśa</t>
  </si>
  <si>
    <t>Ficus religiosa,(Sacred Fig/ Peepal/ Ficus),Arayal/ Arasamaram/ Pimpal/ Pipal/ Aal</t>
  </si>
  <si>
    <t>Aayilyam</t>
  </si>
  <si>
    <t>Merc</t>
  </si>
  <si>
    <t>Male/Female</t>
  </si>
  <si>
    <t>Sarpa (Rahu)     </t>
  </si>
  <si>
    <t>Pada</t>
  </si>
  <si>
    <t xml:space="preserve">Di Duu De Dii </t>
  </si>
  <si>
    <t xml:space="preserve">डि डू डे डी </t>
  </si>
  <si>
    <t>Alpha Hydroe</t>
  </si>
  <si>
    <t>Skilled artisan, herbs, fruits, Medicine, Sorcery, thief, poison, reptiles, insects and worms. Copy or Repeating something.</t>
  </si>
  <si>
    <t>Ears</t>
  </si>
  <si>
    <t xml:space="preserve">ashl=bad,coarse ; esha = gliding,seeking, </t>
  </si>
  <si>
    <t>Childless</t>
  </si>
  <si>
    <t>Servitude</t>
  </si>
  <si>
    <t>tryambaka</t>
  </si>
  <si>
    <t>Calophyllum indophyllum/ Mesua ferrea,(Messua Tree/ Alexandrian Laurel/ Beauty Leaf Poon),Punna /Punnai/ Nagapoo/ Naagchafa/ Nagkeshar/ Nahar</t>
  </si>
  <si>
    <t>Magam</t>
  </si>
  <si>
    <t>Palanquin</t>
  </si>
  <si>
    <t>Plough</t>
  </si>
  <si>
    <t>Rat</t>
  </si>
  <si>
    <t>Pitrs            </t>
  </si>
  <si>
    <t xml:space="preserve">maa mii muu me </t>
  </si>
  <si>
    <t xml:space="preserve">मा मी मू मे </t>
  </si>
  <si>
    <t>Regulus</t>
  </si>
  <si>
    <t>Rice merchants, Non-veg food, Large business, Male chauvinist, Civil engineering, all works in mountainous regions</t>
  </si>
  <si>
    <t>Lips and Chin</t>
  </si>
  <si>
    <t xml:space="preserve">Gift, Power, Wealth, </t>
  </si>
  <si>
    <t>No Funeral</t>
  </si>
  <si>
    <t>Sons</t>
  </si>
  <si>
    <t>Deadly Disease</t>
  </si>
  <si>
    <t>Scholar</t>
  </si>
  <si>
    <t>dhakāra</t>
  </si>
  <si>
    <t>Ficus benghalensis,(Banyan Tree/ Indian Fig),Peral/ Alamaram/ Vatt/ Bargad</t>
  </si>
  <si>
    <t>Purva Phalguni</t>
  </si>
  <si>
    <t>Pooram, pubba</t>
  </si>
  <si>
    <t>Front Legs of cot</t>
  </si>
  <si>
    <t>Front Legs of Marriage Bed</t>
  </si>
  <si>
    <t>Bhaga (Siva)     </t>
  </si>
  <si>
    <t>mo Taa Tii Tu</t>
  </si>
  <si>
    <t>मो टा टी टु</t>
  </si>
  <si>
    <t>Delta Leonis</t>
  </si>
  <si>
    <t>Dance, Movie, Fashion, entertainment, Music, Painting, Money exchange, Fried food, Salt, Honey, light oils etc.</t>
  </si>
  <si>
    <t>Right Hand</t>
  </si>
  <si>
    <t>Reddish, Small, Weak, uprofittable, Vanity,?</t>
  </si>
  <si>
    <t>Skillfull</t>
  </si>
  <si>
    <t>Righteous</t>
  </si>
  <si>
    <t>Cruel</t>
  </si>
  <si>
    <t>Short life</t>
  </si>
  <si>
    <t>somadhārā</t>
  </si>
  <si>
    <t>Butea monosperma,(Flame of the Forest/ Parrot Tree),Plasu/ Chamata/ Palas/ Khakda/ Modugu/ Murikku/ Parasu/ Polash/ Desuka Jhad/ Dhak/ Chalcha</t>
  </si>
  <si>
    <t>Uttara Phalguni</t>
  </si>
  <si>
    <t>Uttaram</t>
  </si>
  <si>
    <t>Leo/Vir</t>
  </si>
  <si>
    <t>Back legs of cot</t>
  </si>
  <si>
    <t>Back Legs of Marriage Bed</t>
  </si>
  <si>
    <t>Cow</t>
  </si>
  <si>
    <t>Aryaman          </t>
  </si>
  <si>
    <t>Te To paa pi</t>
  </si>
  <si>
    <t>टे टो पा पि</t>
  </si>
  <si>
    <t>Beta Leonis</t>
  </si>
  <si>
    <t>Lawyer, Judge, Charity, Vedic knowledge, Finance for trade, Treasury, Government service, social service</t>
  </si>
  <si>
    <t>Crow/kaaka</t>
  </si>
  <si>
    <t>Crow</t>
  </si>
  <si>
    <t>Left Hand</t>
  </si>
  <si>
    <t>Emperor</t>
  </si>
  <si>
    <t>Success</t>
  </si>
  <si>
    <t>Righteous, just</t>
  </si>
  <si>
    <t>gaṅgādhara</t>
  </si>
  <si>
    <t>Ficus tinctoria/ Nerium indicum/ Ficus arnottiana,(Indian Laurel/ Rose Laurel/ Indian Cleaner),Ithi/ Itti/ Arali/ Payari</t>
  </si>
  <si>
    <t>Hasta</t>
  </si>
  <si>
    <t>Hastham</t>
  </si>
  <si>
    <t>Vir</t>
  </si>
  <si>
    <t>Palm</t>
  </si>
  <si>
    <t>Hand</t>
  </si>
  <si>
    <t>Buffalo</t>
  </si>
  <si>
    <t>Savitr (Sun)     </t>
  </si>
  <si>
    <t>puu pa Na Tha</t>
  </si>
  <si>
    <t>पू प ण ठ</t>
  </si>
  <si>
    <t>SouthWest</t>
  </si>
  <si>
    <t>Delta Corvi</t>
  </si>
  <si>
    <t>Shares, speculation, gambling, thief, traditional knowledge, painting, catching,training &amp; riding elephants.</t>
  </si>
  <si>
    <t>Hand/Fingers</t>
  </si>
  <si>
    <t>Hand, Elephant Trunk, Holding</t>
  </si>
  <si>
    <t>Heroic</t>
  </si>
  <si>
    <t>Wealthy</t>
  </si>
  <si>
    <t>sāmbhaśiva</t>
  </si>
  <si>
    <t>Spondias pinnata / Azadirachta indica/ Jasminum grandiflorum,(Hog Plum/ Neem/ Royal Jasmine / Azadirachta indica/ Jasminum grandiflorum),Ambazham/ Marima/ Nalini/ Kaatuma/ Velam/ Chameli/ Mulla/ Mullai</t>
  </si>
  <si>
    <t>Chithirai</t>
  </si>
  <si>
    <t>Vir/Lib</t>
  </si>
  <si>
    <t>Pearl</t>
  </si>
  <si>
    <t>Tiger</t>
  </si>
  <si>
    <t>Tvastr          </t>
  </si>
  <si>
    <t>pe pii raa rii</t>
  </si>
  <si>
    <t>पे पी रा री</t>
  </si>
  <si>
    <t>Spica Virginis</t>
  </si>
  <si>
    <t>Interior decoration, architecture, Diamond jewellery, incense &amp; perfumes,mathematics, computers, ENT specialist, weaving &amp;spinning</t>
  </si>
  <si>
    <t>Neck</t>
  </si>
  <si>
    <t>Bright, Clear, Conspicuous, Excellent, Spotted, Beautiful</t>
  </si>
  <si>
    <t>Artist</t>
  </si>
  <si>
    <t>śankara</t>
  </si>
  <si>
    <t>Aegle marmelos,(Beal Tree/ Bengal Quince/ Stone Apple/ Wood Apple),Koovalam/ Vilvam/ Bel/ Bilvam/ Bilwa/</t>
  </si>
  <si>
    <t>Nishtyaa</t>
  </si>
  <si>
    <t>Lib</t>
  </si>
  <si>
    <t>Sapphire</t>
  </si>
  <si>
    <t>Wheat Sprout, Like Kumkum</t>
  </si>
  <si>
    <t>Vayu             </t>
  </si>
  <si>
    <t>ruu re ro taa</t>
  </si>
  <si>
    <t>रू रे रो ता</t>
  </si>
  <si>
    <t>Arcturus Vayu</t>
  </si>
  <si>
    <t xml:space="preserve">Aeroplanes, Deer, horses &amp; similar animals, Vegeatables, Merchant, Birth control,Music Prayer panchami thithi and svaathi nakshatram. </t>
  </si>
  <si>
    <t>chest</t>
  </si>
  <si>
    <t>Having good taste</t>
  </si>
  <si>
    <t>Charitable</t>
  </si>
  <si>
    <t>bhīma</t>
  </si>
  <si>
    <t>Terminalia arjuna/ Lagerstroemia speciosa,(Arjuna Tree / Queen's Flower),Maruthu/ Neermaruthu/ Marutham/ Jarul/ Arjun</t>
  </si>
  <si>
    <t>Visaakam</t>
  </si>
  <si>
    <t>Lib/Sco</t>
  </si>
  <si>
    <t>Potters Wheel</t>
  </si>
  <si>
    <t>Torana (Truimp Arch)</t>
  </si>
  <si>
    <t>Indra And Agni   </t>
  </si>
  <si>
    <t>tii tuu te to</t>
  </si>
  <si>
    <t>ती तू ते तो</t>
  </si>
  <si>
    <t>Alpha Libroe</t>
  </si>
  <si>
    <t>Gram, Businessmen, learned &amp; skilled in handling fire, engineering.</t>
  </si>
  <si>
    <t>Breast</t>
  </si>
  <si>
    <t>Branched (Well Branched?), Arched</t>
  </si>
  <si>
    <t>Justice</t>
  </si>
  <si>
    <t>Polity, Policy</t>
  </si>
  <si>
    <t>trinetraya</t>
  </si>
  <si>
    <t>Feronia elephantum/ Feronia limonia/ Mesua ferrea/ Limonia acidissima,(Governor's Plum/ Wood Apple/ Ceylon Ironwood/ Indian rose chestnut),Dadhipala/ Vayamkatha/ Vilamaram/ Kaith/ Naagkeshar/ Nahar</t>
  </si>
  <si>
    <t>Anusham</t>
  </si>
  <si>
    <t>Sco</t>
  </si>
  <si>
    <t>Umbrella</t>
  </si>
  <si>
    <t>Lotus</t>
  </si>
  <si>
    <t>Hare</t>
  </si>
  <si>
    <t>Mitra (Sun)      </t>
  </si>
  <si>
    <t>naa nii nuu ne</t>
  </si>
  <si>
    <t>ना नी नू ने</t>
  </si>
  <si>
    <t>Delta Scorpio</t>
  </si>
  <si>
    <t>Sports, Games, Devoted to saints, Foreign visits (Foreign service, exports, imports etc) Vehicles (manufacture, repair ,use)</t>
  </si>
  <si>
    <t>Owl</t>
  </si>
  <si>
    <t>Stomach</t>
  </si>
  <si>
    <t>anu=Next, Subordinate, Small Radha=Success, Prosperity, (Lakshmi like in Radha Krishna)</t>
  </si>
  <si>
    <t>Fierce</t>
  </si>
  <si>
    <t>Bad Background</t>
  </si>
  <si>
    <t>anangahara</t>
  </si>
  <si>
    <t>Mimusops elengi/ Mesua ferrea,(Bullet Wood Tree),Elanji/ Magizh/ Magizham/ Maulshree/ Naagkeshar</t>
  </si>
  <si>
    <t>Jyeshtha</t>
  </si>
  <si>
    <t xml:space="preserve">Kettai </t>
  </si>
  <si>
    <t>Circle, Boars Tusk</t>
  </si>
  <si>
    <t>Shakra (Indra)   </t>
  </si>
  <si>
    <t>no yaa yii yuu</t>
  </si>
  <si>
    <t>नो या यी यू</t>
  </si>
  <si>
    <t>Antares Indra</t>
  </si>
  <si>
    <t>Warriors, Kings, Army generals and powerful bureaucrats, Wealth</t>
  </si>
  <si>
    <t>Right side of body</t>
  </si>
  <si>
    <t>Excellent, Eldest</t>
  </si>
  <si>
    <t>surajyeṣṭha</t>
  </si>
  <si>
    <t>Aporusa lindleyana/ Calammus rotang/ Connatus wightii,(Bodh Tree/ Stunted Jack),Vetti/ Pachotti/ Kuttipala/ Prayan/ Sambar</t>
  </si>
  <si>
    <t>Mula</t>
  </si>
  <si>
    <t>Vicrita, Moolabarhani, Moolam</t>
  </si>
  <si>
    <t>Sag</t>
  </si>
  <si>
    <t>Crouching Lion</t>
  </si>
  <si>
    <t>Male/HERMAPHRODITE</t>
  </si>
  <si>
    <t>Nirrti           </t>
  </si>
  <si>
    <t>ye yo bhaa bhii</t>
  </si>
  <si>
    <t>ये यो भा भी</t>
  </si>
  <si>
    <t>North West</t>
  </si>
  <si>
    <t>Lambda Scorpio</t>
  </si>
  <si>
    <t>Medicine, Doctor, Dacoit, Seller of herbs,fruits, flowers,seeds etc. Criminal mind.</t>
  </si>
  <si>
    <t>back side of body</t>
  </si>
  <si>
    <t>Root, Base, Origin</t>
  </si>
  <si>
    <t>Sacrifice</t>
  </si>
  <si>
    <t>Friends</t>
  </si>
  <si>
    <t>Lordly</t>
  </si>
  <si>
    <t>dānākhya</t>
  </si>
  <si>
    <t>Boswellia serrata/ Mangiferus indicus/ Shorea robusta/ Hardwickia binate,(White Dammar/ Hardwickia/ Mango Tree/ Sal Tree),Kunthirikkam/ Veluthakunthirikom/ Acha/ Anjan/ Mamaram/ Raal/ Sal/ Shala/ Ashvakarna/</t>
  </si>
  <si>
    <t>Purva Ashadha</t>
  </si>
  <si>
    <t>Pooraadam</t>
  </si>
  <si>
    <t>Front of square</t>
  </si>
  <si>
    <t>Hand Fan</t>
  </si>
  <si>
    <t>Monkey</t>
  </si>
  <si>
    <t>Apah (Water)     </t>
  </si>
  <si>
    <t xml:space="preserve">bhuu ghaa phaa Dhaa </t>
  </si>
  <si>
    <t xml:space="preserve">भू घा फा ढा </t>
  </si>
  <si>
    <t>Delta Sagittari</t>
  </si>
  <si>
    <t>Builds dams,canals etc. or any activity related to water. Fisherman, sailor, honest profession.</t>
  </si>
  <si>
    <t xml:space="preserve"> not to be overcome , invincible</t>
  </si>
  <si>
    <t>Good Human</t>
  </si>
  <si>
    <t>Eloquent</t>
  </si>
  <si>
    <t>gouriśankara</t>
  </si>
  <si>
    <t>Salix tetraspeama/ Tinos pora cardifodia/ Calamus pseudo-tenuis,(Fish Poison Tree/ Tinospora),Aattupala/ Aatrupalai/ Samudrakai/ Vanchikodi/ Vet</t>
  </si>
  <si>
    <t>Uttara Ashadha</t>
  </si>
  <si>
    <t xml:space="preserve">Uttaraadam </t>
  </si>
  <si>
    <t>Sag/Cap</t>
  </si>
  <si>
    <t>Back of square</t>
  </si>
  <si>
    <t>Elephant Tusk</t>
  </si>
  <si>
    <t>Mongoose</t>
  </si>
  <si>
    <t>Visvadevas       </t>
  </si>
  <si>
    <t xml:space="preserve">bhe bhii jaa jii </t>
  </si>
  <si>
    <t xml:space="preserve">भे भी जा जी </t>
  </si>
  <si>
    <t>Sigma sagittari</t>
  </si>
  <si>
    <t>Wrestling, Boxing etc; catches &amp; rides elephants, horses (vehicles nowadays), astrologer, battle strategist, pleasure resorts, enjoyment etc</t>
  </si>
  <si>
    <t>Waist</t>
  </si>
  <si>
    <t>Inimical to all</t>
  </si>
  <si>
    <t>Honour</t>
  </si>
  <si>
    <t>Religious</t>
  </si>
  <si>
    <t>umākānta</t>
  </si>
  <si>
    <t>Artocarpus heterophyllus/ Autocarpus cummunis,(Jack Fruit Tree/ Bread Fruit),Plavu/ Pila/ Pala/ Sakkai Pala/ Phanas</t>
  </si>
  <si>
    <t>Abhijit</t>
  </si>
  <si>
    <t>Cap</t>
  </si>
  <si>
    <t>ju je jo kha</t>
  </si>
  <si>
    <t>जु जे जो  ख</t>
  </si>
  <si>
    <t xml:space="preserve">victorious , conquest </t>
  </si>
  <si>
    <t>Shravan</t>
  </si>
  <si>
    <t>Shronaa, Thiruvonam</t>
  </si>
  <si>
    <t>Manas</t>
  </si>
  <si>
    <t>Visnu            </t>
  </si>
  <si>
    <t>khii khu khe kho</t>
  </si>
  <si>
    <t>खी खु खे खो</t>
  </si>
  <si>
    <t>Alpha Aquiloe</t>
  </si>
  <si>
    <t>Hard work, high spirited work, Religion and spiritualism, true. In the negative, expert cheat , pickpocket.</t>
  </si>
  <si>
    <t>Sex organs</t>
  </si>
  <si>
    <t>the act of hearing,that which is heard</t>
  </si>
  <si>
    <t>High honour</t>
  </si>
  <si>
    <t>Virtuous</t>
  </si>
  <si>
    <t>kapāla</t>
  </si>
  <si>
    <t>Calotropis procera/ Calotropis gigantea,(Gigantic Swallow/ Swallow Wort),Erukku/ Vellerukku/ Rui</t>
  </si>
  <si>
    <t>Dhanistha</t>
  </si>
  <si>
    <t>Avittam,Shravishta</t>
  </si>
  <si>
    <t>Cap/Aqu</t>
  </si>
  <si>
    <t>Drum/Flute</t>
  </si>
  <si>
    <t>Drum</t>
  </si>
  <si>
    <t>Lion</t>
  </si>
  <si>
    <t>Vasana (Indra)   </t>
  </si>
  <si>
    <t>gaa go guu ge</t>
  </si>
  <si>
    <t>गा गो गू गे</t>
  </si>
  <si>
    <t>Beta Delphinum</t>
  </si>
  <si>
    <t>Eunuch, Impersonal work, detatched , Charity, Women, Senses etc.</t>
  </si>
  <si>
    <t>Eagle/ भारण्ड</t>
  </si>
  <si>
    <t>Anus</t>
  </si>
  <si>
    <t>very rich (Dhan + Ishta)</t>
  </si>
  <si>
    <t>Reputed Scholar</t>
  </si>
  <si>
    <t>Great spouce</t>
  </si>
  <si>
    <t>sadyojāta</t>
  </si>
  <si>
    <t>Moringa oleifera/ Prosopis cinenaria/ Prosepsis speciosa/ Prosopis julifl ora,(Indian Gum Tree/ Indian Mesquit/ Kejari),Muringa/ Paarampu/ Muringai/ Vanni/ Vilaytikikar/ Shashi</t>
  </si>
  <si>
    <t>Satabishak</t>
  </si>
  <si>
    <t>Sadhayam</t>
  </si>
  <si>
    <t>Aqu</t>
  </si>
  <si>
    <t>Circle</t>
  </si>
  <si>
    <t>Varuna           </t>
  </si>
  <si>
    <t>go saa sii suu</t>
  </si>
  <si>
    <t>गो सा सी सू</t>
  </si>
  <si>
    <t>Lambda Aquarius</t>
  </si>
  <si>
    <t>Ropes,nets, fishing, animals, oysters, dyer, hunter, brewery, killing birds etc.Adi Deva is Sri Yama</t>
  </si>
  <si>
    <t>Right Thigh</t>
  </si>
  <si>
    <t>requiring a hundred physicians</t>
  </si>
  <si>
    <t>vāmadeva</t>
  </si>
  <si>
    <t>Anthocephalus cadambu/ Mitragyna parvifl ora/ Neolamarckia cadamba,(Kadam Tree/ Indian Oak),Kadambu/ Kadambam/ Katampu/ Valanch</t>
  </si>
  <si>
    <t>Purva Bhadrapad</t>
  </si>
  <si>
    <t>Poorataadhi,Poorva Proshtapada</t>
  </si>
  <si>
    <t>Aqu/Pis</t>
  </si>
  <si>
    <t>Front legs of cot</t>
  </si>
  <si>
    <t>Front Legs of Death Bed</t>
  </si>
  <si>
    <t>Ajapad</t>
  </si>
  <si>
    <t>se so da dii</t>
  </si>
  <si>
    <t>से सो द दी</t>
  </si>
  <si>
    <t>Alpha Pegasi</t>
  </si>
  <si>
    <t>Shepherd, menial work, cruel actions, disinterested, boxing, wrestling etc. stealing</t>
  </si>
  <si>
    <t>Left Thigh</t>
  </si>
  <si>
    <t>Best Feet, Auspicious Feet, Proshta means bench, stool, Standing below</t>
  </si>
  <si>
    <t>Valorous</t>
  </si>
  <si>
    <t>Brilliance</t>
  </si>
  <si>
    <t>ajaikapāda</t>
  </si>
  <si>
    <t>Gluta travancorica,(Shenduruni in Tamil),Thenmavu</t>
  </si>
  <si>
    <t>Uttara Bhadrapad</t>
  </si>
  <si>
    <t>Uttarataadhi,Uttara Proshtapada</t>
  </si>
  <si>
    <t>Pis</t>
  </si>
  <si>
    <t>Back Legs of Death Bed</t>
  </si>
  <si>
    <t>Ahirbudhnya      </t>
  </si>
  <si>
    <t>duu tha jha ~na</t>
  </si>
  <si>
    <t>दू थ झ ञ</t>
  </si>
  <si>
    <t>Gama Pegasi</t>
  </si>
  <si>
    <t>Brahmin, performing austerities and religious ceremonies, wealthy, ascetics or kings, study of Vedas &amp; traditional literature.</t>
  </si>
  <si>
    <t>Sheens</t>
  </si>
  <si>
    <t>khaṭvāṅgadhara</t>
  </si>
  <si>
    <t>Azadirachta indica,(Margosa Tree/ Neem),Aryaveppu/ Veppu/ Vembu/ Kadu nimbi</t>
  </si>
  <si>
    <t>Fish</t>
  </si>
  <si>
    <t>Pusan            </t>
  </si>
  <si>
    <t>de do caa cii</t>
  </si>
  <si>
    <t>दे दो चा ची</t>
  </si>
  <si>
    <t>Zeta Piscum</t>
  </si>
  <si>
    <t>Lotus and other plants in water, fruits, flowers, wealth from sea, jewels and stones, sailor, businessman.</t>
  </si>
  <si>
    <t>Ankles</t>
  </si>
  <si>
    <t>Wealthy, Brilliant, As in Cows and Waters</t>
  </si>
  <si>
    <t>Spiritual Wisdom</t>
  </si>
  <si>
    <t>Victorious</t>
  </si>
  <si>
    <t>Greiving</t>
  </si>
  <si>
    <t>rudra</t>
  </si>
  <si>
    <t>Madhuca longifolia/ Maduca indica,(Indian Butter Tree/ Maduca),Eluppa/ Iluppai/ Moha</t>
  </si>
  <si>
    <t>* Different opinions</t>
  </si>
  <si>
    <t>Tithi/तिथि</t>
  </si>
  <si>
    <t>Ruler</t>
  </si>
  <si>
    <t>Dagdha/Burnt</t>
  </si>
  <si>
    <t>Dagdha Graha</t>
  </si>
  <si>
    <t xml:space="preserve"> Tatwa(CPVA-73)</t>
  </si>
  <si>
    <t>Group (BrNx49)</t>
  </si>
  <si>
    <t>Deity(Muhurtha Chintamani)</t>
  </si>
  <si>
    <t>Varahamihira</t>
  </si>
  <si>
    <t>Lady</t>
  </si>
  <si>
    <t>Srath</t>
  </si>
  <si>
    <t>Festivals</t>
  </si>
  <si>
    <t>Krishna Karana1</t>
  </si>
  <si>
    <t>Krishna Karana2</t>
  </si>
  <si>
    <t>Shukla Karana1</t>
  </si>
  <si>
    <t>Shukla Karana2</t>
  </si>
  <si>
    <t>Suitable Activities (BVR)</t>
  </si>
  <si>
    <t>pūrṇā</t>
  </si>
  <si>
    <t>Akaasha/Jupiter</t>
  </si>
  <si>
    <t>Vayu (Saturn/Rahu)</t>
  </si>
  <si>
    <t>Shashi</t>
  </si>
  <si>
    <t>Vishvadeva</t>
  </si>
  <si>
    <t>Hastini</t>
  </si>
  <si>
    <t>Chatushpada</t>
  </si>
  <si>
    <t>Naaga</t>
  </si>
  <si>
    <t>Pumsavana, Treatment of Veneral Disease</t>
  </si>
  <si>
    <t>Prathami</t>
  </si>
  <si>
    <t>Libra,Capricorn</t>
  </si>
  <si>
    <t>Venus,Saturn</t>
  </si>
  <si>
    <t xml:space="preserve">nandā/नन्दा </t>
  </si>
  <si>
    <t>Jala/Venus</t>
  </si>
  <si>
    <t>Agni (Sun/Mars)</t>
  </si>
  <si>
    <t>Kamalaja (Rohini)</t>
  </si>
  <si>
    <t>Padmini</t>
  </si>
  <si>
    <t>Pratipada is like birth</t>
  </si>
  <si>
    <t>Kimstugna</t>
  </si>
  <si>
    <t>Bava</t>
  </si>
  <si>
    <t>Baalava</t>
  </si>
  <si>
    <t>Kaulava</t>
  </si>
  <si>
    <t>Prepare Medicines, Upanyanam (K1)</t>
  </si>
  <si>
    <t>Dwitiya</t>
  </si>
  <si>
    <t>Sagittarius, Pisces</t>
  </si>
  <si>
    <t>bhadrā/भद्रा</t>
  </si>
  <si>
    <t>Pritvi/Mercury</t>
  </si>
  <si>
    <t>Pritvi (Mercury/Lagna)</t>
  </si>
  <si>
    <t>Brahma</t>
  </si>
  <si>
    <t>Vidhatri (rohini)</t>
  </si>
  <si>
    <t>Dwiteeya is like sustenance in this world</t>
  </si>
  <si>
    <t>Taitula</t>
  </si>
  <si>
    <t>Garija</t>
  </si>
  <si>
    <t>Chowlam,Upanayanam, Marriage,Foundation,Journeys, Electing Heads of state,Installing Diety,Lotteries and Competetions,</t>
  </si>
  <si>
    <t>Tritiya</t>
  </si>
  <si>
    <t>Leo, Capricorn</t>
  </si>
  <si>
    <t>Sun, Saturn</t>
  </si>
  <si>
    <t xml:space="preserve">jayāजया </t>
  </si>
  <si>
    <t>Agni/Mars</t>
  </si>
  <si>
    <t>Akasha (Jupiter/Ketu)</t>
  </si>
  <si>
    <t>Gauri</t>
  </si>
  <si>
    <t>Hari (Vishnu)</t>
  </si>
  <si>
    <t>Shankini</t>
  </si>
  <si>
    <t>Truteeya is like the end.</t>
  </si>
  <si>
    <t>Vanija</t>
  </si>
  <si>
    <t>Vishti</t>
  </si>
  <si>
    <t>Chaturti</t>
  </si>
  <si>
    <t>Taurus, Aquarius</t>
  </si>
  <si>
    <t xml:space="preserve">riktā/रिक्ता </t>
  </si>
  <si>
    <t>Vayu/Saturn</t>
  </si>
  <si>
    <t>Jala (Venus/Moon)</t>
  </si>
  <si>
    <t>Ganesha</t>
  </si>
  <si>
    <t>Yama</t>
  </si>
  <si>
    <t xml:space="preserve">Pooja's begin from the fourth with Ganapati, </t>
  </si>
  <si>
    <t>Gemini, Virgo</t>
  </si>
  <si>
    <t xml:space="preserve">pūrṇā/पूर्णा </t>
  </si>
  <si>
    <t>Shashaanka (The Moon)</t>
  </si>
  <si>
    <t xml:space="preserve"> then we worship Bharati (Saraswati) or Sri</t>
  </si>
  <si>
    <t>Aries, Leo</t>
  </si>
  <si>
    <t>nandā</t>
  </si>
  <si>
    <t>Guha</t>
  </si>
  <si>
    <t>Subramanya (Karthikeya)</t>
  </si>
  <si>
    <t>Chitrini</t>
  </si>
  <si>
    <t xml:space="preserve"> we progress to Kartikeya and other warrior Gods and Goddesses on Shasti including Naga</t>
  </si>
  <si>
    <t>Cancer, Sagittarius</t>
  </si>
  <si>
    <t>Moon, Jupiter</t>
  </si>
  <si>
    <t>bhadrā</t>
  </si>
  <si>
    <t>Ravi</t>
  </si>
  <si>
    <t>Indra</t>
  </si>
  <si>
    <t>Then the desire for well being dawns and the Sun is worshipped on Saptami</t>
  </si>
  <si>
    <t>jayā</t>
  </si>
  <si>
    <t>Rudra/Shiva</t>
  </si>
  <si>
    <t>Vasu (Ashta Vasavas)</t>
  </si>
  <si>
    <t>Astami is for Bali Karma</t>
  </si>
  <si>
    <t>Leo, Scorpio</t>
  </si>
  <si>
    <t>Sun,Mars</t>
  </si>
  <si>
    <t>riktā</t>
  </si>
  <si>
    <t>Durga</t>
  </si>
  <si>
    <t>Bhujaga (Serpent)</t>
  </si>
  <si>
    <t xml:space="preserve"> and Navami for the Dharma Devata led by SRI RAM</t>
  </si>
  <si>
    <t>Antaka</t>
  </si>
  <si>
    <t xml:space="preserve"> Dasami is for the Devi and other such strengths that give us success</t>
  </si>
  <si>
    <t>Visvedeva</t>
  </si>
  <si>
    <t>Isha (Siva)</t>
  </si>
  <si>
    <t>Ekadasi is to pray for world peace after the war of dasami is over</t>
  </si>
  <si>
    <t>Hari</t>
  </si>
  <si>
    <t>Savitri (form of Sun)</t>
  </si>
  <si>
    <t xml:space="preserve"> Dwadasi is for progress that follows peace and </t>
  </si>
  <si>
    <t>Trayodashi</t>
  </si>
  <si>
    <t>Taurus, Leo</t>
  </si>
  <si>
    <t>Venus,Sun</t>
  </si>
  <si>
    <t>Manmatha</t>
  </si>
  <si>
    <t>Manmatha (Cupid)</t>
  </si>
  <si>
    <t>Trayodasi is for wealth that follows peace and progress</t>
  </si>
  <si>
    <t>Chaturdashi</t>
  </si>
  <si>
    <t>Pisces, Gemini, Virgo, Sagittarius</t>
  </si>
  <si>
    <t>Shiva</t>
  </si>
  <si>
    <t>Chaturdasi is to save us from the sins that we make after wealth has come</t>
  </si>
  <si>
    <t xml:space="preserve">Anatha Chaturdsahi (S14Bhadra, Last day in Ganesh Chaturthi), Narka Chaturdashi(K14karthik, Kali, A day before diwali) </t>
  </si>
  <si>
    <t>Shakuni</t>
  </si>
  <si>
    <t>Poornima is to pray for Mukti after realising that all this was but a Drama for our understanding. So say HARI OM TAT SAT</t>
  </si>
  <si>
    <t>Yoga Names</t>
  </si>
  <si>
    <t>Yoga Nakshatra</t>
  </si>
  <si>
    <t>Yogi Lord</t>
  </si>
  <si>
    <t>Rashi Lord</t>
  </si>
  <si>
    <t>AvaYogi 15th</t>
  </si>
  <si>
    <t>AvaYogi Lord</t>
  </si>
  <si>
    <t>Notes</t>
  </si>
  <si>
    <t>Vishkambha</t>
  </si>
  <si>
    <t>WellSustained, Obstruct, Diameter,Diagonal,Strong Beam,the bolt or bar of a door,the supporting beam or pillar of a house</t>
  </si>
  <si>
    <t>There are 5 yogas (a) Vishkumbha (b) Atigandha (c) Dhriti (d) Vaidhriti (e) Vyaghata where Duplicate Yogi &amp; Avayogi planet are the same planets which are Moon, Mercury, Venus, Mars &amp; Jupiter respectively. They shall behave as Neutral</t>
  </si>
  <si>
    <t>Prīti</t>
  </si>
  <si>
    <t>Joy/Love</t>
  </si>
  <si>
    <t>Āyushmān</t>
  </si>
  <si>
    <t>Life possessing</t>
  </si>
  <si>
    <t>Saubhāgya</t>
  </si>
  <si>
    <t>Good fortune</t>
  </si>
  <si>
    <t>Shobhana</t>
  </si>
  <si>
    <t>Splendid/Beautiful</t>
  </si>
  <si>
    <t>Sun/Merc</t>
  </si>
  <si>
    <t>Atigaṇḍa</t>
  </si>
  <si>
    <t>Excessive Joint</t>
  </si>
  <si>
    <t>Sukarman</t>
  </si>
  <si>
    <t>Good Work</t>
  </si>
  <si>
    <t>Merc/Venus</t>
  </si>
  <si>
    <t>Dhriti</t>
  </si>
  <si>
    <t>Holding/Resolution</t>
  </si>
  <si>
    <t>Shūla</t>
  </si>
  <si>
    <t>Spike</t>
  </si>
  <si>
    <t>Venus/Mars</t>
  </si>
  <si>
    <t>Gaṇḍa</t>
  </si>
  <si>
    <t>Joint/Neck/Cheeks</t>
  </si>
  <si>
    <t>Vriddhi</t>
  </si>
  <si>
    <t>Increase</t>
  </si>
  <si>
    <t>Dhruva</t>
  </si>
  <si>
    <t>Immovable</t>
  </si>
  <si>
    <t>Vyāghāta</t>
  </si>
  <si>
    <t>constant  vindictivenessBeating,</t>
  </si>
  <si>
    <t>Harshana</t>
  </si>
  <si>
    <t>Thrilling with joy</t>
  </si>
  <si>
    <t>Jupiter/Saturn</t>
  </si>
  <si>
    <t>Vajra</t>
  </si>
  <si>
    <t>Thunderbolt</t>
  </si>
  <si>
    <t>Siddhi</t>
  </si>
  <si>
    <t>Accomplishment</t>
  </si>
  <si>
    <t>Vyatīpāta</t>
  </si>
  <si>
    <t>Calamity, Reverses in Life</t>
  </si>
  <si>
    <t>Ref SS 11.2</t>
  </si>
  <si>
    <t>Varigha/Variiyas</t>
  </si>
  <si>
    <t>Best</t>
  </si>
  <si>
    <t>Parigha</t>
  </si>
  <si>
    <t>Obstacles in Life, Iron Locking Bar</t>
  </si>
  <si>
    <t>Saturn/Jupiter</t>
  </si>
  <si>
    <t>Benevolent</t>
  </si>
  <si>
    <t>Siddha</t>
  </si>
  <si>
    <t>Accomplished</t>
  </si>
  <si>
    <t>Sādhya</t>
  </si>
  <si>
    <t>To be Mastered</t>
  </si>
  <si>
    <t>Shubha</t>
  </si>
  <si>
    <t>Auspicious</t>
  </si>
  <si>
    <t>Mars/Venus</t>
  </si>
  <si>
    <t>Shukla</t>
  </si>
  <si>
    <t>Impulsive, Bright, Spontaneous</t>
  </si>
  <si>
    <t>Brāhma</t>
  </si>
  <si>
    <t>Evolution, Intellectual,</t>
  </si>
  <si>
    <t>Venus/Merc</t>
  </si>
  <si>
    <t>Māhendra</t>
  </si>
  <si>
    <t xml:space="preserve">Leadership, Belonging to Indra, </t>
  </si>
  <si>
    <t>Vaidhriti</t>
  </si>
  <si>
    <t>Supportless</t>
  </si>
  <si>
    <t>Mercury/Moon</t>
  </si>
  <si>
    <t>Ref SS 11.1</t>
  </si>
  <si>
    <t>VaaraTable</t>
  </si>
  <si>
    <t>DurMuhurtham Start Time (Lasts 1Mu)</t>
  </si>
  <si>
    <t>DurMuhurtham Start Time (Lasts 1Mu)2</t>
  </si>
  <si>
    <t>KaranaTable</t>
  </si>
  <si>
    <t>करण</t>
  </si>
  <si>
    <t>karaṇa</t>
  </si>
  <si>
    <t>Tithi</t>
  </si>
  <si>
    <t>Other Spellings</t>
  </si>
  <si>
    <t>बव</t>
  </si>
  <si>
    <t>bava</t>
  </si>
  <si>
    <t>S1,S5,S8,S12,PU,K4,K7,K11</t>
  </si>
  <si>
    <t>वव (vava)</t>
  </si>
  <si>
    <t>बालव</t>
  </si>
  <si>
    <t>bālava</t>
  </si>
  <si>
    <t>S2,S5,S9,S12,K1,K4,K8,K11</t>
  </si>
  <si>
    <t>कौलव</t>
  </si>
  <si>
    <t>kaulava</t>
  </si>
  <si>
    <t>S2,S6,S9,S13,K1,K5,K8,K12</t>
  </si>
  <si>
    <t>तैतिल</t>
  </si>
  <si>
    <t>taitila</t>
  </si>
  <si>
    <t>S3,S6,S10,S13,K2,K5,K9,K12</t>
  </si>
  <si>
    <t>गरज</t>
  </si>
  <si>
    <t>garaja</t>
  </si>
  <si>
    <t>S3,S7,S10,S14,K2,K6,K9,K13</t>
  </si>
  <si>
    <t>Garija, gaja</t>
  </si>
  <si>
    <t>वणिज</t>
  </si>
  <si>
    <t>vaṇija</t>
  </si>
  <si>
    <t>S4,S7,S11,S14,K3,K6,K10,K13</t>
  </si>
  <si>
    <t>विष्टि</t>
  </si>
  <si>
    <t>viṣṭi</t>
  </si>
  <si>
    <t>S4,S8,S11,PU,K3,K7,K10,K14</t>
  </si>
  <si>
    <t>शकुन</t>
  </si>
  <si>
    <t>śakuna</t>
  </si>
  <si>
    <t>Lagna Lord - Rahu</t>
  </si>
  <si>
    <t>K14</t>
  </si>
  <si>
    <t>shakuni</t>
  </si>
  <si>
    <t>चतुष्पद</t>
  </si>
  <si>
    <t>catuṣpada</t>
  </si>
  <si>
    <t>4th Lord - Rahu</t>
  </si>
  <si>
    <t>Amavaysa</t>
  </si>
  <si>
    <t>नागव</t>
  </si>
  <si>
    <t>nāgava</t>
  </si>
  <si>
    <t>7th Lord - Ketu</t>
  </si>
  <si>
    <t>naaga</t>
  </si>
  <si>
    <t>किंस्तुघ्न</t>
  </si>
  <si>
    <t>kiṁstughna</t>
  </si>
  <si>
    <t>10th Lord - Ketu</t>
  </si>
  <si>
    <t>S1</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</si>
  <si>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</si>
  <si>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</si>
  <si>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</si>
  <si>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</si>
  <si>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</si>
  <si>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</si>
  <si>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</si>
  <si>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</si>
  <si>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</si>
  <si>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</si>
  <si>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</si>
  <si>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</si>
  <si>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</si>
  <si>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</si>
  <si>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</si>
  <si>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</si>
  <si>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</si>
  <si>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</si>
  <si>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</si>
  <si>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</si>
  <si>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</si>
  <si>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</si>
  <si>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</si>
  <si>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</si>
  <si>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</si>
  <si>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</si>
  <si>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</si>
  <si>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</si>
  <si>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</si>
  <si>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</si>
  <si>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</si>
  <si>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</si>
  <si>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</si>
  <si>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</si>
  <si>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</si>
  <si>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</si>
  <si>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</si>
  <si>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</si>
  <si>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</si>
  <si>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</si>
  <si>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</si>
  <si>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</si>
  <si>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</si>
  <si>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</si>
  <si>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</si>
  <si>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</si>
  <si>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</si>
  <si>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</si>
  <si>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</si>
  <si>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</si>
  <si>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varanamala</t>
  </si>
  <si>
    <t>अ</t>
  </si>
  <si>
    <t>आ</t>
  </si>
  <si>
    <t>इ</t>
  </si>
  <si>
    <t>ई</t>
  </si>
  <si>
    <t>उ</t>
  </si>
  <si>
    <t>ऊ</t>
  </si>
  <si>
    <t>ऋ</t>
  </si>
  <si>
    <t>ऌ</t>
  </si>
  <si>
    <t>ए</t>
  </si>
  <si>
    <t>ऐ</t>
  </si>
  <si>
    <t>ओ</t>
  </si>
  <si>
    <t>औ</t>
  </si>
  <si>
    <t>अः</t>
  </si>
  <si>
    <t>क</t>
  </si>
  <si>
    <t>ख</t>
  </si>
  <si>
    <t>ग</t>
  </si>
  <si>
    <t>घ</t>
  </si>
  <si>
    <t>ङ</t>
  </si>
  <si>
    <t>च</t>
  </si>
  <si>
    <t>ज</t>
  </si>
  <si>
    <t>झ</t>
  </si>
  <si>
    <t>ञ</t>
  </si>
  <si>
    <t>ट</t>
  </si>
  <si>
    <t>ठ</t>
  </si>
  <si>
    <t>ड</t>
  </si>
  <si>
    <t>ढ</t>
  </si>
  <si>
    <t>ण</t>
  </si>
  <si>
    <t>त</t>
  </si>
  <si>
    <t>थ</t>
  </si>
  <si>
    <t>द</t>
  </si>
  <si>
    <t>ध</t>
  </si>
  <si>
    <t>न</t>
  </si>
  <si>
    <t>प</t>
  </si>
  <si>
    <t>फ</t>
  </si>
  <si>
    <t>ब</t>
  </si>
  <si>
    <t>भ</t>
  </si>
  <si>
    <t>म</t>
  </si>
  <si>
    <t>य</t>
  </si>
  <si>
    <t>र</t>
  </si>
  <si>
    <t>ल</t>
  </si>
  <si>
    <t>व</t>
  </si>
  <si>
    <t>श</t>
  </si>
  <si>
    <t>ष</t>
  </si>
  <si>
    <t>स</t>
  </si>
  <si>
    <t>ह</t>
  </si>
  <si>
    <t>क्ष</t>
  </si>
  <si>
    <t>Roman</t>
  </si>
  <si>
    <t>a</t>
  </si>
  <si>
    <t>ā</t>
  </si>
  <si>
    <t>i</t>
  </si>
  <si>
    <t>ī</t>
  </si>
  <si>
    <t>u</t>
  </si>
  <si>
    <t>ū</t>
  </si>
  <si>
    <t>ṛ</t>
  </si>
  <si>
    <t>ṛi</t>
  </si>
  <si>
    <t>ḷ</t>
  </si>
  <si>
    <t>ḷi</t>
  </si>
  <si>
    <t>e</t>
  </si>
  <si>
    <t>ai</t>
  </si>
  <si>
    <t>o</t>
  </si>
  <si>
    <t>au</t>
  </si>
  <si>
    <t>aṁ</t>
  </si>
  <si>
    <t>aḥ</t>
  </si>
  <si>
    <t>ka</t>
  </si>
  <si>
    <t>kha</t>
  </si>
  <si>
    <t>ga</t>
  </si>
  <si>
    <t>gha</t>
  </si>
  <si>
    <t>ṅa</t>
  </si>
  <si>
    <t>ca</t>
  </si>
  <si>
    <t>ja</t>
  </si>
  <si>
    <t>jha</t>
  </si>
  <si>
    <t>ña</t>
  </si>
  <si>
    <t>ṭa</t>
  </si>
  <si>
    <t>ṭha</t>
  </si>
  <si>
    <t>ḍa</t>
  </si>
  <si>
    <t>ḍha</t>
  </si>
  <si>
    <t>ṇa</t>
  </si>
  <si>
    <t>ta</t>
  </si>
  <si>
    <t>tha</t>
  </si>
  <si>
    <t>da</t>
  </si>
  <si>
    <t>dha</t>
  </si>
  <si>
    <t>na</t>
  </si>
  <si>
    <t>pa</t>
  </si>
  <si>
    <t>pha</t>
  </si>
  <si>
    <t>ba</t>
  </si>
  <si>
    <t>bha</t>
  </si>
  <si>
    <t>ma</t>
  </si>
  <si>
    <t>ya</t>
  </si>
  <si>
    <t>ra</t>
  </si>
  <si>
    <t>la</t>
  </si>
  <si>
    <t>va</t>
  </si>
  <si>
    <t>śa</t>
  </si>
  <si>
    <t>ṣa</t>
  </si>
  <si>
    <t>sa</t>
  </si>
  <si>
    <t>ha</t>
  </si>
  <si>
    <t>kṣa</t>
  </si>
  <si>
    <t>Katapayadi</t>
  </si>
  <si>
    <t>Column1</t>
  </si>
  <si>
    <t>Column3</t>
  </si>
  <si>
    <t>Column4</t>
  </si>
  <si>
    <t>Column5</t>
  </si>
  <si>
    <t>Column6</t>
  </si>
  <si>
    <t>Column7</t>
  </si>
  <si>
    <t>Column8</t>
  </si>
  <si>
    <t>Column9</t>
  </si>
  <si>
    <t>Column10</t>
  </si>
  <si>
    <t>Column14</t>
  </si>
  <si>
    <t>Column15</t>
  </si>
  <si>
    <t>क्ष?</t>
  </si>
  <si>
    <t>kṣa?</t>
  </si>
  <si>
    <t>9?</t>
  </si>
  <si>
    <t>Akathaha</t>
  </si>
  <si>
    <t>akathaha Chakra</t>
  </si>
  <si>
    <t>C1</t>
  </si>
  <si>
    <t>C2</t>
  </si>
  <si>
    <t>C3</t>
  </si>
  <si>
    <t>C4</t>
  </si>
  <si>
    <t xml:space="preserve">a ka tha ha </t>
  </si>
  <si>
    <t>U ca pha</t>
  </si>
  <si>
    <t>A kha da la</t>
  </si>
  <si>
    <t>u ~Na pa</t>
  </si>
  <si>
    <t>R1</t>
  </si>
  <si>
    <t xml:space="preserve">o Da va </t>
  </si>
  <si>
    <t>L^i jha ma</t>
  </si>
  <si>
    <t>aH Dha sha</t>
  </si>
  <si>
    <t xml:space="preserve"> L^I ~na ya</t>
  </si>
  <si>
    <t>R2</t>
  </si>
  <si>
    <t>I gha na</t>
  </si>
  <si>
    <t>R^i Cha ba</t>
  </si>
  <si>
    <t>i ga dha</t>
  </si>
  <si>
    <t>R^I ja bha</t>
  </si>
  <si>
    <t>R3</t>
  </si>
  <si>
    <t>au ta sa</t>
  </si>
  <si>
    <t>ai Tha la</t>
  </si>
  <si>
    <t>aM Na Sha</t>
  </si>
  <si>
    <t>e Ta ra</t>
  </si>
  <si>
    <t>R4</t>
  </si>
  <si>
    <t>अकथह</t>
  </si>
  <si>
    <t>अ क थ ह</t>
  </si>
  <si>
    <t>उ ङ प</t>
  </si>
  <si>
    <t>आ ख द</t>
  </si>
  <si>
    <t>ऊ च फ</t>
  </si>
  <si>
    <t>a ka tha ha</t>
  </si>
  <si>
    <t>u ṅa pa</t>
  </si>
  <si>
    <t>ā kha da</t>
  </si>
  <si>
    <t>ū ca pha</t>
  </si>
  <si>
    <t>ओ ड व</t>
  </si>
  <si>
    <t>ऌ झ म</t>
  </si>
  <si>
    <t>औ ढ श</t>
  </si>
  <si>
    <t>ॡ ञ य</t>
  </si>
  <si>
    <t>o ḍa va</t>
  </si>
  <si>
    <t>ḷ jha ma</t>
  </si>
  <si>
    <t>au ḍha śa</t>
  </si>
  <si>
    <t>ḹ ña ya</t>
  </si>
  <si>
    <t>ई घ न</t>
  </si>
  <si>
    <t>ॠ ज भ</t>
  </si>
  <si>
    <t>इ ग ध</t>
  </si>
  <si>
    <t>ऋ छ ब</t>
  </si>
  <si>
    <t>ī gha na</t>
  </si>
  <si>
    <t>ṝ ja bha</t>
  </si>
  <si>
    <t>ṛ cha ba</t>
  </si>
  <si>
    <t>अः त स</t>
  </si>
  <si>
    <t>ऐ ठ ल</t>
  </si>
  <si>
    <t>अं ण ष</t>
  </si>
  <si>
    <t>ए ट र</t>
  </si>
  <si>
    <t>aḥ ta sa</t>
  </si>
  <si>
    <t>ai ṭha la</t>
  </si>
  <si>
    <t>aṁ ṇa ṣa</t>
  </si>
  <si>
    <t>e ṭa ra</t>
  </si>
  <si>
    <t>#</t>
  </si>
  <si>
    <t>Kuta</t>
  </si>
  <si>
    <t>Definition</t>
  </si>
  <si>
    <t>Promote</t>
  </si>
  <si>
    <t>Points</t>
  </si>
  <si>
    <t>Example</t>
  </si>
  <si>
    <t>Example Points</t>
  </si>
  <si>
    <t>Nadi</t>
  </si>
  <si>
    <t>nadi must be different. Also consider Nakshatra Pada Nadi</t>
  </si>
  <si>
    <t>Benific Rahu/Ketu, Promote  physiological and to a certain extent hereditary factors.</t>
  </si>
  <si>
    <t>Magha-Hasta</t>
  </si>
  <si>
    <t>Rasi Kuta</t>
  </si>
  <si>
    <t>boy should not be 2,3,4,5,6,8 from girl</t>
  </si>
  <si>
    <t>growth of family, +ve Mars; Gives  longevity , Happiness, Wealth, Enjoyment, Progeny</t>
  </si>
  <si>
    <t>Gana Kutam</t>
  </si>
  <si>
    <t>Female better than male Gana</t>
  </si>
  <si>
    <t>wealth, +Saturn</t>
  </si>
  <si>
    <t xml:space="preserve">Graha Maitri/Rasyadhipathi </t>
  </si>
  <si>
    <t>Consider lord of Rashi (Use Lagna)</t>
  </si>
  <si>
    <t>Sun +ve, Prosperity in Corns etc Mental attitude..</t>
  </si>
  <si>
    <t>opposite sex and same animal</t>
  </si>
  <si>
    <t>Good Children, +Venus</t>
  </si>
  <si>
    <t>Dina Kuta</t>
  </si>
  <si>
    <t xml:space="preserve">Avoid Janma,3rd (Vipat), 5th (Pratyak) or 7th (Naidhana) from the Janma Nakshatra of the woman. Worst is Naidhana. </t>
  </si>
  <si>
    <t>good luck; +Merc (Daily Matching)</t>
  </si>
  <si>
    <t>Kshema</t>
  </si>
  <si>
    <t>Vashya</t>
  </si>
  <si>
    <t xml:space="preserve">Girl Aries - Leo and Scorpio are amenable. 
For Taurus - Cancer and Libra; 
for Gemini - Virgo; 
for Caner - Scorpio and Sagittarius; 
for Leo - Capricorn and Virgo; 
for Scorpio - Cancer; 
for Sagittarius - Pisces; 
for Capricorn - Aries and Aquarius; 
for Aquarius - Aries; and 
for Pisces - Capricorn. </t>
  </si>
  <si>
    <t>development of posterity, +Jupiter Gives Attraction.</t>
  </si>
  <si>
    <t>Same business/professional inclinations.Same Education. If both not educated or keen on profession use the Nakshatra Varna. Girl Man higher caste (profession). But Pratiloma only with Pratiloma</t>
  </si>
  <si>
    <t xml:space="preserve">Moon +ve, Profession </t>
  </si>
  <si>
    <t>Mahendra</t>
  </si>
  <si>
    <t xml:space="preserve">the boy counted from that of the girl should be the 4th, 7th, 10th, 13th, 16th, 19th, 22nd or 25th. This combination promotes well being and longevity of the couple.Another:Count from the bride's star to the groom's asterism. If it be 4th, 7th, or 10th in any round it would be beneficial to the groom. Generally the groom's star is expected to be distant from the bride's. On the other hand, if the bride's star be the 4th from the groom's star, it should be termed Mahendra. If it be the 7th from the boy's Nakshatra, it would be called Upendra. The results of these two Yogas are in order (1) Increase of wealth and corn; and (2) birth of sons and daughters. The reader may note here that according to the Dina-type of agreement the 7th star is to be rejected, whereas according to the Mahendra it is acceptable. It shouldn't, however, be construed that the authorities make contradictory statements. As the contexts are different, there is no contradiction. For, in the 2nd and 3rd rounds the 7th star becomes the 6th and the 25th, which brings about what is called Stri-dirgha and so they reduce the flow more and more."(M. Ramakrishna Bhat. Essentials of Horary Astrology, page 138.) </t>
  </si>
  <si>
    <t xml:space="preserve">Indra is for Raja Yoga?
</t>
  </si>
  <si>
    <t>NA</t>
  </si>
  <si>
    <t>Stree Deergha (Dirgha).</t>
  </si>
  <si>
    <t>The boy's constellation should be beyond the 9th from that of the girl. According to some authorities the distance should be more than 7 nakshatras. Already Taken in consideration if Rasi Kuta is present</t>
  </si>
  <si>
    <t>promotes welfare</t>
  </si>
  <si>
    <t>Rajju Dosha</t>
  </si>
  <si>
    <t xml:space="preserve">Rajju should not be same or same MOD3 value MOD3=2 worst </t>
  </si>
  <si>
    <t>inclines to felicity, great happiness in married life and immunity from widowhood;</t>
  </si>
  <si>
    <t>Vedhai Dosha</t>
  </si>
  <si>
    <t>As-Kr, Bh-Anu  etc. Vedha present if Rajju is there</t>
  </si>
  <si>
    <t>many sons</t>
  </si>
  <si>
    <t>Ghataka</t>
  </si>
  <si>
    <t>Refer Ghataka Table.</t>
  </si>
  <si>
    <t>Prevent Violence</t>
  </si>
  <si>
    <t>Total</t>
  </si>
  <si>
    <t xml:space="preserve">Number kuta must agree &gt;=5 </t>
  </si>
  <si>
    <t>and total points&gt;=26 (8+7+6+5)</t>
  </si>
  <si>
    <t>Kuta Max 36</t>
  </si>
  <si>
    <t>Term of Life</t>
  </si>
  <si>
    <t>if signs are:</t>
  </si>
  <si>
    <t>or signs are:</t>
  </si>
  <si>
    <t>Lifespan</t>
  </si>
  <si>
    <t>Alpayu (short)</t>
  </si>
  <si>
    <t>C, D</t>
  </si>
  <si>
    <t>S, S</t>
  </si>
  <si>
    <t>&lt; 32</t>
  </si>
  <si>
    <t>Madhyayu (middle)</t>
  </si>
  <si>
    <t>C, S</t>
  </si>
  <si>
    <t>D, D</t>
  </si>
  <si>
    <t>&lt; 64</t>
  </si>
  <si>
    <t>Purnayu (long)</t>
  </si>
  <si>
    <t>C, C</t>
  </si>
  <si>
    <t>D, S</t>
  </si>
  <si>
    <t>&gt; 64</t>
  </si>
  <si>
    <t>(a) lagna lord and 8th lord</t>
  </si>
  <si>
    <t>(b) Moon and Saturn (not Moon and lagna as Siva wrote)</t>
  </si>
  <si>
    <t>(c) lagna and horalagna</t>
  </si>
  <si>
    <t>lagna and horalagna pair dominates 
if the all three factors give three different answers</t>
  </si>
  <si>
    <t> </t>
  </si>
  <si>
    <t>D20Deities</t>
  </si>
  <si>
    <t>D20Deities2</t>
  </si>
  <si>
    <t>D27 Deities</t>
  </si>
  <si>
    <t>D27 Deities2</t>
  </si>
  <si>
    <t>Nakshatra Phonemes</t>
  </si>
  <si>
    <t>Month Names</t>
  </si>
  <si>
    <t>Month Duration</t>
  </si>
  <si>
    <t>Ashtottari-Ruler</t>
  </si>
  <si>
    <t>Years</t>
  </si>
  <si>
    <t>28 Nax Names</t>
  </si>
  <si>
    <t>28 Nax Start</t>
  </si>
  <si>
    <t>AVASTHA NAME</t>
  </si>
  <si>
    <t>MEANING</t>
  </si>
  <si>
    <t>Graha Order</t>
  </si>
  <si>
    <t>Number Assignment</t>
  </si>
  <si>
    <t>Vimshottari Order</t>
  </si>
  <si>
    <t>Vimshottari graha years</t>
  </si>
  <si>
    <t>D150Deities</t>
  </si>
  <si>
    <t>D150Degrees</t>
  </si>
  <si>
    <t>D60Index</t>
  </si>
  <si>
    <t>D60English</t>
  </si>
  <si>
    <t>D60Meaning</t>
  </si>
  <si>
    <t>D60Sanskrit</t>
  </si>
  <si>
    <t>Month (Tamil)</t>
  </si>
  <si>
    <t>Month (Transliteration)</t>
  </si>
  <si>
    <t>Sanskrit Name *</t>
  </si>
  <si>
    <t>Gregorian Cal</t>
  </si>
  <si>
    <t>D24 Deities</t>
  </si>
  <si>
    <t>Meanigng</t>
  </si>
  <si>
    <t>kālī</t>
  </si>
  <si>
    <t>काली</t>
  </si>
  <si>
    <t xml:space="preserve">dasra </t>
  </si>
  <si>
    <t>दस्र</t>
  </si>
  <si>
    <t xml:space="preserve">Chaitra </t>
  </si>
  <si>
    <t>March-April</t>
  </si>
  <si>
    <t>Sayana</t>
  </si>
  <si>
    <t>Lyingdown,resting</t>
  </si>
  <si>
    <t>वसुधा</t>
  </si>
  <si>
    <t>vasudhā</t>
  </si>
  <si>
    <t xml:space="preserve">ghora </t>
  </si>
  <si>
    <t>terrible</t>
  </si>
  <si>
    <t>घोर</t>
  </si>
  <si>
    <t>சித்திரை</t>
  </si>
  <si>
    <t>Cittirai</t>
  </si>
  <si>
    <t>Chaitra</t>
  </si>
  <si>
    <t>mid-April to mid-May</t>
  </si>
  <si>
    <t>skanda</t>
  </si>
  <si>
    <t>gaurī</t>
  </si>
  <si>
    <t>गौरी</t>
  </si>
  <si>
    <t xml:space="preserve">yama </t>
  </si>
  <si>
    <t xml:space="preserve">यम </t>
  </si>
  <si>
    <t xml:space="preserve">Vaishakh </t>
  </si>
  <si>
    <t>April-May</t>
  </si>
  <si>
    <t>Upavesana</t>
  </si>
  <si>
    <t>Sittingdown</t>
  </si>
  <si>
    <t>वैष्णवी</t>
  </si>
  <si>
    <t>vaiṣṇavī</t>
  </si>
  <si>
    <t xml:space="preserve">rAxasha </t>
  </si>
  <si>
    <t>demon</t>
  </si>
  <si>
    <t xml:space="preserve">राक्षश </t>
  </si>
  <si>
    <t>வைகாசி</t>
  </si>
  <si>
    <t>Vaikāci</t>
  </si>
  <si>
    <t>Vaisākha</t>
  </si>
  <si>
    <t>mid-May to mid-June</t>
  </si>
  <si>
    <t>paraśudhara</t>
  </si>
  <si>
    <t>जया+</t>
  </si>
  <si>
    <t xml:space="preserve">vahni </t>
  </si>
  <si>
    <t xml:space="preserve">वह्नि </t>
  </si>
  <si>
    <t xml:space="preserve">Jyeshta </t>
  </si>
  <si>
    <t>May-June </t>
  </si>
  <si>
    <t>Krittika</t>
  </si>
  <si>
    <t>Netrapaani</t>
  </si>
  <si>
    <t>Eyesandhands</t>
  </si>
  <si>
    <t>ब्रह्मी</t>
  </si>
  <si>
    <t>brahmī</t>
  </si>
  <si>
    <t xml:space="preserve">deva </t>
  </si>
  <si>
    <t>onewhoisfulloflight</t>
  </si>
  <si>
    <t xml:space="preserve">देव </t>
  </si>
  <si>
    <t>ஆனி</t>
  </si>
  <si>
    <t>Āni</t>
  </si>
  <si>
    <t>Jyaishtha</t>
  </si>
  <si>
    <t>mid-June to mid-July</t>
  </si>
  <si>
    <t>anala</t>
  </si>
  <si>
    <t>lakṣmī</t>
  </si>
  <si>
    <t>लक्ष्मी</t>
  </si>
  <si>
    <t xml:space="preserve">pitāmaha </t>
  </si>
  <si>
    <t xml:space="preserve">पितामह </t>
  </si>
  <si>
    <t xml:space="preserve">Aashaadh </t>
  </si>
  <si>
    <t>June-July</t>
  </si>
  <si>
    <t>Prakaasana</t>
  </si>
  <si>
    <t>Shining</t>
  </si>
  <si>
    <t>कालकूटा</t>
  </si>
  <si>
    <t>kālakūṭā</t>
  </si>
  <si>
    <t xml:space="preserve"> kubera</t>
  </si>
  <si>
    <t>godofwealth</t>
  </si>
  <si>
    <t xml:space="preserve">कुबेर </t>
  </si>
  <si>
    <t>ஆடி</t>
  </si>
  <si>
    <t>Āṭi</t>
  </si>
  <si>
    <t>Āshāḍha</t>
  </si>
  <si>
    <t>mid-July to mid-August</t>
  </si>
  <si>
    <t>viśvakarmā</t>
  </si>
  <si>
    <t>All Creator</t>
  </si>
  <si>
    <t>vijayā</t>
  </si>
  <si>
    <t>विजया</t>
  </si>
  <si>
    <t xml:space="preserve">candra </t>
  </si>
  <si>
    <t xml:space="preserve">चन्द्र </t>
  </si>
  <si>
    <t xml:space="preserve">Sharaavan </t>
  </si>
  <si>
    <t>July-August </t>
  </si>
  <si>
    <t>Mriga</t>
  </si>
  <si>
    <t>Gamana</t>
  </si>
  <si>
    <t>Going(onthemove)</t>
  </si>
  <si>
    <t>शांकरी</t>
  </si>
  <si>
    <t>śāṁkarī</t>
  </si>
  <si>
    <t xml:space="preserve"> yaksha</t>
  </si>
  <si>
    <t>divinesinger</t>
  </si>
  <si>
    <t xml:space="preserve">यक्ष </t>
  </si>
  <si>
    <t>ஆவணி</t>
  </si>
  <si>
    <t>Āvaṇi</t>
  </si>
  <si>
    <t>Shrāvaṇa</t>
  </si>
  <si>
    <t>mid-August to mid-September</t>
  </si>
  <si>
    <t>Bestower</t>
  </si>
  <si>
    <t>vimalā</t>
  </si>
  <si>
    <t>विमला</t>
  </si>
  <si>
    <t xml:space="preserve">iśa </t>
  </si>
  <si>
    <t xml:space="preserve">इश </t>
  </si>
  <si>
    <t xml:space="preserve">Bhadrapad </t>
  </si>
  <si>
    <t>Aug-Sept</t>
  </si>
  <si>
    <t>Aagamana</t>
  </si>
  <si>
    <t>Coming,returning</t>
  </si>
  <si>
    <t>सुधाकरी</t>
  </si>
  <si>
    <t>sudhākarī</t>
  </si>
  <si>
    <t>kinnara</t>
  </si>
  <si>
    <t>deformedman(iamnotsure)</t>
  </si>
  <si>
    <t xml:space="preserve">किन्नर </t>
  </si>
  <si>
    <t>புரட்டாசி</t>
  </si>
  <si>
    <t>Puraṭṭāci</t>
  </si>
  <si>
    <t>Bhādrapada/Prauṣṭhapada</t>
  </si>
  <si>
    <t>mid-September to mid-October</t>
  </si>
  <si>
    <t>Protector of Contracts</t>
  </si>
  <si>
    <t>satī</t>
  </si>
  <si>
    <t>सती</t>
  </si>
  <si>
    <t xml:space="preserve">aditi </t>
  </si>
  <si>
    <t xml:space="preserve">अदिति </t>
  </si>
  <si>
    <t xml:space="preserve">Ashwin </t>
  </si>
  <si>
    <t>September-October </t>
  </si>
  <si>
    <t>Sabhaa</t>
  </si>
  <si>
    <t>(Sabhaavasati)Beingatanassembly</t>
  </si>
  <si>
    <t>समा</t>
  </si>
  <si>
    <t>samā</t>
  </si>
  <si>
    <t xml:space="preserve">bhraṣṭa </t>
  </si>
  <si>
    <t>fallen</t>
  </si>
  <si>
    <t xml:space="preserve">भ्रष्ट </t>
  </si>
  <si>
    <t>ஐப்பசி</t>
  </si>
  <si>
    <t>Aippaci</t>
  </si>
  <si>
    <t>Ashwina/Ashvayuja</t>
  </si>
  <si>
    <t>mid-October to mid-November</t>
  </si>
  <si>
    <t>maya</t>
  </si>
  <si>
    <t>tārā</t>
  </si>
  <si>
    <t>तारा</t>
  </si>
  <si>
    <t xml:space="preserve">jīva </t>
  </si>
  <si>
    <t xml:space="preserve">जीव </t>
  </si>
  <si>
    <t xml:space="preserve">Kaartik </t>
  </si>
  <si>
    <t>Oct-November.</t>
  </si>
  <si>
    <t>Aagama</t>
  </si>
  <si>
    <t>Coming/Acquiring</t>
  </si>
  <si>
    <t>सौम्या</t>
  </si>
  <si>
    <t>saumyā</t>
  </si>
  <si>
    <t xml:space="preserve"> kulagna</t>
  </si>
  <si>
    <t>personwillruinfamily</t>
  </si>
  <si>
    <t xml:space="preserve">कुलघ्न </t>
  </si>
  <si>
    <t>கார்த்திகை</t>
  </si>
  <si>
    <t>Kārttikai</t>
  </si>
  <si>
    <t>Kārttika</t>
  </si>
  <si>
    <t>mid-November to mid-December</t>
  </si>
  <si>
    <t>antaka</t>
  </si>
  <si>
    <t>Yama, Destroyer</t>
  </si>
  <si>
    <t>jvālāmukhī</t>
  </si>
  <si>
    <t>ज्वालामुखी</t>
  </si>
  <si>
    <t xml:space="preserve">ahi </t>
  </si>
  <si>
    <t xml:space="preserve">अहि </t>
  </si>
  <si>
    <t xml:space="preserve">Margasheersh </t>
  </si>
  <si>
    <t>Nov-Dec</t>
  </si>
  <si>
    <t>Bhojana</t>
  </si>
  <si>
    <t>Eating</t>
  </si>
  <si>
    <t>सुरा</t>
  </si>
  <si>
    <t>surā</t>
  </si>
  <si>
    <t xml:space="preserve"> garala</t>
  </si>
  <si>
    <t>poison</t>
  </si>
  <si>
    <t xml:space="preserve">गरल </t>
  </si>
  <si>
    <t>மார்கழி</t>
  </si>
  <si>
    <t>Mārkazhi</t>
  </si>
  <si>
    <t>Mārgaṣīrṣa</t>
  </si>
  <si>
    <t>mid-December to mid-January</t>
  </si>
  <si>
    <t>vṛshadhvajā</t>
  </si>
  <si>
    <t>Bull as symbol (Or a mouse or rat (cf. व्/ऋश ?)</t>
  </si>
  <si>
    <t>śvetā</t>
  </si>
  <si>
    <t>श्वेता</t>
  </si>
  <si>
    <t xml:space="preserve">pitaro </t>
  </si>
  <si>
    <t xml:space="preserve">पितरो </t>
  </si>
  <si>
    <t xml:space="preserve">Pushya </t>
  </si>
  <si>
    <t>Dec-Jan </t>
  </si>
  <si>
    <t>Nriyalipsaa</t>
  </si>
  <si>
    <t>Longingtodance</t>
  </si>
  <si>
    <t>माया</t>
  </si>
  <si>
    <t>māyā</t>
  </si>
  <si>
    <t>vahni</t>
  </si>
  <si>
    <t>fire</t>
  </si>
  <si>
    <t>தை</t>
  </si>
  <si>
    <t>Tai</t>
  </si>
  <si>
    <t>Pausha/Taiṣya</t>
  </si>
  <si>
    <t>mid-January to mid-February</t>
  </si>
  <si>
    <t>govinda</t>
  </si>
  <si>
    <t>lalitā</t>
  </si>
  <si>
    <t>ललिता</t>
  </si>
  <si>
    <t xml:space="preserve">bhaga </t>
  </si>
  <si>
    <t>भग</t>
  </si>
  <si>
    <t xml:space="preserve">Magha </t>
  </si>
  <si>
    <t>Jan-February</t>
  </si>
  <si>
    <t>P. Phalguni</t>
  </si>
  <si>
    <t>Kautuka</t>
  </si>
  <si>
    <t>Beingeager</t>
  </si>
  <si>
    <t>मनोहरा</t>
  </si>
  <si>
    <t>manoharā</t>
  </si>
  <si>
    <t xml:space="preserve"> maya</t>
  </si>
  <si>
    <t>deciet</t>
  </si>
  <si>
    <t xml:space="preserve">माया </t>
  </si>
  <si>
    <t>மாசி</t>
  </si>
  <si>
    <t>Māci</t>
  </si>
  <si>
    <t>Māgha</t>
  </si>
  <si>
    <t>mid-February to mid-March</t>
  </si>
  <si>
    <t>madana</t>
  </si>
  <si>
    <t>Lover, Bee</t>
  </si>
  <si>
    <t>bagalāmukhī</t>
  </si>
  <si>
    <t>बगलामुखी</t>
  </si>
  <si>
    <t xml:space="preserve">aryama </t>
  </si>
  <si>
    <t xml:space="preserve">अर्यम </t>
  </si>
  <si>
    <t xml:space="preserve">Phalgun </t>
  </si>
  <si>
    <t>Feb-Mar</t>
  </si>
  <si>
    <t>U. Phalguni</t>
  </si>
  <si>
    <t>Nidraa</t>
  </si>
  <si>
    <t>माध्वी</t>
  </si>
  <si>
    <t>mādhvī</t>
  </si>
  <si>
    <t xml:space="preserve"> pureeshaka</t>
  </si>
  <si>
    <t>dirty</t>
  </si>
  <si>
    <t xml:space="preserve">पुरीषक </t>
  </si>
  <si>
    <t>பங்குனி</t>
  </si>
  <si>
    <t>Paṅkuni</t>
  </si>
  <si>
    <t>Phalguna</t>
  </si>
  <si>
    <t>mid-March to mid-April</t>
  </si>
  <si>
    <t>Terrible</t>
  </si>
  <si>
    <t>pratyaṅgirā</t>
  </si>
  <si>
    <t>प्रत्यङ्गिरा</t>
  </si>
  <si>
    <t xml:space="preserve">arka </t>
  </si>
  <si>
    <t xml:space="preserve">अर्क </t>
  </si>
  <si>
    <t>मञ्जुस्वना</t>
  </si>
  <si>
    <t>mañjusvanā</t>
  </si>
  <si>
    <t>apampati</t>
  </si>
  <si>
    <t>raingod(varuna)</t>
  </si>
  <si>
    <t xml:space="preserve">अपाम्पति </t>
  </si>
  <si>
    <t>śacī</t>
  </si>
  <si>
    <t>शची</t>
  </si>
  <si>
    <t xml:space="preserve">tvaṣṭṛ </t>
  </si>
  <si>
    <t xml:space="preserve">त्वष्टृ </t>
  </si>
  <si>
    <t>घोरा</t>
  </si>
  <si>
    <t>ghorā</t>
  </si>
  <si>
    <t>marut</t>
  </si>
  <si>
    <t>windgod</t>
  </si>
  <si>
    <t xml:space="preserve">मरुत </t>
  </si>
  <si>
    <t>raudrī</t>
  </si>
  <si>
    <t>रौद्री</t>
  </si>
  <si>
    <t xml:space="preserve">maruta </t>
  </si>
  <si>
    <t>कुंभिनी</t>
  </si>
  <si>
    <t>kuṁbhinī</t>
  </si>
  <si>
    <t>kaala</t>
  </si>
  <si>
    <t>time</t>
  </si>
  <si>
    <t xml:space="preserve">काल </t>
  </si>
  <si>
    <t>bhavānī</t>
  </si>
  <si>
    <t>भवानी</t>
  </si>
  <si>
    <t xml:space="preserve">śakrāgni </t>
  </si>
  <si>
    <t xml:space="preserve">शक्राग्नि </t>
  </si>
  <si>
    <t>Vishaka</t>
  </si>
  <si>
    <t>कुटिला</t>
  </si>
  <si>
    <t>kuṭilā</t>
  </si>
  <si>
    <t>sarpa</t>
  </si>
  <si>
    <t>snake,veryvicious</t>
  </si>
  <si>
    <t xml:space="preserve">सर्प </t>
  </si>
  <si>
    <t>varadā</t>
  </si>
  <si>
    <t>वरदा</t>
  </si>
  <si>
    <t xml:space="preserve">mitra </t>
  </si>
  <si>
    <t xml:space="preserve">मित्र </t>
  </si>
  <si>
    <t>प्रभा</t>
  </si>
  <si>
    <t>prabhā</t>
  </si>
  <si>
    <t>amirta</t>
  </si>
  <si>
    <t>nectar</t>
  </si>
  <si>
    <t xml:space="preserve">अमृत </t>
  </si>
  <si>
    <t>जया</t>
  </si>
  <si>
    <t xml:space="preserve">vāsava </t>
  </si>
  <si>
    <t xml:space="preserve">वासव </t>
  </si>
  <si>
    <t>Jyeshta</t>
  </si>
  <si>
    <t>परा</t>
  </si>
  <si>
    <t>parā</t>
  </si>
  <si>
    <t>indu</t>
  </si>
  <si>
    <t>moon</t>
  </si>
  <si>
    <t xml:space="preserve">इन्दुक </t>
  </si>
  <si>
    <t>tripurā</t>
  </si>
  <si>
    <t>त्रिपुरा</t>
  </si>
  <si>
    <t xml:space="preserve">nirṛti </t>
  </si>
  <si>
    <t xml:space="preserve">निरृति </t>
  </si>
  <si>
    <t>पयस्विनी</t>
  </si>
  <si>
    <t>payasvinī</t>
  </si>
  <si>
    <t>mrdu</t>
  </si>
  <si>
    <t>soft</t>
  </si>
  <si>
    <t xml:space="preserve">मृदु </t>
  </si>
  <si>
    <t>sumukhī</t>
  </si>
  <si>
    <t>सुमुखी</t>
  </si>
  <si>
    <t xml:space="preserve">udaka </t>
  </si>
  <si>
    <t xml:space="preserve">उदक </t>
  </si>
  <si>
    <t>P. Ashada</t>
  </si>
  <si>
    <t>माला</t>
  </si>
  <si>
    <t>mālā</t>
  </si>
  <si>
    <t>komala</t>
  </si>
  <si>
    <t>tender</t>
  </si>
  <si>
    <t xml:space="preserve">कोमल </t>
  </si>
  <si>
    <t>dayā</t>
  </si>
  <si>
    <t>दया</t>
  </si>
  <si>
    <t xml:space="preserve">viśve aja </t>
  </si>
  <si>
    <t xml:space="preserve">विश्वे अज </t>
  </si>
  <si>
    <t>U. Ashada</t>
  </si>
  <si>
    <t>जगती</t>
  </si>
  <si>
    <t>jagatī</t>
  </si>
  <si>
    <t>heramba</t>
  </si>
  <si>
    <t>vinayaka</t>
  </si>
  <si>
    <t xml:space="preserve">हेरम्ब </t>
  </si>
  <si>
    <t>medhā</t>
  </si>
  <si>
    <t>मेधा</t>
  </si>
  <si>
    <t xml:space="preserve">govinda </t>
  </si>
  <si>
    <t xml:space="preserve">गोविन्द </t>
  </si>
  <si>
    <t>जु जे जो ख</t>
  </si>
  <si>
    <t>Abhjit</t>
  </si>
  <si>
    <t>जर्झरा</t>
  </si>
  <si>
    <t>jarjharā</t>
  </si>
  <si>
    <t>brahma</t>
  </si>
  <si>
    <t>universalfather</t>
  </si>
  <si>
    <t xml:space="preserve">ब्रह्म </t>
  </si>
  <si>
    <t>chinnaśīrṣā</t>
  </si>
  <si>
    <t>छिन्नशीर्षा</t>
  </si>
  <si>
    <t xml:space="preserve">vasava </t>
  </si>
  <si>
    <t>वसव</t>
  </si>
  <si>
    <t>Sravana</t>
  </si>
  <si>
    <t>ध्रुवा</t>
  </si>
  <si>
    <t>dhruvā</t>
  </si>
  <si>
    <t>vishnu</t>
  </si>
  <si>
    <t>oneofthehindutrinity</t>
  </si>
  <si>
    <t xml:space="preserve">विष्णु </t>
  </si>
  <si>
    <t>piśācinī</t>
  </si>
  <si>
    <t>पिशाचिनी</t>
  </si>
  <si>
    <t xml:space="preserve">ambupa </t>
  </si>
  <si>
    <t xml:space="preserve">अम्बुप </t>
  </si>
  <si>
    <t>मुसला</t>
  </si>
  <si>
    <t>musalā</t>
  </si>
  <si>
    <t>maheswara</t>
  </si>
  <si>
    <t>anotherdeityofhindutrinity</t>
  </si>
  <si>
    <t xml:space="preserve">महेश्वरा </t>
  </si>
  <si>
    <t>dhūmāvatī</t>
  </si>
  <si>
    <t>धूमावती</t>
  </si>
  <si>
    <t xml:space="preserve">ajapād </t>
  </si>
  <si>
    <t xml:space="preserve">अजपाद् </t>
  </si>
  <si>
    <t>Shatabhishaj</t>
  </si>
  <si>
    <t>मुद्गरा</t>
  </si>
  <si>
    <t>mudgarā</t>
  </si>
  <si>
    <t>deva</t>
  </si>
  <si>
    <t>enjoyment</t>
  </si>
  <si>
    <t>mātaṅgī</t>
  </si>
  <si>
    <t>मातङ्गी</t>
  </si>
  <si>
    <t xml:space="preserve">ahirbudhnya </t>
  </si>
  <si>
    <t>अहिर्बुध्न्य</t>
  </si>
  <si>
    <t>P. Bhadra</t>
  </si>
  <si>
    <t>पाशा</t>
  </si>
  <si>
    <t>pāśā</t>
  </si>
  <si>
    <t>ardra</t>
  </si>
  <si>
    <t>moist</t>
  </si>
  <si>
    <t xml:space="preserve">आर्द्र </t>
  </si>
  <si>
    <t>bālā</t>
  </si>
  <si>
    <t>बाला</t>
  </si>
  <si>
    <t xml:space="preserve">pūṣā </t>
  </si>
  <si>
    <t xml:space="preserve">पूषा </t>
  </si>
  <si>
    <t>U. Bhadra</t>
  </si>
  <si>
    <t>चंपका</t>
  </si>
  <si>
    <t>caṁpakā</t>
  </si>
  <si>
    <t>kalinasa</t>
  </si>
  <si>
    <t>destruction of strife</t>
  </si>
  <si>
    <t xml:space="preserve">कलिनाशश </t>
  </si>
  <si>
    <t>भद्रा</t>
  </si>
  <si>
    <t>दामका</t>
  </si>
  <si>
    <t>dāmakā</t>
  </si>
  <si>
    <t>kshiteesa</t>
  </si>
  <si>
    <t>rulerofearth</t>
  </si>
  <si>
    <t xml:space="preserve">क्षितीश </t>
  </si>
  <si>
    <t>aruṇā</t>
  </si>
  <si>
    <t>अरुणा</t>
  </si>
  <si>
    <t>मही</t>
  </si>
  <si>
    <t>mahī</t>
  </si>
  <si>
    <t>kamalakara</t>
  </si>
  <si>
    <t>pondfulloflotus</t>
  </si>
  <si>
    <t xml:space="preserve">कमलाकर </t>
  </si>
  <si>
    <t>analā</t>
  </si>
  <si>
    <t>अनला</t>
  </si>
  <si>
    <t>कलुषा</t>
  </si>
  <si>
    <t>kaluṣā</t>
  </si>
  <si>
    <t>gulika</t>
  </si>
  <si>
    <t>saturn'sson</t>
  </si>
  <si>
    <t xml:space="preserve">गुलिक </t>
  </si>
  <si>
    <t>piṅgalā</t>
  </si>
  <si>
    <t>पिङ्गला</t>
  </si>
  <si>
    <t>कमला</t>
  </si>
  <si>
    <t>kamalā</t>
  </si>
  <si>
    <t>mrtyu</t>
  </si>
  <si>
    <t>death</t>
  </si>
  <si>
    <t xml:space="preserve">मृत्यु </t>
  </si>
  <si>
    <t>chucchukā</t>
  </si>
  <si>
    <t>छुच्छुका</t>
  </si>
  <si>
    <t>कान्ता</t>
  </si>
  <si>
    <t>kāntā</t>
  </si>
  <si>
    <t>kala</t>
  </si>
  <si>
    <t>timegod</t>
  </si>
  <si>
    <t>काला</t>
  </si>
  <si>
    <t>kālā</t>
  </si>
  <si>
    <t>daavagni</t>
  </si>
  <si>
    <t>forestfire</t>
  </si>
  <si>
    <t xml:space="preserve">दावाग्नि </t>
  </si>
  <si>
    <t>vārāhī</t>
  </si>
  <si>
    <t>वाराही</t>
  </si>
  <si>
    <t>करिकरा</t>
  </si>
  <si>
    <t>karikarā</t>
  </si>
  <si>
    <t>ghora</t>
  </si>
  <si>
    <t xml:space="preserve">घोर </t>
  </si>
  <si>
    <t>क्षमा</t>
  </si>
  <si>
    <t>kṣamā</t>
  </si>
  <si>
    <t xml:space="preserve"> yama</t>
  </si>
  <si>
    <t>deathpersonified</t>
  </si>
  <si>
    <t>sitā</t>
  </si>
  <si>
    <t>सिता</t>
  </si>
  <si>
    <t>दुर्धरा</t>
  </si>
  <si>
    <t>durdharā</t>
  </si>
  <si>
    <t>kantaka</t>
  </si>
  <si>
    <t>thorn</t>
  </si>
  <si>
    <t xml:space="preserve">कण्टक </t>
  </si>
  <si>
    <t>bhuvaneśī</t>
  </si>
  <si>
    <t>भुवनेशी</t>
  </si>
  <si>
    <t>दुर्भगा</t>
  </si>
  <si>
    <t>durbhagā</t>
  </si>
  <si>
    <t>sudha</t>
  </si>
  <si>
    <t>nector</t>
  </si>
  <si>
    <t xml:space="preserve">सुधा </t>
  </si>
  <si>
    <t>bhairavī</t>
  </si>
  <si>
    <t>भैरवी</t>
  </si>
  <si>
    <t>विश्वा</t>
  </si>
  <si>
    <t>viśvā</t>
  </si>
  <si>
    <t>maṅgalā</t>
  </si>
  <si>
    <t>मङ्गला</t>
  </si>
  <si>
    <t>विशीर्णा</t>
  </si>
  <si>
    <t>viśīrṇā</t>
  </si>
  <si>
    <t>poornachandra</t>
  </si>
  <si>
    <t>fullofeffulgence</t>
  </si>
  <si>
    <t xml:space="preserve">पूर्णनिशाकर </t>
  </si>
  <si>
    <t>aparājitā</t>
  </si>
  <si>
    <t>अपराजिता</t>
  </si>
  <si>
    <t>विकटा</t>
  </si>
  <si>
    <t>vikaṭā</t>
  </si>
  <si>
    <t>visha dagdha</t>
  </si>
  <si>
    <t>venomconsuming</t>
  </si>
  <si>
    <t xml:space="preserve">विषदग्ध </t>
  </si>
  <si>
    <t>अविला</t>
  </si>
  <si>
    <t>avilā</t>
  </si>
  <si>
    <t>kulanaasa</t>
  </si>
  <si>
    <t>ruinsthefamily</t>
  </si>
  <si>
    <t xml:space="preserve">कुलान्त </t>
  </si>
  <si>
    <t>विप्रभा</t>
  </si>
  <si>
    <t>viprabhā</t>
  </si>
  <si>
    <t>vamsakshya</t>
  </si>
  <si>
    <t>descendantsnotgrowing</t>
  </si>
  <si>
    <t xml:space="preserve">वंशक्षय </t>
  </si>
  <si>
    <t>सुखदा</t>
  </si>
  <si>
    <t>sukhadā</t>
  </si>
  <si>
    <t>utpaata</t>
  </si>
  <si>
    <t>calamity</t>
  </si>
  <si>
    <t xml:space="preserve">उत्पात </t>
  </si>
  <si>
    <t>स्निग्धा</t>
  </si>
  <si>
    <t>snigdhā</t>
  </si>
  <si>
    <t>सोदरा</t>
  </si>
  <si>
    <t>sodarā</t>
  </si>
  <si>
    <t>soumya</t>
  </si>
  <si>
    <t>pleasing</t>
  </si>
  <si>
    <t xml:space="preserve">सौम्य </t>
  </si>
  <si>
    <t>सुरसुन्दरी</t>
  </si>
  <si>
    <t>surasundarī</t>
  </si>
  <si>
    <t>अमृतप्लविनी</t>
  </si>
  <si>
    <t>amṛtaplavinī</t>
  </si>
  <si>
    <t>seetala</t>
  </si>
  <si>
    <t>cold</t>
  </si>
  <si>
    <t xml:space="preserve">शीतल </t>
  </si>
  <si>
    <t>काळा</t>
  </si>
  <si>
    <t>kāḻā</t>
  </si>
  <si>
    <t>karaladhamstra</t>
  </si>
  <si>
    <t>hardandferociouslook</t>
  </si>
  <si>
    <t xml:space="preserve">करालदंष्ट्र </t>
  </si>
  <si>
    <t>कामधुक्</t>
  </si>
  <si>
    <t>kāmadhuk</t>
  </si>
  <si>
    <t>chandramukhi</t>
  </si>
  <si>
    <t>moonfaced</t>
  </si>
  <si>
    <t>करवीरणी</t>
  </si>
  <si>
    <t>karavīraṇī</t>
  </si>
  <si>
    <t>praveena</t>
  </si>
  <si>
    <t>wellversed</t>
  </si>
  <si>
    <t xml:space="preserve">प्रवीण </t>
  </si>
  <si>
    <t>गह्वरा</t>
  </si>
  <si>
    <t>gahvarā</t>
  </si>
  <si>
    <t>kaala pavaka</t>
  </si>
  <si>
    <t>destructivefireattheendoftheworld</t>
  </si>
  <si>
    <t xml:space="preserve">कालपावकः </t>
  </si>
  <si>
    <t>कुन्दिनी</t>
  </si>
  <si>
    <t>kundinī</t>
  </si>
  <si>
    <t>dhandayutha</t>
  </si>
  <si>
    <t>thestaffheldbytheascetic</t>
  </si>
  <si>
    <t xml:space="preserve">दण्डभृ </t>
  </si>
  <si>
    <t>रौद्रा</t>
  </si>
  <si>
    <t>raudrā</t>
  </si>
  <si>
    <t>nirmala</t>
  </si>
  <si>
    <t>spotless</t>
  </si>
  <si>
    <t xml:space="preserve">निर्मल </t>
  </si>
  <si>
    <t>विषाख्या</t>
  </si>
  <si>
    <t>viṣākhyā</t>
  </si>
  <si>
    <t>विषनाशिनी</t>
  </si>
  <si>
    <t>viṣanāśinī</t>
  </si>
  <si>
    <t>kroora</t>
  </si>
  <si>
    <t>cruel</t>
  </si>
  <si>
    <t xml:space="preserve">क्रूर </t>
  </si>
  <si>
    <t>निर्मदा</t>
  </si>
  <si>
    <t>nirmadā</t>
  </si>
  <si>
    <t>atiseetala</t>
  </si>
  <si>
    <t>toocold</t>
  </si>
  <si>
    <t xml:space="preserve">अतिशीतल </t>
  </si>
  <si>
    <t>शीतला</t>
  </si>
  <si>
    <t>śītalā</t>
  </si>
  <si>
    <t>amrita</t>
  </si>
  <si>
    <t>निम्ना</t>
  </si>
  <si>
    <t>nimnā</t>
  </si>
  <si>
    <t>payodhi</t>
  </si>
  <si>
    <t>ocean</t>
  </si>
  <si>
    <t xml:space="preserve">पयोधि </t>
  </si>
  <si>
    <t>प्रीता</t>
  </si>
  <si>
    <t>prītā</t>
  </si>
  <si>
    <t>brahmna</t>
  </si>
  <si>
    <t>wanderer</t>
  </si>
  <si>
    <t xml:space="preserve">भ्रमण </t>
  </si>
  <si>
    <t>प्रियवर्धिनी</t>
  </si>
  <si>
    <t>priyavardhinī</t>
  </si>
  <si>
    <t>chandrarekha</t>
  </si>
  <si>
    <t>streaksofthemoon</t>
  </si>
  <si>
    <t xml:space="preserve">चन्द्ररेखा </t>
  </si>
  <si>
    <t>मानघ्ना</t>
  </si>
  <si>
    <t>mānaghnā</t>
  </si>
  <si>
    <t>चित्रा</t>
  </si>
  <si>
    <t>citrā</t>
  </si>
  <si>
    <r>
      <t xml:space="preserve">चिमिणी </t>
    </r>
    <r>
      <rPr>
        <sz val="10"/>
        <rFont val="Arial"/>
      </rPr>
      <t>(</t>
    </r>
    <r>
      <rPr>
        <sz val="11"/>
        <color indexed="8"/>
        <rFont val="Arial"/>
        <family val="2"/>
      </rPr>
      <t>चित्रिणी</t>
    </r>
    <r>
      <rPr>
        <sz val="10"/>
        <rFont val="Arial"/>
      </rPr>
      <t>)</t>
    </r>
  </si>
  <si>
    <t>cimiṇī (citriṇī)</t>
  </si>
  <si>
    <t>चिरंजीविनी</t>
  </si>
  <si>
    <t>ciraṁjīvinī</t>
  </si>
  <si>
    <t>भूपा</t>
  </si>
  <si>
    <t>bhūpā</t>
  </si>
  <si>
    <t>गदहरा</t>
  </si>
  <si>
    <t>gadaharā</t>
  </si>
  <si>
    <t>नाळा</t>
  </si>
  <si>
    <t>nāḻā</t>
  </si>
  <si>
    <t>नलिनी</t>
  </si>
  <si>
    <t>nalinī</t>
  </si>
  <si>
    <t>निर्मला</t>
  </si>
  <si>
    <t>nirmalā</t>
  </si>
  <si>
    <t>नदी</t>
  </si>
  <si>
    <t>nadī</t>
  </si>
  <si>
    <t>सुधामृतांशुः</t>
  </si>
  <si>
    <t>sudhāmṛtāṁśuḥ</t>
  </si>
  <si>
    <t>कलुषांकुरा</t>
  </si>
  <si>
    <t>kaluṣāṁkurā</t>
  </si>
  <si>
    <t>त्रैलोक्यमोहनकरी</t>
  </si>
  <si>
    <t>trailokyamohanakarī</t>
  </si>
  <si>
    <t>महामारी</t>
  </si>
  <si>
    <t>mahāmārī</t>
  </si>
  <si>
    <t>सुशीतला</t>
  </si>
  <si>
    <t>suśītalā</t>
  </si>
  <si>
    <t>सुप्रभा</t>
  </si>
  <si>
    <t>suprabhā</t>
  </si>
  <si>
    <t>शोभा</t>
  </si>
  <si>
    <t>śobhā</t>
  </si>
  <si>
    <t>शोभना</t>
  </si>
  <si>
    <t>śobhanā</t>
  </si>
  <si>
    <t>शिवदा</t>
  </si>
  <si>
    <t>śivadā</t>
  </si>
  <si>
    <t>शिवा</t>
  </si>
  <si>
    <t>śivā</t>
  </si>
  <si>
    <t>बला</t>
  </si>
  <si>
    <t>balā</t>
  </si>
  <si>
    <t>ज्वाला</t>
  </si>
  <si>
    <t>jvālā</t>
  </si>
  <si>
    <t>गदा</t>
  </si>
  <si>
    <t>gadā</t>
  </si>
  <si>
    <t>गाधा</t>
  </si>
  <si>
    <t>gādhā</t>
  </si>
  <si>
    <t>नूतना</t>
  </si>
  <si>
    <t>nūtanā</t>
  </si>
  <si>
    <t>सुमनोहरा</t>
  </si>
  <si>
    <t>sumanoharā</t>
  </si>
  <si>
    <r>
      <t xml:space="preserve">सोमबल्ली </t>
    </r>
    <r>
      <rPr>
        <sz val="11"/>
        <color indexed="10"/>
        <rFont val="Calibri"/>
        <family val="2"/>
      </rPr>
      <t xml:space="preserve">( </t>
    </r>
    <r>
      <rPr>
        <sz val="11"/>
        <color indexed="10"/>
        <rFont val="Arial"/>
        <family val="2"/>
      </rPr>
      <t xml:space="preserve">स्मोवल्ली </t>
    </r>
    <r>
      <rPr>
        <sz val="11"/>
        <color indexed="10"/>
        <rFont val="Calibri"/>
        <family val="2"/>
      </rPr>
      <t>)</t>
    </r>
  </si>
  <si>
    <t>somaballī ( smovallī )</t>
  </si>
  <si>
    <t>सोमलता</t>
  </si>
  <si>
    <t>somalatā</t>
  </si>
  <si>
    <t>मंगला</t>
  </si>
  <si>
    <t>maṁgalā</t>
  </si>
  <si>
    <t>मुद्रिका</t>
  </si>
  <si>
    <t>mudrikā</t>
  </si>
  <si>
    <t>क्षुधा</t>
  </si>
  <si>
    <t>kṣudhā</t>
  </si>
  <si>
    <t>मोक्षापवर्गा</t>
  </si>
  <si>
    <t>mokṣāpavargā</t>
  </si>
  <si>
    <r>
      <t xml:space="preserve">बलया </t>
    </r>
    <r>
      <rPr>
        <sz val="11"/>
        <color indexed="10"/>
        <rFont val="Calibri"/>
        <family val="2"/>
      </rPr>
      <t xml:space="preserve">( </t>
    </r>
    <r>
      <rPr>
        <sz val="11"/>
        <color indexed="10"/>
        <rFont val="Arial"/>
        <family val="2"/>
      </rPr>
      <t xml:space="preserve">वलया </t>
    </r>
    <r>
      <rPr>
        <sz val="11"/>
        <color indexed="10"/>
        <rFont val="Calibri"/>
        <family val="2"/>
      </rPr>
      <t>)</t>
    </r>
  </si>
  <si>
    <t>balayā ( valayā )</t>
  </si>
  <si>
    <t>नवनीता</t>
  </si>
  <si>
    <t>navanītā</t>
  </si>
  <si>
    <r>
      <t xml:space="preserve">निशाकरी </t>
    </r>
    <r>
      <rPr>
        <sz val="11"/>
        <color indexed="10"/>
        <rFont val="Calibri"/>
        <family val="2"/>
      </rPr>
      <t xml:space="preserve">( </t>
    </r>
    <r>
      <rPr>
        <sz val="11"/>
        <color indexed="10"/>
        <rFont val="Arial"/>
        <family val="2"/>
      </rPr>
      <t xml:space="preserve">निशाचरी </t>
    </r>
    <r>
      <rPr>
        <sz val="11"/>
        <color indexed="10"/>
        <rFont val="Calibri"/>
        <family val="2"/>
      </rPr>
      <t>)</t>
    </r>
  </si>
  <si>
    <t>niśākarī ( niśācarī )</t>
  </si>
  <si>
    <t>निवृत्ति</t>
  </si>
  <si>
    <t>nivṛtti</t>
  </si>
  <si>
    <t>निगदा</t>
  </si>
  <si>
    <t>nigadā</t>
  </si>
  <si>
    <t>सारा</t>
  </si>
  <si>
    <t>sārā</t>
  </si>
  <si>
    <t>सङ्गीता</t>
  </si>
  <si>
    <t>saṅgītā</t>
  </si>
  <si>
    <t>सामदा</t>
  </si>
  <si>
    <t>sāmadā</t>
  </si>
  <si>
    <r>
      <t xml:space="preserve">सभा </t>
    </r>
    <r>
      <rPr>
        <sz val="11"/>
        <color indexed="10"/>
        <rFont val="Calibri"/>
        <family val="2"/>
      </rPr>
      <t xml:space="preserve">( </t>
    </r>
    <r>
      <rPr>
        <sz val="11"/>
        <color indexed="10"/>
        <rFont val="Arial"/>
        <family val="2"/>
      </rPr>
      <t xml:space="preserve">समा </t>
    </r>
    <r>
      <rPr>
        <sz val="11"/>
        <color indexed="10"/>
        <rFont val="Calibri"/>
        <family val="2"/>
      </rPr>
      <t>)</t>
    </r>
  </si>
  <si>
    <t>sabhā ( samā )</t>
  </si>
  <si>
    <t>विश्वंभरा</t>
  </si>
  <si>
    <t>viśvaṁbharā</t>
  </si>
  <si>
    <t>कुमारी</t>
  </si>
  <si>
    <t>kumārī</t>
  </si>
  <si>
    <t>कोकिला</t>
  </si>
  <si>
    <t>kokilā</t>
  </si>
  <si>
    <t>कुञ्जराकृतिः</t>
  </si>
  <si>
    <t>kuñjarākṛtiḥ</t>
  </si>
  <si>
    <t>ऐंद्रा</t>
  </si>
  <si>
    <t>aiṁdrā</t>
  </si>
  <si>
    <t>स्वाहा</t>
  </si>
  <si>
    <t>svāhā</t>
  </si>
  <si>
    <t>स्वरा</t>
  </si>
  <si>
    <t>svarā</t>
  </si>
  <si>
    <t>ब्रह्मिः</t>
  </si>
  <si>
    <t>brahmiḥ</t>
  </si>
  <si>
    <t>रक्षजलाप्लवा</t>
  </si>
  <si>
    <t>rakṣajalāplavā</t>
  </si>
  <si>
    <t>वारुणी</t>
  </si>
  <si>
    <t>vāruṇī</t>
  </si>
  <si>
    <t>मदिरा</t>
  </si>
  <si>
    <t>madirā</t>
  </si>
  <si>
    <t>मैत्री</t>
  </si>
  <si>
    <t>maitrī</t>
  </si>
  <si>
    <t>हारिणी</t>
  </si>
  <si>
    <t>hāriṇī</t>
  </si>
  <si>
    <t>हरिणी</t>
  </si>
  <si>
    <t>hariṇī</t>
  </si>
  <si>
    <t>मरुत्</t>
  </si>
  <si>
    <t>धनञ्जया</t>
  </si>
  <si>
    <t>dhanañjayā</t>
  </si>
  <si>
    <t>धनकरी</t>
  </si>
  <si>
    <t>dhanakarī</t>
  </si>
  <si>
    <t>धनदा</t>
  </si>
  <si>
    <t>dhanadā</t>
  </si>
  <si>
    <t>कच्छपा</t>
  </si>
  <si>
    <t>kacchapā</t>
  </si>
  <si>
    <t>अंबुजा</t>
  </si>
  <si>
    <t>aṁbujā</t>
  </si>
  <si>
    <t>मांशानी</t>
  </si>
  <si>
    <t>māṁśānī</t>
  </si>
  <si>
    <t>शूलिनी</t>
  </si>
  <si>
    <t>śūlinī</t>
  </si>
  <si>
    <t>शिवकरी</t>
  </si>
  <si>
    <t>śivakarī</t>
  </si>
  <si>
    <t>कला</t>
  </si>
  <si>
    <t>kalā</t>
  </si>
  <si>
    <t>कुन्दा</t>
  </si>
  <si>
    <t>kundā</t>
  </si>
  <si>
    <t>मुकुन्दा</t>
  </si>
  <si>
    <t>mukundā</t>
  </si>
  <si>
    <t>भरता</t>
  </si>
  <si>
    <t>bharatā</t>
  </si>
  <si>
    <t>हसिता</t>
  </si>
  <si>
    <t>hasitā</t>
  </si>
  <si>
    <t>कदली</t>
  </si>
  <si>
    <t>kadalī</t>
  </si>
  <si>
    <t>स्मरा</t>
  </si>
  <si>
    <t>smarā</t>
  </si>
  <si>
    <t>कन्दला</t>
  </si>
  <si>
    <t>kandalā</t>
  </si>
  <si>
    <t>पापा</t>
  </si>
  <si>
    <t>pāpā</t>
  </si>
  <si>
    <t>कामिनी</t>
  </si>
  <si>
    <t>kāminī</t>
  </si>
  <si>
    <t>कलशोद्भवा</t>
  </si>
  <si>
    <t>kalaśodbhavā</t>
  </si>
  <si>
    <t>वीरप्रसू</t>
  </si>
  <si>
    <t>vīraprasū</t>
  </si>
  <si>
    <r>
      <t xml:space="preserve">सङ्गरा </t>
    </r>
    <r>
      <rPr>
        <sz val="11"/>
        <color indexed="10"/>
        <rFont val="Calibri"/>
        <family val="2"/>
      </rPr>
      <t xml:space="preserve">( </t>
    </r>
    <r>
      <rPr>
        <sz val="11"/>
        <color indexed="10"/>
        <rFont val="Arial"/>
        <family val="2"/>
      </rPr>
      <t xml:space="preserve">सङ्गदा </t>
    </r>
    <r>
      <rPr>
        <sz val="11"/>
        <color indexed="10"/>
        <rFont val="Calibri"/>
        <family val="2"/>
      </rPr>
      <t>)</t>
    </r>
  </si>
  <si>
    <t>saṅgarā ( saṅgadā )</t>
  </si>
  <si>
    <t>शतयज्ञा</t>
  </si>
  <si>
    <t>śatayajñā</t>
  </si>
  <si>
    <t>शतावरी</t>
  </si>
  <si>
    <t>śatāvarī</t>
  </si>
  <si>
    <t>प्रह्वी</t>
  </si>
  <si>
    <t>prahvī</t>
  </si>
  <si>
    <t>पाटलिनी</t>
  </si>
  <si>
    <t>pāṭalinī</t>
  </si>
  <si>
    <t>नागा</t>
  </si>
  <si>
    <t>nāgā</t>
  </si>
  <si>
    <t>पंकजा</t>
  </si>
  <si>
    <t>paṁkajā</t>
  </si>
  <si>
    <t>परमेश्वरी</t>
  </si>
  <si>
    <t>parameśvarī</t>
  </si>
  <si>
    <t>Räsi</t>
  </si>
  <si>
    <t xml:space="preserve">Moon </t>
  </si>
  <si>
    <t>Day</t>
  </si>
  <si>
    <t>Näksatra</t>
  </si>
  <si>
    <t>Col.  1</t>
  </si>
  <si>
    <t>3A</t>
  </si>
  <si>
    <t>Lagna-1
Same Sex</t>
  </si>
  <si>
    <t>Lagna-2
Opposite sex</t>
  </si>
  <si>
    <t>Nanda</t>
  </si>
  <si>
    <t>Sasti</t>
  </si>
  <si>
    <t>Maghä</t>
  </si>
  <si>
    <t>Pürna</t>
  </si>
  <si>
    <t>Caturthi</t>
  </si>
  <si>
    <t>Hastä</t>
  </si>
  <si>
    <t>Bhadra</t>
  </si>
  <si>
    <t>Swäti</t>
  </si>
  <si>
    <t>Anurädhä</t>
  </si>
  <si>
    <t>Jaya</t>
  </si>
  <si>
    <t>Mülä</t>
  </si>
  <si>
    <t>Astami</t>
  </si>
  <si>
    <t>Srävana</t>
  </si>
  <si>
    <t>RIkta</t>
  </si>
  <si>
    <t>Dvädasi</t>
  </si>
  <si>
    <t>Satabhisäj</t>
  </si>
  <si>
    <t>Dvijä(bharaṇī)</t>
  </si>
  <si>
    <t>Aslesa</t>
  </si>
  <si>
    <t>रशि</t>
  </si>
  <si>
    <t>मेश</t>
  </si>
  <si>
    <t>वृशभ</t>
  </si>
  <si>
    <t>मिथुन</t>
  </si>
  <si>
    <t>कर्क</t>
  </si>
  <si>
    <t>सिम्ह</t>
  </si>
  <si>
    <t>कन्य</t>
  </si>
  <si>
    <t>तुला</t>
  </si>
  <si>
    <t>वृश्चिक</t>
  </si>
  <si>
    <t>धनु</t>
  </si>
  <si>
    <t>मकर</t>
  </si>
  <si>
    <t>कुम्भ</t>
  </si>
  <si>
    <t>मीन</t>
  </si>
  <si>
    <t>raśi</t>
  </si>
  <si>
    <t>meśa</t>
  </si>
  <si>
    <t>vṛśabha</t>
  </si>
  <si>
    <t>mithuna</t>
  </si>
  <si>
    <t>karka</t>
  </si>
  <si>
    <t>simha</t>
  </si>
  <si>
    <t>kanya</t>
  </si>
  <si>
    <t>tulā</t>
  </si>
  <si>
    <t>vṛścika</t>
  </si>
  <si>
    <t>dhanu</t>
  </si>
  <si>
    <t>makara</t>
  </si>
  <si>
    <t>kumbha</t>
  </si>
  <si>
    <t>meena</t>
  </si>
  <si>
    <t>घात-मास</t>
  </si>
  <si>
    <t>कर्थिक</t>
  </si>
  <si>
    <t>मगसर</t>
  </si>
  <si>
    <t>आषाढ</t>
  </si>
  <si>
    <t>पौष</t>
  </si>
  <si>
    <t>ज्येष्ठ</t>
  </si>
  <si>
    <t>भाद्र</t>
  </si>
  <si>
    <t>माघ</t>
  </si>
  <si>
    <t>आश्विन</t>
  </si>
  <si>
    <t>श्रावण</t>
  </si>
  <si>
    <t>वैशाख</t>
  </si>
  <si>
    <t>चैत्र</t>
  </si>
  <si>
    <t>फाल्गुन</t>
  </si>
  <si>
    <t>ghāta-māsa</t>
  </si>
  <si>
    <t>karthika</t>
  </si>
  <si>
    <t>magasara</t>
  </si>
  <si>
    <t>āṣāḍha</t>
  </si>
  <si>
    <t>pauṣa</t>
  </si>
  <si>
    <t>jyeṣṭha</t>
  </si>
  <si>
    <t>bhādra</t>
  </si>
  <si>
    <t>māgha</t>
  </si>
  <si>
    <t>āśvina</t>
  </si>
  <si>
    <t>śrāvaṇa</t>
  </si>
  <si>
    <t>vaiśākha</t>
  </si>
  <si>
    <t>caitra</t>
  </si>
  <si>
    <t>phālguna</t>
  </si>
  <si>
    <t>घात-तिथि</t>
  </si>
  <si>
    <t>ghāta-tithi</t>
  </si>
  <si>
    <t>Purna</t>
  </si>
  <si>
    <t>Rikta</t>
  </si>
  <si>
    <t>घात-वार</t>
  </si>
  <si>
    <t>रविवार</t>
  </si>
  <si>
    <t>शनिवार</t>
  </si>
  <si>
    <t>सोमवार</t>
  </si>
  <si>
    <t>बुधवार</t>
  </si>
  <si>
    <t>गुरुवार</t>
  </si>
  <si>
    <t>शुक्रवार</t>
  </si>
  <si>
    <t>मंगलवार</t>
  </si>
  <si>
    <t>ghāta-vāra</t>
  </si>
  <si>
    <t>ravivāra</t>
  </si>
  <si>
    <t>śanivāra</t>
  </si>
  <si>
    <t>somavāra</t>
  </si>
  <si>
    <t>budhavāra</t>
  </si>
  <si>
    <t>guruvāra</t>
  </si>
  <si>
    <t>śukravāra</t>
  </si>
  <si>
    <t>maṁgalavāra</t>
  </si>
  <si>
    <t>घात-नक्षत्र</t>
  </si>
  <si>
    <t>मघा</t>
  </si>
  <si>
    <t>हस्त</t>
  </si>
  <si>
    <t>स्वाति</t>
  </si>
  <si>
    <t>अनुराधा</t>
  </si>
  <si>
    <t>मूल</t>
  </si>
  <si>
    <t>श्रवण</t>
  </si>
  <si>
    <t>शतभिषा</t>
  </si>
  <si>
    <t>रेवती</t>
  </si>
  <si>
    <t>भरणी</t>
  </si>
  <si>
    <t>रोहिणी</t>
  </si>
  <si>
    <t>आर्द्रा</t>
  </si>
  <si>
    <t>अश्लेषा</t>
  </si>
  <si>
    <t>ghāta-nakṣatra</t>
  </si>
  <si>
    <t>maghā</t>
  </si>
  <si>
    <t>hasta</t>
  </si>
  <si>
    <t>svāti</t>
  </si>
  <si>
    <t>anurādhā</t>
  </si>
  <si>
    <t>mūla</t>
  </si>
  <si>
    <t>śravaṇa</t>
  </si>
  <si>
    <t>śatabhiṣā</t>
  </si>
  <si>
    <t>revatī</t>
  </si>
  <si>
    <t>bharaṇī</t>
  </si>
  <si>
    <t>rohiṇī</t>
  </si>
  <si>
    <t>ārdrā</t>
  </si>
  <si>
    <t>aśleṣā</t>
  </si>
  <si>
    <t>घात-योग</t>
  </si>
  <si>
    <t>विष्कुंभ</t>
  </si>
  <si>
    <t>शुक्ल</t>
  </si>
  <si>
    <t>परिघ</t>
  </si>
  <si>
    <t>व्याघात</t>
  </si>
  <si>
    <t>धृति</t>
  </si>
  <si>
    <t>व्यतीपात</t>
  </si>
  <si>
    <t>वज्र</t>
  </si>
  <si>
    <t>वैधृति</t>
  </si>
  <si>
    <t>गंड</t>
  </si>
  <si>
    <t>ghāta-yoga</t>
  </si>
  <si>
    <t>viṣkuṁbha</t>
  </si>
  <si>
    <t>śukla</t>
  </si>
  <si>
    <t>parigha</t>
  </si>
  <si>
    <t>vyāghāta</t>
  </si>
  <si>
    <t>dhṛti</t>
  </si>
  <si>
    <t>vyatīpāta</t>
  </si>
  <si>
    <t>vajra</t>
  </si>
  <si>
    <t>vaidhṛti</t>
  </si>
  <si>
    <t>gaṁḍa</t>
  </si>
  <si>
    <t>घात-करण</t>
  </si>
  <si>
    <t>शकुनि</t>
  </si>
  <si>
    <t>नाग</t>
  </si>
  <si>
    <t>गर</t>
  </si>
  <si>
    <t>चतुष्पाद</t>
  </si>
  <si>
    <t>ghāta-karaṇa</t>
  </si>
  <si>
    <t>śakuni</t>
  </si>
  <si>
    <t>nāga</t>
  </si>
  <si>
    <t>gara</t>
  </si>
  <si>
    <t>catuṣpāda</t>
  </si>
  <si>
    <t>प्रहर</t>
  </si>
  <si>
    <t>prahara</t>
  </si>
  <si>
    <t>पुरुश-घात-चन्द्र</t>
  </si>
  <si>
    <t>मेष</t>
  </si>
  <si>
    <t>कन्या</t>
  </si>
  <si>
    <t>सिंह</t>
  </si>
  <si>
    <t>वृषभ</t>
  </si>
  <si>
    <t>कुंभ</t>
  </si>
  <si>
    <t>puruśa-ghāta-candra</t>
  </si>
  <si>
    <t>meṣa</t>
  </si>
  <si>
    <t>kanyā</t>
  </si>
  <si>
    <t>siṁha</t>
  </si>
  <si>
    <t>vṛṣabha</t>
  </si>
  <si>
    <t>kuṁbha</t>
  </si>
  <si>
    <t>स्त्री-घात-चन्द्र</t>
  </si>
  <si>
    <t>strī-ghāta-candra</t>
  </si>
  <si>
    <t>Ruling
Planet</t>
  </si>
  <si>
    <t>Simple</t>
  </si>
  <si>
    <t>Syllable</t>
  </si>
  <si>
    <t>Mystical Meaning</t>
  </si>
  <si>
    <t>SUN</t>
  </si>
  <si>
    <t>Vowels</t>
  </si>
  <si>
    <t>Guttural Short</t>
  </si>
  <si>
    <t>अ a</t>
  </si>
  <si>
    <r>
      <t>Raksha</t>
    </r>
    <r>
      <rPr>
        <sz val="8"/>
        <rFont val="Verdana"/>
        <family val="2"/>
      </rPr>
      <t xml:space="preserve"> Beeja for protection; Imperishable; unity of mind and soul; Symbolizes Omniscient Brahma. Initiator of Pranava (AUM)</t>
    </r>
  </si>
  <si>
    <t>Guttural Long</t>
  </si>
  <si>
    <t>आ ā</t>
  </si>
  <si>
    <r>
      <t xml:space="preserve">Supreme power, brilliance, creator of </t>
    </r>
    <r>
      <rPr>
        <i/>
        <sz val="8"/>
        <rFont val="Verdana"/>
        <family val="2"/>
      </rPr>
      <t>Vagdevi</t>
    </r>
    <r>
      <rPr>
        <sz val="8"/>
        <rFont val="Verdana"/>
        <family val="2"/>
      </rPr>
      <t xml:space="preserve"> Beeja (enhances speech).</t>
    </r>
  </si>
  <si>
    <t>Palatal Short</t>
  </si>
  <si>
    <t>इ i</t>
  </si>
  <si>
    <r>
      <t xml:space="preserve">Bestows Nectar; imparts knowledge; </t>
    </r>
    <r>
      <rPr>
        <i/>
        <sz val="8"/>
        <rFont val="Verdana"/>
        <family val="2"/>
      </rPr>
      <t>Sthambhak</t>
    </r>
    <r>
      <rPr>
        <sz val="8"/>
        <rFont val="Verdana"/>
        <family val="2"/>
      </rPr>
      <t xml:space="preserve"> (arresting evils); infatuating, Armed for eradicating black magic etc. </t>
    </r>
  </si>
  <si>
    <t>Palatal Long</t>
  </si>
  <si>
    <t>ई ī</t>
  </si>
  <si>
    <t>Labial Short</t>
  </si>
  <si>
    <t>उ u</t>
  </si>
  <si>
    <r>
      <t xml:space="preserve">The seed of </t>
    </r>
    <r>
      <rPr>
        <i/>
        <sz val="8"/>
        <rFont val="Verdana"/>
        <family val="2"/>
      </rPr>
      <t xml:space="preserve">Uccahatan </t>
    </r>
    <r>
      <rPr>
        <sz val="8"/>
        <rFont val="Verdana"/>
        <family val="2"/>
      </rPr>
      <t>(infatuation) bestows supreme power to attain any desire. Symbolizes Omnipresent Viñëu and the middle of the Pranava.</t>
    </r>
  </si>
  <si>
    <t>Labial Long</t>
  </si>
  <si>
    <t>ऊ ū</t>
  </si>
  <si>
    <t xml:space="preserve">Retroflex Short </t>
  </si>
  <si>
    <t>ऋ ṛ</t>
  </si>
  <si>
    <t>Bestows Mantra Siddhi as it refers to the Seer or Rishi, Success in all good and righteous works.</t>
  </si>
  <si>
    <t>Retroflex Long</t>
  </si>
  <si>
    <t>ॠ ṝ</t>
  </si>
  <si>
    <t>Dental Short</t>
  </si>
  <si>
    <t>ऌ ḷ</t>
  </si>
  <si>
    <t>Preaches truth, inventor of speech, cause for the origin of Lakshmi Beeja; responsible for salvation.</t>
  </si>
  <si>
    <t>Dental Long</t>
  </si>
  <si>
    <t>ॡ ḹ</t>
  </si>
  <si>
    <t>Diphthongs</t>
  </si>
  <si>
    <t>ए e</t>
  </si>
  <si>
    <t>Saraswati Beeja; The origin of Jala Beeja (Seed of water); Giver of Vidya (Knowledge) &amp; Siddhi (Success in good actions); Ends enmity and court cases i.e. establishes justice</t>
  </si>
  <si>
    <t>ऐ ai</t>
  </si>
  <si>
    <t>ओ o</t>
  </si>
  <si>
    <t>Sublime, Worships Viñëu &amp; Lakshmi; youthful; Used for other Beeja with specific objective attainment.</t>
  </si>
  <si>
    <t>औ au</t>
  </si>
  <si>
    <r>
      <t xml:space="preserve">Powerful </t>
    </r>
    <r>
      <rPr>
        <i/>
        <sz val="8"/>
        <rFont val="Verdana"/>
        <family val="2"/>
      </rPr>
      <t>Maran</t>
    </r>
    <r>
      <rPr>
        <sz val="8"/>
        <rFont val="Verdana"/>
        <family val="2"/>
      </rPr>
      <t xml:space="preserve"> (destructions) and </t>
    </r>
    <r>
      <rPr>
        <i/>
        <sz val="8"/>
        <rFont val="Verdana"/>
        <family val="2"/>
      </rPr>
      <t>Ucchhatan</t>
    </r>
    <r>
      <rPr>
        <sz val="8"/>
        <rFont val="Verdana"/>
        <family val="2"/>
      </rPr>
      <t xml:space="preserve"> (infatuation) Beeja, bestows of auspicious results quickly;</t>
    </r>
  </si>
  <si>
    <t>Consonants</t>
  </si>
  <si>
    <t>Anuswara</t>
  </si>
  <si>
    <t>अं aṁ</t>
  </si>
  <si>
    <t>Bestows faith-the natural Guru Mantra; creates peace, knowledge and represents Godhead.</t>
  </si>
  <si>
    <t>Visarga</t>
  </si>
  <si>
    <t>अः aḥ</t>
  </si>
  <si>
    <t xml:space="preserve">Shanti Beeja, Grants boons </t>
  </si>
  <si>
    <t>MARS</t>
  </si>
  <si>
    <t>Guttural Consonants</t>
  </si>
  <si>
    <t>Unvoiced</t>
  </si>
  <si>
    <t>क ka</t>
  </si>
  <si>
    <r>
      <t xml:space="preserve">Brahma Akshara; grants fame &amp; unparalleled knowledge; Fulfiller of all desires as </t>
    </r>
    <r>
      <rPr>
        <i/>
        <sz val="8"/>
        <rFont val="Verdana"/>
        <family val="2"/>
      </rPr>
      <t>Kama</t>
    </r>
    <r>
      <rPr>
        <sz val="8"/>
        <rFont val="Verdana"/>
        <family val="2"/>
      </rPr>
      <t xml:space="preserve"> or Krishna Beeja (</t>
    </r>
    <r>
      <rPr>
        <i/>
        <sz val="8"/>
        <rFont val="Verdana"/>
        <family val="2"/>
      </rPr>
      <t>Kleem</t>
    </r>
    <r>
      <rPr>
        <sz val="8"/>
        <rFont val="Verdana"/>
        <family val="2"/>
      </rPr>
      <t>).</t>
    </r>
  </si>
  <si>
    <t>Unvoiced aspirate</t>
  </si>
  <si>
    <t xml:space="preserve">ख kha </t>
  </si>
  <si>
    <t>Aakasha Beeja; Gives success &amp; mastery of Tantra; considered akin to Kalp Vriksha i.e. the wish fulfilling tree.</t>
  </si>
  <si>
    <t>Voiced</t>
  </si>
  <si>
    <t xml:space="preserve">ग ga </t>
  </si>
  <si>
    <t>Works towards Pranava and Maya Beeja and is the Ganesha Beeja.</t>
  </si>
  <si>
    <t>Voiced aspirate</t>
  </si>
  <si>
    <t>घ gha</t>
  </si>
  <si>
    <r>
      <t>Sthamban</t>
    </r>
    <r>
      <rPr>
        <sz val="8"/>
        <rFont val="Verdana"/>
        <family val="2"/>
      </rPr>
      <t xml:space="preserve"> Beeja; remover of impediments, creator of Mohan Beeja.</t>
    </r>
  </si>
  <si>
    <t>Nasal</t>
  </si>
  <si>
    <t>ङ ṅa</t>
  </si>
  <si>
    <r>
      <t xml:space="preserve">Destroyer of enemies. Creator of </t>
    </r>
    <r>
      <rPr>
        <i/>
        <sz val="8"/>
        <rFont val="Verdana"/>
        <family val="2"/>
      </rPr>
      <t>Vidveshan</t>
    </r>
    <r>
      <rPr>
        <sz val="8"/>
        <rFont val="Verdana"/>
        <family val="2"/>
      </rPr>
      <t xml:space="preserve"> (Causing differences) Beeja. Used for worshipping Narada.</t>
    </r>
  </si>
  <si>
    <t>VENUS</t>
  </si>
  <si>
    <t>Palatal Consonants</t>
  </si>
  <si>
    <t>च ca</t>
  </si>
  <si>
    <t>Manasa Siddhi; Creator of Uccahhatan Beeja,</t>
  </si>
  <si>
    <t>छ cha</t>
  </si>
  <si>
    <r>
      <t xml:space="preserve">Creator of Aap Beeja, cause of death, </t>
    </r>
    <r>
      <rPr>
        <i/>
        <sz val="8"/>
        <rFont val="Verdana"/>
        <family val="2"/>
      </rPr>
      <t>Chhaya</t>
    </r>
    <r>
      <rPr>
        <sz val="8"/>
        <rFont val="Verdana"/>
        <family val="2"/>
      </rPr>
      <t xml:space="preserve"> the shadowy wife of the Sun God.</t>
    </r>
  </si>
  <si>
    <t>ज ja</t>
  </si>
  <si>
    <t>Invokes inner protection; destroyer of mental and physical sufferings, Mritunjaya Beeja (Jum).</t>
  </si>
  <si>
    <t>झ jha</t>
  </si>
  <si>
    <t xml:space="preserve">Instantly removes black magic and evils. </t>
  </si>
  <si>
    <t>ञ ña</t>
  </si>
  <si>
    <t>Used in Infatuation</t>
  </si>
  <si>
    <t>MERCURY</t>
  </si>
  <si>
    <t>Retroflex Consonants</t>
  </si>
  <si>
    <t>ट ṭa</t>
  </si>
  <si>
    <r>
      <t xml:space="preserve">Bahri Beeja, </t>
    </r>
    <r>
      <rPr>
        <i/>
        <sz val="8"/>
        <rFont val="Verdana"/>
        <family val="2"/>
      </rPr>
      <t>Beeja</t>
    </r>
    <r>
      <rPr>
        <sz val="8"/>
        <rFont val="Verdana"/>
        <family val="2"/>
      </rPr>
      <t xml:space="preserve"> for fire sacrifice. Used in Ucchatan Tantra for Hanuman.</t>
    </r>
  </si>
  <si>
    <t>ठ ṭha</t>
  </si>
  <si>
    <t xml:space="preserve">Used in Dhoomavati Beeja, doer of cruel and evil deeds; violent, </t>
  </si>
  <si>
    <t>ड ḍa</t>
  </si>
  <si>
    <t>Judicious &amp; auspicious</t>
  </si>
  <si>
    <t>ढ ḍha</t>
  </si>
  <si>
    <t>Maran Beeja, creates disturbances.</t>
  </si>
  <si>
    <t>ण ṇa</t>
  </si>
  <si>
    <t>Bestows peace &amp; all Siddhi’s.</t>
  </si>
  <si>
    <t>JUPITER</t>
  </si>
  <si>
    <t>Dental Consonants</t>
  </si>
  <si>
    <t>त ta</t>
  </si>
  <si>
    <t>Attractive, innovator of power, accomplisher of things capable of achieving Sarva Siddhi in combination with Saraswatha Beeja.</t>
  </si>
  <si>
    <t>थ tha</t>
  </si>
  <si>
    <t>Accomplisher of good task, friend of Lakshmi Beeja capable of infatuation in combination with other Beeja.</t>
  </si>
  <si>
    <t>द da</t>
  </si>
  <si>
    <r>
      <t>Destroys Karma Yoga and self control</t>
    </r>
    <r>
      <rPr>
        <sz val="8"/>
        <rFont val="URW Palladio IT"/>
      </rPr>
      <t xml:space="preserve"> The three important lessons of Brahma for the three types of Nakshatra based on which the planets get their </t>
    </r>
    <r>
      <rPr>
        <i/>
        <sz val="8"/>
        <rFont val="URW Palladio IT"/>
      </rPr>
      <t>Gana</t>
    </r>
    <r>
      <rPr>
        <sz val="8"/>
        <rFont val="URW Palladio IT"/>
      </rPr>
      <t xml:space="preserve"> (i.e. Deva, Nara and Rakshas Gana) are with DA Akshara as </t>
    </r>
    <r>
      <rPr>
        <b/>
        <sz val="8"/>
        <rFont val="URW Palladio IT"/>
      </rPr>
      <t>Damaya</t>
    </r>
    <r>
      <rPr>
        <sz val="8"/>
        <rFont val="URW Palladio IT"/>
      </rPr>
      <t xml:space="preserve"> (Self Control as the Deva Gana are always enjoying in gay abandon) </t>
    </r>
    <r>
      <rPr>
        <b/>
        <sz val="8"/>
        <rFont val="URW Palladio IT"/>
      </rPr>
      <t>Daana</t>
    </r>
    <r>
      <rPr>
        <sz val="8"/>
        <rFont val="URW Palladio IT"/>
      </rPr>
      <t xml:space="preserve"> (Donate/ Give as </t>
    </r>
    <r>
      <rPr>
        <i/>
        <sz val="8"/>
        <rFont val="URW Palladio IT"/>
      </rPr>
      <t>Manusya or Nara Gana</t>
    </r>
    <r>
      <rPr>
        <sz val="8"/>
        <rFont val="URW Palladio IT"/>
      </rPr>
      <t xml:space="preserve"> are Greedy) and </t>
    </r>
    <r>
      <rPr>
        <b/>
        <sz val="8"/>
        <rFont val="URW Palladio IT"/>
      </rPr>
      <t>Daya</t>
    </r>
    <r>
      <rPr>
        <sz val="8"/>
        <rFont val="URW Palladio IT"/>
      </rPr>
      <t xml:space="preserve"> (Be Merciful as the Rakshas Gana are cruel by nature).</t>
    </r>
    <r>
      <rPr>
        <sz val="8"/>
        <rFont val="Verdana"/>
        <family val="2"/>
      </rPr>
      <t xml:space="preserve">, </t>
    </r>
    <r>
      <rPr>
        <i/>
        <sz val="8"/>
        <rFont val="Verdana"/>
        <family val="2"/>
      </rPr>
      <t>Sukra</t>
    </r>
    <r>
      <rPr>
        <sz val="8"/>
        <rFont val="Verdana"/>
        <family val="2"/>
      </rPr>
      <t xml:space="preserve"> (Desire) Beeja.</t>
    </r>
  </si>
  <si>
    <t>ध dha</t>
  </si>
  <si>
    <t>Helper of Shreem and Kleem Beeja; a friend indeed; producer of Maaya Beeja.</t>
  </si>
  <si>
    <t>न na</t>
  </si>
  <si>
    <t>Indicator of will – power, mind purifier, creator of five elements (Tathwas).</t>
  </si>
  <si>
    <t>SATURN</t>
  </si>
  <si>
    <t>Labial Consonants</t>
  </si>
  <si>
    <t>प pa</t>
  </si>
  <si>
    <t>A friend coming for the help of the mind to reach salvation.</t>
  </si>
  <si>
    <t>फ pha</t>
  </si>
  <si>
    <r>
      <t xml:space="preserve">Kartaveeryarjuna Beeja; Agni Astra (Weapon of Fire); used in </t>
    </r>
    <r>
      <rPr>
        <i/>
        <sz val="8"/>
        <rFont val="Verdana"/>
        <family val="2"/>
      </rPr>
      <t>Ucchatan</t>
    </r>
    <r>
      <rPr>
        <sz val="8"/>
        <rFont val="Verdana"/>
        <family val="2"/>
      </rPr>
      <t xml:space="preserve"> as FHAT.</t>
    </r>
  </si>
  <si>
    <t>ब ba</t>
  </si>
  <si>
    <t>Helping to play according to the circumstances.</t>
  </si>
  <si>
    <t>भ bha</t>
  </si>
  <si>
    <r>
      <t xml:space="preserve">Used for </t>
    </r>
    <r>
      <rPr>
        <i/>
        <sz val="8"/>
        <rFont val="Verdana"/>
        <family val="2"/>
      </rPr>
      <t>Maran</t>
    </r>
    <r>
      <rPr>
        <sz val="8"/>
        <rFont val="Verdana"/>
        <family val="2"/>
      </rPr>
      <t xml:space="preserve"> and </t>
    </r>
    <r>
      <rPr>
        <i/>
        <sz val="8"/>
        <rFont val="Verdana"/>
        <family val="2"/>
      </rPr>
      <t>Ucchatan</t>
    </r>
    <r>
      <rPr>
        <sz val="8"/>
        <rFont val="Verdana"/>
        <family val="2"/>
      </rPr>
      <t>.</t>
    </r>
  </si>
  <si>
    <t>म ma</t>
  </si>
  <si>
    <t xml:space="preserve">Natural Mother (Ma) used in the Mantras for begetting children. </t>
  </si>
  <si>
    <t>MOON</t>
  </si>
  <si>
    <t xml:space="preserve">Consonants Semivowel </t>
  </si>
  <si>
    <t>Palatal</t>
  </si>
  <si>
    <t>य ya</t>
  </si>
  <si>
    <t>Peace giver; Prostration; Vayu (Air) Beeja</t>
  </si>
  <si>
    <t>Retroflex</t>
  </si>
  <si>
    <t>र ra</t>
  </si>
  <si>
    <t>Vahni/Agni (fire) Beeja; Carries the mantra to the Gods and is used in most Beejakshara e.g. Hraam, Hreem, , Kreem etc. contain RA.</t>
  </si>
  <si>
    <t>Dental</t>
  </si>
  <si>
    <t>ल la</t>
  </si>
  <si>
    <r>
      <t xml:space="preserve">Prithvi (Earth) Beeja; Lakshmi: Used for wealth &amp; prosperity. Causes </t>
    </r>
    <r>
      <rPr>
        <i/>
        <sz val="8"/>
        <rFont val="Verdana"/>
        <family val="2"/>
      </rPr>
      <t>Agni sthambana</t>
    </r>
    <r>
      <rPr>
        <sz val="8"/>
        <rFont val="Verdana"/>
        <family val="2"/>
      </rPr>
      <t xml:space="preserve"> (extinguishes the fire of RA Beeja and replaces it with the happy LA Beeja) and carries the prayers to the Gods e.g.  Hleem, Kleem etc.</t>
    </r>
  </si>
  <si>
    <t>Labial</t>
  </si>
  <si>
    <t>व va</t>
  </si>
  <si>
    <t>Jala (Water) Beeja.</t>
  </si>
  <si>
    <t>Consonants: Sibilants</t>
  </si>
  <si>
    <t>श śa</t>
  </si>
  <si>
    <t>Shanti (Peace) Beeja.</t>
  </si>
  <si>
    <t>ष ṣa</t>
  </si>
  <si>
    <t>Agni Stambhana (Fire extinguisher). Used in black magic etc.</t>
  </si>
  <si>
    <t>स sa</t>
  </si>
  <si>
    <t>Satya Karma Yoga. When used in Mantra, all works are accomplished.</t>
  </si>
  <si>
    <t>Consonants: Aspiration</t>
  </si>
  <si>
    <t>ह ha</t>
  </si>
  <si>
    <t>Gagana (Sky) or Akasha Beeja. It represents Çiva/Hanuman and can remove all evils.</t>
  </si>
  <si>
    <t>क्ष kṣa</t>
  </si>
  <si>
    <t>Poison Destroyer Garuda Beeja. Used with all mantra that destroy the evil connected with the Nivritti Direction ruled by Rakshas</t>
  </si>
  <si>
    <t>Tithi Lords</t>
  </si>
  <si>
    <t>KetuR</t>
  </si>
  <si>
    <t>VenusR</t>
  </si>
  <si>
    <t>SunR</t>
  </si>
  <si>
    <t>MoonR</t>
  </si>
  <si>
    <t>MarsR</t>
  </si>
  <si>
    <t>RahuR</t>
  </si>
  <si>
    <t>JupiterR</t>
  </si>
  <si>
    <t>SaturnR</t>
  </si>
  <si>
    <t>MercuryR</t>
  </si>
  <si>
    <t>Mandi Position</t>
  </si>
  <si>
    <t>Vaara</t>
  </si>
  <si>
    <t>Night</t>
  </si>
  <si>
    <t>Table 1.20 : Planetary Placement &amp; Friendship for Finance</t>
  </si>
  <si>
    <t>Exaltation/
Debilitation</t>
  </si>
  <si>
    <t>Own
Sign</t>
  </si>
  <si>
    <t>Friendly Sign</t>
  </si>
  <si>
    <t>Aries/Libra</t>
  </si>
  <si>
    <t>Taurus/
Scorpio</t>
  </si>
  <si>
    <t>Mercury &amp;
Jupiter</t>
  </si>
  <si>
    <t>Virgo, Gemini
Sagittarius, Pisces</t>
  </si>
  <si>
    <t>Capricorn/
Cancer</t>
  </si>
  <si>
    <t>Aries
Scorpio</t>
  </si>
  <si>
    <t>Mercury &amp;
Venus</t>
  </si>
  <si>
    <t>Virgo, Gemini
Taurus, Libra</t>
  </si>
  <si>
    <t>Virgo/
Pisces</t>
  </si>
  <si>
    <t>Gemini,
Virgo</t>
  </si>
  <si>
    <t>All planets
excluding Sun</t>
  </si>
  <si>
    <t>All signs except
Leo</t>
  </si>
  <si>
    <t xml:space="preserve">Jupiter </t>
  </si>
  <si>
    <t>Cancer/
Capricorn</t>
  </si>
  <si>
    <t>Sagittarius,
Pisces</t>
  </si>
  <si>
    <t>All planets
excluding
Mars</t>
  </si>
  <si>
    <t>All signs except
Aries &amp; Scorpio</t>
  </si>
  <si>
    <t xml:space="preserve">Venus </t>
  </si>
  <si>
    <t>Pisces/
Virgo</t>
  </si>
  <si>
    <t>Taurus,
Libra</t>
  </si>
  <si>
    <t>All planets
excluding
Sun &amp; Moon</t>
  </si>
  <si>
    <t>All signs except
Leo &amp; Cancer</t>
  </si>
  <si>
    <t>Libra/
Aries</t>
  </si>
  <si>
    <t>Capricorn,
Aquarius</t>
  </si>
  <si>
    <t>Mercury
Jupiter
Venus</t>
  </si>
  <si>
    <t>Taurus, Libra,
Gemini, Virgo,
Pisces, Sagittarius</t>
  </si>
  <si>
    <t>Gemini/
Sagittarius</t>
  </si>
  <si>
    <t>Venus, Saturn
Jupiter, Mercury</t>
  </si>
  <si>
    <t>Libra, Capricorn
Virgo, Gemini,
Pisces, Sagittarius</t>
  </si>
  <si>
    <t>Sun, Moon</t>
  </si>
  <si>
    <t>Leo, Cancer, Aries,</t>
  </si>
  <si>
    <t>Divisional Weightage/Varga Vishwa</t>
  </si>
  <si>
    <t>VargaVishwa</t>
  </si>
  <si>
    <t>Shadvarga Vimshopaka</t>
  </si>
  <si>
    <t>Saptavarga Vimshopaka</t>
  </si>
  <si>
    <t>DasaVarga Vimshopaka</t>
  </si>
  <si>
    <t>ShodasaVarga Vimshopaka</t>
  </si>
  <si>
    <t>Divisor</t>
  </si>
  <si>
    <t>House Equivalent</t>
  </si>
  <si>
    <t>6/7 Names</t>
  </si>
  <si>
    <t>10 Names</t>
  </si>
  <si>
    <t>16 Names</t>
  </si>
  <si>
    <t>D1</t>
  </si>
  <si>
    <t>D2</t>
  </si>
  <si>
    <t>kiṁśuka</t>
  </si>
  <si>
    <t>pārijātaṁ</t>
  </si>
  <si>
    <t>bhedakaṁ</t>
  </si>
  <si>
    <t>D3</t>
  </si>
  <si>
    <t>vyañjana</t>
  </si>
  <si>
    <t>uttama</t>
  </si>
  <si>
    <t>kusum</t>
  </si>
  <si>
    <t>D9</t>
  </si>
  <si>
    <t>cāmarā</t>
  </si>
  <si>
    <t>gopura</t>
  </si>
  <si>
    <t>nāgapuṣpaṁ</t>
  </si>
  <si>
    <t>D12</t>
  </si>
  <si>
    <t>chatraṁ</t>
  </si>
  <si>
    <t>siṁhāsanaṁ</t>
  </si>
  <si>
    <t>kandukā</t>
  </si>
  <si>
    <t>D30</t>
  </si>
  <si>
    <t>kuṇḍala</t>
  </si>
  <si>
    <t>pārāvataṁ</t>
  </si>
  <si>
    <t>keralā</t>
  </si>
  <si>
    <t>D7</t>
  </si>
  <si>
    <t>mukuṭā</t>
  </si>
  <si>
    <t>devalokaṁ</t>
  </si>
  <si>
    <t>kalpavṛkṣa</t>
  </si>
  <si>
    <t>D10</t>
  </si>
  <si>
    <t>brahmalokā</t>
  </si>
  <si>
    <t>candanavana</t>
  </si>
  <si>
    <t>D16</t>
  </si>
  <si>
    <t>śakravāhana</t>
  </si>
  <si>
    <t>pūrṇacandra</t>
  </si>
  <si>
    <t>D60</t>
  </si>
  <si>
    <t>śrīdhāma</t>
  </si>
  <si>
    <t>uccaiḥśravā</t>
  </si>
  <si>
    <t>D20</t>
  </si>
  <si>
    <t>dhanvantari</t>
  </si>
  <si>
    <t>D24</t>
  </si>
  <si>
    <t>sūryakāntaṁ</t>
  </si>
  <si>
    <t>D27</t>
  </si>
  <si>
    <t>vidrumā</t>
  </si>
  <si>
    <t>D4</t>
  </si>
  <si>
    <t xml:space="preserve">śakrasiṁhāsanaṁ </t>
  </si>
  <si>
    <t>D40</t>
  </si>
  <si>
    <t>golokaṁ</t>
  </si>
  <si>
    <t>D45</t>
  </si>
  <si>
    <t>srīvallabhā</t>
  </si>
  <si>
    <t>Varga Names</t>
  </si>
  <si>
    <r>
      <t>पाचक</t>
    </r>
    <r>
      <rPr>
        <sz val="11"/>
        <color indexed="8"/>
        <rFont val="Trebuchet MS"/>
        <family val="2"/>
      </rPr>
      <t>/pācaka</t>
    </r>
  </si>
  <si>
    <r>
      <t>बोधक</t>
    </r>
    <r>
      <rPr>
        <sz val="11"/>
        <color indexed="8"/>
        <rFont val="Trebuchet MS"/>
        <family val="2"/>
      </rPr>
      <t>/bodhaka</t>
    </r>
  </si>
  <si>
    <r>
      <t>कारक</t>
    </r>
    <r>
      <rPr>
        <sz val="11"/>
        <color indexed="8"/>
        <rFont val="Trebuchet MS"/>
        <family val="2"/>
      </rPr>
      <t>/kāraka</t>
    </r>
  </si>
  <si>
    <r>
      <t>वेधक</t>
    </r>
    <r>
      <rPr>
        <sz val="11"/>
        <color indexed="8"/>
        <rFont val="Trebuchet MS"/>
        <family val="2"/>
      </rPr>
      <t>/vedhaka</t>
    </r>
  </si>
  <si>
    <t>Nothing?</t>
  </si>
  <si>
    <t>Graha</t>
  </si>
  <si>
    <t>saumya(soma?)=moon, induputra= mercury ,arka=sun,dineshaputra=Saturn</t>
  </si>
  <si>
    <t>The table given in page 22 CoVA is(Reformated)</t>
  </si>
  <si>
    <t>planet-&gt;pachak,bodhak,Karak,Vedhak (number in bracket are the houses)</t>
  </si>
  <si>
    <t>Sun-&gt;Sat(6),Mars(7),Jup(9),Ven(11)</t>
  </si>
  <si>
    <t>Moon-&gt;Venus(7),Mars(9),Sat(11),Sun(3)</t>
  </si>
  <si>
    <t>Mars-&gt;Sun(2),Moon(6),Sat(11),Merc(12)</t>
  </si>
  <si>
    <t>Merc-&gt;Moon(2),Jup(4),Ven(5),Mars(3)</t>
  </si>
  <si>
    <t>Jup-&gt;Sat(6),Mars(5),Moon(7),Sun(12)</t>
  </si>
  <si>
    <t>Venus-&gt;Moon(2),Merc(6),Sun(12),Sat(4) [sun and Sat interchanged in ND]</t>
  </si>
  <si>
    <t>Saturn-&gt;Venus(3),Moon(11),Jup(6),Mars(7)</t>
  </si>
  <si>
    <t>kramaadgrahaH paacakavodhakashca sakaarako vedhakasa.nj~nakashca .</t>
  </si>
  <si>
    <t>ma.nd ara jiiv amarashatrupuujyaaH shukra ara suuryaatmaja vaasareshaaH ..119..</t>
  </si>
  <si>
    <t>raviindusuuryaatmajacandraputraaH shashaa.nkajiivaacChadharaasuta shca .</t>
  </si>
  <si>
    <t>suryaatmajaare.ndudinaadhinaathaaH saum ye.nduputra arka dineshaputraaH ..120..</t>
  </si>
  <si>
    <t>shukre.ndudevejyadharaasutaashca bhava.nti tatpaakamukhaa grahe.ndraaH ..121..</t>
  </si>
  <si>
    <t>sthaanani vakshye kramasho grahaaNaa.n SaTsaptadharmaayagataaH krameNa .</t>
  </si>
  <si>
    <t>bhaanoH shashaa.nkaanmadabhaagyalaabhayukktatastR^itiiyena dharaasutaacca ..122..</t>
  </si>
  <si>
    <t>dhanaarilaabhaa.ntyagataabjasuunrdvitiiyavadhvaatm ajasodaraashca .</t>
  </si>
  <si>
    <t>gurostuSaSThaatmajakaamaariSphaaH shukraaddhanaarivyayaba.ndhuyuktaaH ..123..</t>
  </si>
  <si>
    <t>tR^itiiyalaabaarikalatagaastu dineshasuunoH pravada.nti tajj~naaH ..124..</t>
  </si>
  <si>
    <t>Primary</t>
  </si>
  <si>
    <t>Secondary</t>
  </si>
  <si>
    <t>21,22</t>
  </si>
  <si>
    <t>48,70</t>
  </si>
  <si>
    <t>23,24</t>
  </si>
  <si>
    <t>5,49</t>
  </si>
  <si>
    <t>27,28</t>
  </si>
  <si>
    <t>10,39</t>
  </si>
  <si>
    <t>31,32</t>
  </si>
  <si>
    <t>20,54</t>
  </si>
  <si>
    <t>33,34</t>
  </si>
  <si>
    <t>24,56</t>
  </si>
  <si>
    <t>25,26</t>
  </si>
  <si>
    <t>6,52</t>
  </si>
  <si>
    <t>35,36</t>
  </si>
  <si>
    <t>39,82</t>
  </si>
  <si>
    <t>RAHU</t>
  </si>
  <si>
    <t>41,42</t>
  </si>
  <si>
    <t>KETU</t>
  </si>
  <si>
    <t>45,46</t>
  </si>
  <si>
    <t>Name (IAST)</t>
  </si>
  <si>
    <t>Current cycle</t>
  </si>
  <si>
    <t>Prior cycle 1</t>
  </si>
  <si>
    <t>Prior cycle 2</t>
  </si>
  <si>
    <t>From Vijaya Count</t>
  </si>
  <si>
    <t>  1.</t>
  </si>
  <si>
    <t>Prabhava</t>
  </si>
  <si>
    <t xml:space="preserve">Pra+Bhava: Creator. </t>
  </si>
  <si>
    <t>1987-1988 AD</t>
  </si>
  <si>
    <t>1927-1928 AD</t>
  </si>
  <si>
    <t>1867-1868 AD</t>
  </si>
  <si>
    <t>  2.</t>
  </si>
  <si>
    <t>Vibhava</t>
  </si>
  <si>
    <t>Vi+Bhava: Evolve,Spread, Grow</t>
  </si>
  <si>
    <t>1988-1989 AD</t>
  </si>
  <si>
    <t>1928-1929 AD</t>
  </si>
  <si>
    <t>1868-1869 AD</t>
  </si>
  <si>
    <t>  3.</t>
  </si>
  <si>
    <t>Śukla</t>
  </si>
  <si>
    <t>White, Pure, Compare with Shukra</t>
  </si>
  <si>
    <t>1989-1990 AD</t>
  </si>
  <si>
    <t>1929-1930 AD</t>
  </si>
  <si>
    <t>1869-1870 AD</t>
  </si>
  <si>
    <t>  4.</t>
  </si>
  <si>
    <t>Pramodadūta</t>
  </si>
  <si>
    <t>Pra+Moda=Excessive Joy</t>
  </si>
  <si>
    <t>1990-1991 AD</t>
  </si>
  <si>
    <t>1930-1931 AD</t>
  </si>
  <si>
    <t>1870-1871 AD</t>
  </si>
  <si>
    <t>  5.</t>
  </si>
  <si>
    <t>Prajāpati</t>
  </si>
  <si>
    <t>Praja+Pati=Lord of Creatures.</t>
  </si>
  <si>
    <t>1991-1992 AD</t>
  </si>
  <si>
    <t>1931-1932 AD</t>
  </si>
  <si>
    <t>1871-1872 AD</t>
  </si>
  <si>
    <t>  6.</t>
  </si>
  <si>
    <t>Āṅgīrasa</t>
  </si>
  <si>
    <t>Son of Angirasa</t>
  </si>
  <si>
    <t>1992-1993 AD</t>
  </si>
  <si>
    <t>1932-1933 AD</t>
  </si>
  <si>
    <t>1872-1873 AD</t>
  </si>
  <si>
    <t>  7.</t>
  </si>
  <si>
    <t>Śrīmukha</t>
  </si>
  <si>
    <t xml:space="preserve">Shree+Mukha=Beautiful face, </t>
  </si>
  <si>
    <t>1993-1994 AD</t>
  </si>
  <si>
    <t>1933-1934 AD</t>
  </si>
  <si>
    <t>1873-1874 AD</t>
  </si>
  <si>
    <t>  8.</t>
  </si>
  <si>
    <t>Bhāva</t>
  </si>
  <si>
    <t>from Bhu: To become, To Appear</t>
  </si>
  <si>
    <t>1994-1995 AD</t>
  </si>
  <si>
    <t>1934-1935 AD</t>
  </si>
  <si>
    <t>1874-1875 AD</t>
  </si>
  <si>
    <t>  9.</t>
  </si>
  <si>
    <t>Yuva</t>
  </si>
  <si>
    <t>Youth, From Yu root to join or marry</t>
  </si>
  <si>
    <t>1995-1996 AD</t>
  </si>
  <si>
    <t>1935-1936 AD</t>
  </si>
  <si>
    <t>1875-1876 AD</t>
  </si>
  <si>
    <t>Dhātṛ</t>
  </si>
  <si>
    <t>Founder</t>
  </si>
  <si>
    <t>1996-1997 AD</t>
  </si>
  <si>
    <t>1936-1937 AD</t>
  </si>
  <si>
    <t>1876-1877 AD</t>
  </si>
  <si>
    <t>Īśvara</t>
  </si>
  <si>
    <t>Master, also for number 11,</t>
  </si>
  <si>
    <t>1997-1998 AD</t>
  </si>
  <si>
    <t>1937-1938 AD</t>
  </si>
  <si>
    <t>1877-1878 AD</t>
  </si>
  <si>
    <t>Bahudhānya</t>
  </si>
  <si>
    <t>Abundance of Corn</t>
  </si>
  <si>
    <t>1998-1999 AD</t>
  </si>
  <si>
    <t>1938-1939 AD</t>
  </si>
  <si>
    <t>1878-1879 AD</t>
  </si>
  <si>
    <t>Pramāthi</t>
  </si>
  <si>
    <t>Look:47,  Kali yuga 3102BC: Destroying/like Manthan.</t>
  </si>
  <si>
    <t>1999-2000 AD</t>
  </si>
  <si>
    <t>1939-1940 AD</t>
  </si>
  <si>
    <t>1879-1880 AD</t>
  </si>
  <si>
    <t>Vikrama</t>
  </si>
  <si>
    <t>Vi+Krama=Proceed, Stride</t>
  </si>
  <si>
    <t>2000-2001 AD</t>
  </si>
  <si>
    <t>1940-1941 AD</t>
  </si>
  <si>
    <t>1880-1881 AD</t>
  </si>
  <si>
    <t>Vṛṣa</t>
  </si>
  <si>
    <t xml:space="preserve">Bull, Leader, </t>
  </si>
  <si>
    <t>2001-2002 AD</t>
  </si>
  <si>
    <t>1941-1942 AD</t>
  </si>
  <si>
    <t>1881-1882 AD</t>
  </si>
  <si>
    <t>Chitrabhānu</t>
  </si>
  <si>
    <t>Mental Fire, Bhairava, Named after same king</t>
  </si>
  <si>
    <t>2002-2003 AD</t>
  </si>
  <si>
    <t>1942-1943 AD</t>
  </si>
  <si>
    <t>1882-1883 AD</t>
  </si>
  <si>
    <t>Subhānu</t>
  </si>
  <si>
    <t xml:space="preserve">shining beautifully or brightly </t>
  </si>
  <si>
    <t>2003-2004 AD</t>
  </si>
  <si>
    <t>1943-1944 AD</t>
  </si>
  <si>
    <t>1883-1884 AD</t>
  </si>
  <si>
    <t>Tāraṇa</t>
  </si>
  <si>
    <t>causing or enabling to cross , helping over a difficulty , liberating , saving</t>
  </si>
  <si>
    <t>2004-2005 AD</t>
  </si>
  <si>
    <t>1944-1945 AD</t>
  </si>
  <si>
    <t>1884-1885 AD</t>
  </si>
  <si>
    <t>Pārthiva</t>
  </si>
  <si>
    <t>King, From Pritvi, Earthly</t>
  </si>
  <si>
    <t>2005-2006 AD</t>
  </si>
  <si>
    <t>1945-1946 AD</t>
  </si>
  <si>
    <t>1885-1886 AD</t>
  </si>
  <si>
    <t>Vyaya</t>
  </si>
  <si>
    <t xml:space="preserve">Loss, Spend, </t>
  </si>
  <si>
    <t>2006-2007 AD</t>
  </si>
  <si>
    <t>1946-1947 AD</t>
  </si>
  <si>
    <t>1886-1887 AD</t>
  </si>
  <si>
    <t>Sarvajit</t>
  </si>
  <si>
    <t>Winner, Sarva+Jit</t>
  </si>
  <si>
    <t>2007-2008 AD</t>
  </si>
  <si>
    <t>1947-1948 AD</t>
  </si>
  <si>
    <t>1887-1888 AD</t>
  </si>
  <si>
    <t>Sarvadhārin</t>
  </si>
  <si>
    <t>Protector: Sarva+Dhari</t>
  </si>
  <si>
    <t>2008-2009 AD</t>
  </si>
  <si>
    <t>1948-1949 AD</t>
  </si>
  <si>
    <t>1888-1889 AD</t>
  </si>
  <si>
    <t>Virodhin</t>
  </si>
  <si>
    <t xml:space="preserve">opposing </t>
  </si>
  <si>
    <t>2009-2010 AD</t>
  </si>
  <si>
    <t>1949-1950 AD</t>
  </si>
  <si>
    <t>1889-1890 AD</t>
  </si>
  <si>
    <t>Vikṛti</t>
  </si>
  <si>
    <t>Deformed, Transformed,</t>
  </si>
  <si>
    <t>2010-2011 AD</t>
  </si>
  <si>
    <t>1950-1951 AD</t>
  </si>
  <si>
    <t>1890-1891 AD</t>
  </si>
  <si>
    <t>Khara</t>
  </si>
  <si>
    <t>Hard, Tough, Sharp (Sharp pointed birds or crying animals)</t>
  </si>
  <si>
    <t>2011-2012 AD</t>
  </si>
  <si>
    <t>1951-1952 AD</t>
  </si>
  <si>
    <t>1891-1892 AD</t>
  </si>
  <si>
    <t>Nandana</t>
  </si>
  <si>
    <t>Rejoicing (From root Nand)</t>
  </si>
  <si>
    <t>2012-2013 AD</t>
  </si>
  <si>
    <t>1952-1953 AD</t>
  </si>
  <si>
    <t>1892-1893 AD</t>
  </si>
  <si>
    <t>Vijaya</t>
  </si>
  <si>
    <t>Victory</t>
  </si>
  <si>
    <t>2013-2014 AD</t>
  </si>
  <si>
    <t>1953-1954 AD</t>
  </si>
  <si>
    <t>1893-1894 AD</t>
  </si>
  <si>
    <t>Winning</t>
  </si>
  <si>
    <t>2014-2015 AD</t>
  </si>
  <si>
    <t>1954-1955 AD</t>
  </si>
  <si>
    <t>1894-1895 AD</t>
  </si>
  <si>
    <t>love or the god of love (விளாம் பழம்)</t>
  </si>
  <si>
    <t>2015-2016 AD</t>
  </si>
  <si>
    <t>1955-1956 AD</t>
  </si>
  <si>
    <t>1895-1896 AD</t>
  </si>
  <si>
    <t>Durmukha</t>
  </si>
  <si>
    <t xml:space="preserve">bad face, abusive </t>
  </si>
  <si>
    <t>2016-2017 AD</t>
  </si>
  <si>
    <t>1956-1957 AD</t>
  </si>
  <si>
    <t>1896-1897 AD</t>
  </si>
  <si>
    <t>Hemalambin</t>
  </si>
  <si>
    <t>hema+lamba(Golden Pendant?)</t>
  </si>
  <si>
    <t>2017-2018 AD</t>
  </si>
  <si>
    <t>1957-1958 AD</t>
  </si>
  <si>
    <t>1897-1898 AD</t>
  </si>
  <si>
    <t>Vilambin</t>
  </si>
  <si>
    <t>Slow, Delay,</t>
  </si>
  <si>
    <t>2018-2019 AD</t>
  </si>
  <si>
    <t>1958-1959 AD</t>
  </si>
  <si>
    <t>1898-1899 AD</t>
  </si>
  <si>
    <t>Vikārin</t>
  </si>
  <si>
    <t>Bad change, Changing, (Vi+Kaar)</t>
  </si>
  <si>
    <t>2019-2020 AD</t>
  </si>
  <si>
    <t>1959-1960 AD</t>
  </si>
  <si>
    <t>1899-1900 AD</t>
  </si>
  <si>
    <t>Śārvarin</t>
  </si>
  <si>
    <t>Lord Shiva (Sharva to kill) The moon (Sharva dark)</t>
  </si>
  <si>
    <t>2020-2021 AD</t>
  </si>
  <si>
    <t>1960-1961 AD</t>
  </si>
  <si>
    <t>1900-1901 AD</t>
  </si>
  <si>
    <t>Plava</t>
  </si>
  <si>
    <t>Refer 41, Float, Boat</t>
  </si>
  <si>
    <t>2021-2022 AD</t>
  </si>
  <si>
    <t>1961-1962 AD</t>
  </si>
  <si>
    <t>1901-1902 AD</t>
  </si>
  <si>
    <t>Śubhakṛt</t>
  </si>
  <si>
    <t>Fortunate, Good Deed</t>
  </si>
  <si>
    <t>2022-2023 AD</t>
  </si>
  <si>
    <t>1962-1963 AD</t>
  </si>
  <si>
    <t>1902-1903 AD</t>
  </si>
  <si>
    <t>Śobhana</t>
  </si>
  <si>
    <t xml:space="preserve">beautiful ,auspicious </t>
  </si>
  <si>
    <t>2023-2024 AD</t>
  </si>
  <si>
    <t>1963-1964 AD</t>
  </si>
  <si>
    <t>1903-1904 AD</t>
  </si>
  <si>
    <t>Krodhin</t>
  </si>
  <si>
    <t>Angry, Passionate,</t>
  </si>
  <si>
    <t>2024-2025 AD</t>
  </si>
  <si>
    <t>1964-1965 AD</t>
  </si>
  <si>
    <t>1904-1905 AD</t>
  </si>
  <si>
    <t>Viśvāvasu</t>
  </si>
  <si>
    <t>All Kinds of Wealth</t>
  </si>
  <si>
    <t>2025-2026 AD</t>
  </si>
  <si>
    <t>1965-1966 AD</t>
  </si>
  <si>
    <t>1905-1906 AD</t>
  </si>
  <si>
    <t>Parābhava</t>
  </si>
  <si>
    <t>Defeating</t>
  </si>
  <si>
    <t>2026-2027 AD</t>
  </si>
  <si>
    <t>1966-1967 AD</t>
  </si>
  <si>
    <t>1906-1907 AD</t>
  </si>
  <si>
    <t>Plavaṅga</t>
  </si>
  <si>
    <t>Refer 35: Jumping, Monkey, Deer</t>
  </si>
  <si>
    <t>2027-2028 AD</t>
  </si>
  <si>
    <t>1967-1968 AD</t>
  </si>
  <si>
    <t>1907-1908 AD</t>
  </si>
  <si>
    <t>Kīlaka</t>
  </si>
  <si>
    <t xml:space="preserve">a pin , bolt </t>
  </si>
  <si>
    <t>2028-2029 AD</t>
  </si>
  <si>
    <t>1968-1969 AD</t>
  </si>
  <si>
    <t>1908-1909 AD</t>
  </si>
  <si>
    <t>Saumya</t>
  </si>
  <si>
    <t>belonging to Soma(Moon), Soft</t>
  </si>
  <si>
    <t>2029-2030 AD</t>
  </si>
  <si>
    <t>1969-1970 AD</t>
  </si>
  <si>
    <t>1909-1910 AD</t>
  </si>
  <si>
    <t>Sādhāraṇa</t>
  </si>
  <si>
    <t>Equal to All, Common</t>
  </si>
  <si>
    <t>2030-2031 AD</t>
  </si>
  <si>
    <t>1970-1971 AD</t>
  </si>
  <si>
    <t>1910-1911 AD</t>
  </si>
  <si>
    <t>Virodhakṛt</t>
  </si>
  <si>
    <t>causing dissension or revolt</t>
  </si>
  <si>
    <t>2031-2032 AD</t>
  </si>
  <si>
    <t>1971-1972 AD</t>
  </si>
  <si>
    <t>1911-1912 AD</t>
  </si>
  <si>
    <t>Paridhāvin</t>
  </si>
  <si>
    <t>Pari+Dhaava: running round</t>
  </si>
  <si>
    <t>2032-2033 AD</t>
  </si>
  <si>
    <t>1972-1973 AD</t>
  </si>
  <si>
    <t>1912-1913 AD</t>
  </si>
  <si>
    <t>Pramādin</t>
  </si>
  <si>
    <t xml:space="preserve">Ref:13, intoxication madness </t>
  </si>
  <si>
    <t>2033-2034 AD</t>
  </si>
  <si>
    <t>1973-1974 AD</t>
  </si>
  <si>
    <t>1913-1914 AD</t>
  </si>
  <si>
    <t>Ānanda</t>
  </si>
  <si>
    <t>pure happiness</t>
  </si>
  <si>
    <t>2034-2035 AD</t>
  </si>
  <si>
    <t>1974-1975 AD</t>
  </si>
  <si>
    <t>1914-1915 AD</t>
  </si>
  <si>
    <t>Rākṣasa</t>
  </si>
  <si>
    <t xml:space="preserve">From Rakshasa, Demons, </t>
  </si>
  <si>
    <t>2035-2036 AD</t>
  </si>
  <si>
    <t>1975-1976 AD</t>
  </si>
  <si>
    <t>1915-1916 AD</t>
  </si>
  <si>
    <t>Nala/Anala</t>
  </si>
  <si>
    <t xml:space="preserve">Anala=Fire, </t>
  </si>
  <si>
    <t>2036-2037 AD</t>
  </si>
  <si>
    <t>1976-1977 AD</t>
  </si>
  <si>
    <t>1916-1917 AD</t>
  </si>
  <si>
    <t>Piṅgala</t>
  </si>
  <si>
    <t>Reddish Brown</t>
  </si>
  <si>
    <t>2037-2038 AD</t>
  </si>
  <si>
    <t>1977-1978 AD</t>
  </si>
  <si>
    <t>1917-1918 AD</t>
  </si>
  <si>
    <t>Kālayukta</t>
  </si>
  <si>
    <t xml:space="preserve">fit for the (present) time, seasonable </t>
  </si>
  <si>
    <t>2038-2039 AD</t>
  </si>
  <si>
    <t>1978-1979 AD</t>
  </si>
  <si>
    <t>1918-1919 AD</t>
  </si>
  <si>
    <t>Siddhārthin</t>
  </si>
  <si>
    <t xml:space="preserve">one who has accomplished an aim or object , successful , prosperous </t>
  </si>
  <si>
    <t>2039-2040 AD</t>
  </si>
  <si>
    <t>1979-1980 AD</t>
  </si>
  <si>
    <t>1919-1920 AD</t>
  </si>
  <si>
    <t>Raudra</t>
  </si>
  <si>
    <t xml:space="preserve">Belonging to Rudra, </t>
  </si>
  <si>
    <t>2040-2041 AD</t>
  </si>
  <si>
    <t>1980-1981 AD</t>
  </si>
  <si>
    <t>1920-1921 AD</t>
  </si>
  <si>
    <t>Durmati</t>
  </si>
  <si>
    <t>bad disposition of mind , envy , hatred</t>
  </si>
  <si>
    <t>2041-2042 AD</t>
  </si>
  <si>
    <t>1981-1982 AD</t>
  </si>
  <si>
    <t>1921-1922 AD</t>
  </si>
  <si>
    <t>Dundubhi</t>
  </si>
  <si>
    <t>a drum, A type throw of the dice in gambling</t>
  </si>
  <si>
    <t>2042-2043 AD</t>
  </si>
  <si>
    <t>1982-1983 AD</t>
  </si>
  <si>
    <t>1922-1923 AD</t>
  </si>
  <si>
    <t>Rudhirodgārin</t>
  </si>
  <si>
    <t xml:space="preserve">emitting blood </t>
  </si>
  <si>
    <t>2043-2044 AD</t>
  </si>
  <si>
    <t>1983-1984 AD</t>
  </si>
  <si>
    <t>1923-1924 AD</t>
  </si>
  <si>
    <t>Raktākṣin</t>
  </si>
  <si>
    <t>red-eyed , having red or blood-shot eyes</t>
  </si>
  <si>
    <t>2044-2045 AD</t>
  </si>
  <si>
    <t>1984-1985 AD</t>
  </si>
  <si>
    <t>1924-1925 AD</t>
  </si>
  <si>
    <t>Krodhana/Manyu</t>
  </si>
  <si>
    <t>inclined to wrath , passionate , angry</t>
  </si>
  <si>
    <t>2045-2046 AD</t>
  </si>
  <si>
    <t>1985-1986 AD</t>
  </si>
  <si>
    <t>1925-1926 AD</t>
  </si>
  <si>
    <t>Kṣaya</t>
  </si>
  <si>
    <t>end , termination</t>
  </si>
  <si>
    <t>2046-2047 AD</t>
  </si>
  <si>
    <t>1986-1987 AD</t>
  </si>
  <si>
    <t>1926-1927 AD</t>
  </si>
  <si>
    <t>Numerology</t>
  </si>
  <si>
    <t>4th-Lock</t>
  </si>
  <si>
    <t>Lock Number</t>
  </si>
  <si>
    <t>7th-Unlock</t>
  </si>
  <si>
    <t>Unlock Number</t>
  </si>
  <si>
    <t>கௌரி பாஞ்சாங்க</t>
  </si>
  <si>
    <t>கிழமை </t>
  </si>
  <si>
    <t>காலம் </t>
  </si>
  <si>
    <t>6:00-7:30</t>
  </si>
  <si>
    <t>7:30-9:00</t>
  </si>
  <si>
    <t>9:00-10:30</t>
  </si>
  <si>
    <t>10:30-12:00</t>
  </si>
  <si>
    <t>12:00-1:30</t>
  </si>
  <si>
    <t>1:30-3:00</t>
  </si>
  <si>
    <t>3:00-4:30</t>
  </si>
  <si>
    <t>4:30-6:00</t>
  </si>
  <si>
    <t>ஞாயிறு </t>
  </si>
  <si>
    <r>
      <t>பகல்</t>
    </r>
    <r>
      <rPr>
        <b/>
        <sz val="11"/>
        <color indexed="8"/>
        <rFont val="Calibri"/>
        <family val="2"/>
      </rPr>
      <t>○</t>
    </r>
  </si>
  <si>
    <t>உத்தி(su)</t>
  </si>
  <si>
    <t>அமிர்த(mo)</t>
  </si>
  <si>
    <t>ரோகம்(ma)</t>
  </si>
  <si>
    <t>லாபம்(me)</t>
  </si>
  <si>
    <t>தனம்(ju)</t>
  </si>
  <si>
    <t>சுகம்(ve)</t>
  </si>
  <si>
    <t>சோரம்(sa)</t>
  </si>
  <si>
    <t>விஷம்(Ra)</t>
  </si>
  <si>
    <t>இரவு●</t>
  </si>
  <si>
    <t>திங்கல்</t>
  </si>
  <si>
    <t>செவ்வாய் </t>
  </si>
  <si>
    <t>புதன் </t>
  </si>
  <si>
    <t>வியாழன் </t>
  </si>
  <si>
    <t>வெள்ளி </t>
  </si>
  <si>
    <t>சானி </t>
  </si>
  <si>
    <t>Day Choghadiya</t>
  </si>
  <si>
    <t>Udvega(Su)</t>
  </si>
  <si>
    <t>Chala(Ve)</t>
  </si>
  <si>
    <t>Labha(Me)</t>
  </si>
  <si>
    <t>Amruta(Mo)</t>
  </si>
  <si>
    <t>Kal(Sa)</t>
  </si>
  <si>
    <t>Shubha(Ju)</t>
  </si>
  <si>
    <t>Roga(Ma)</t>
  </si>
  <si>
    <t>Mon</t>
  </si>
  <si>
    <t>Tue</t>
  </si>
  <si>
    <t>Wed</t>
  </si>
  <si>
    <t>Thu</t>
  </si>
  <si>
    <t>Fri</t>
  </si>
  <si>
    <t xml:space="preserve"> Night Choghadiya</t>
  </si>
  <si>
    <t>triṁśāṁśa phala BPHS 80.9</t>
  </si>
  <si>
    <t>D1/D30-&gt;</t>
  </si>
  <si>
    <t>Guru</t>
  </si>
  <si>
    <t xml:space="preserve">duṣṭā </t>
  </si>
  <si>
    <t xml:space="preserve">kucaritrā </t>
  </si>
  <si>
    <t xml:space="preserve">samāyā </t>
  </si>
  <si>
    <t>sādhvī</t>
  </si>
  <si>
    <t>dāsī</t>
  </si>
  <si>
    <t xml:space="preserve">khyātaguṇā </t>
  </si>
  <si>
    <t xml:space="preserve">kalāsu nipuṇā </t>
  </si>
  <si>
    <t xml:space="preserve">guṇavatī </t>
  </si>
  <si>
    <t>punarbhū</t>
  </si>
  <si>
    <t>chalānvitā</t>
  </si>
  <si>
    <t>prakīrṇakāmā</t>
  </si>
  <si>
    <t xml:space="preserve">guṇānvitā </t>
  </si>
  <si>
    <t>klībā</t>
  </si>
  <si>
    <t xml:space="preserve">svatantrā </t>
  </si>
  <si>
    <t xml:space="preserve">kulapāṁsanā </t>
  </si>
  <si>
    <t xml:space="preserve">śilpakalā'bhijñā </t>
  </si>
  <si>
    <t xml:space="preserve">bahuguṇā </t>
  </si>
  <si>
    <t xml:space="preserve">patighnī </t>
  </si>
  <si>
    <t xml:space="preserve">vācālā </t>
  </si>
  <si>
    <t xml:space="preserve">satī </t>
  </si>
  <si>
    <t xml:space="preserve">puṁśceṣṭitā </t>
  </si>
  <si>
    <t xml:space="preserve">rājñī </t>
  </si>
  <si>
    <t xml:space="preserve">kulacyutā </t>
  </si>
  <si>
    <t>bahuguṇā</t>
  </si>
  <si>
    <t xml:space="preserve">satī matā </t>
  </si>
  <si>
    <t xml:space="preserve">vijñānasaṁyutā </t>
  </si>
  <si>
    <t>anekaguṇānvitā</t>
  </si>
  <si>
    <t>alparatiḥ</t>
  </si>
  <si>
    <t xml:space="preserve">dāsī </t>
  </si>
  <si>
    <t xml:space="preserve">suprajñā </t>
  </si>
  <si>
    <t xml:space="preserve">duḥsthā khalā </t>
  </si>
  <si>
    <t xml:space="preserve">pativratā </t>
  </si>
  <si>
    <t xml:space="preserve">nīcajanānugā </t>
  </si>
  <si>
    <t>Malefics (3,6,11 &amp; Maraka)</t>
  </si>
  <si>
    <t>Benefics (Trines Normally)</t>
  </si>
  <si>
    <t>Marakas</t>
  </si>
  <si>
    <t>RajaYoga(Trine+Kendra)</t>
  </si>
  <si>
    <t>Mesha</t>
  </si>
  <si>
    <t>Sat, Merc,Venus</t>
  </si>
  <si>
    <t>Mars,Jup,Sun</t>
  </si>
  <si>
    <r>
      <t>Venus(2</t>
    </r>
    <r>
      <rPr>
        <vertAlign val="superscript"/>
        <sz val="9"/>
        <color indexed="8"/>
        <rFont val="Arial Unicode MS"/>
        <family val="2"/>
      </rPr>
      <t>nd</t>
    </r>
    <r>
      <rPr>
        <sz val="9"/>
        <color indexed="8"/>
        <rFont val="Arial Unicode MS"/>
        <family val="2"/>
      </rPr>
      <t>), Sat (11</t>
    </r>
    <r>
      <rPr>
        <vertAlign val="superscript"/>
        <sz val="9"/>
        <color indexed="8"/>
        <rFont val="Arial Unicode MS"/>
        <family val="2"/>
      </rPr>
      <t>th</t>
    </r>
    <r>
      <rPr>
        <sz val="9"/>
        <color indexed="8"/>
        <rFont val="Arial Unicode MS"/>
        <family val="2"/>
      </rPr>
      <t>)</t>
    </r>
  </si>
  <si>
    <t>Jup+Sat no Raaja Yoga</t>
  </si>
  <si>
    <t>Jup,Venus,Moon, Merc(somewhat) ( Has 4 Malefics!)</t>
  </si>
  <si>
    <r>
      <t>Saturn,</t>
    </r>
    <r>
      <rPr>
        <b/>
        <sz val="9"/>
        <color indexed="8"/>
        <rFont val="Arial Unicode MS"/>
        <family val="2"/>
      </rPr>
      <t>Sun</t>
    </r>
  </si>
  <si>
    <r>
      <t>Jup(11</t>
    </r>
    <r>
      <rPr>
        <vertAlign val="superscript"/>
        <sz val="9"/>
        <color indexed="8"/>
        <rFont val="Arial Unicode MS"/>
        <family val="2"/>
      </rPr>
      <t>th</t>
    </r>
    <r>
      <rPr>
        <sz val="9"/>
        <color indexed="8"/>
        <rFont val="Arial Unicode MS"/>
        <family val="2"/>
      </rPr>
      <t>) group (,Venus 6</t>
    </r>
    <r>
      <rPr>
        <vertAlign val="superscript"/>
        <sz val="9"/>
        <color indexed="8"/>
        <rFont val="Arial Unicode MS"/>
        <family val="2"/>
      </rPr>
      <t>th</t>
    </r>
    <r>
      <rPr>
        <sz val="9"/>
        <color indexed="8"/>
        <rFont val="Arial Unicode MS"/>
        <family val="2"/>
      </rPr>
      <t xml:space="preserve"> ,Moon 3</t>
    </r>
    <r>
      <rPr>
        <vertAlign val="superscript"/>
        <sz val="9"/>
        <color indexed="8"/>
        <rFont val="Arial Unicode MS"/>
        <family val="2"/>
      </rPr>
      <t>rd</t>
    </r>
    <r>
      <rPr>
        <sz val="9"/>
        <color indexed="8"/>
        <rFont val="Arial Unicode MS"/>
        <family val="2"/>
      </rPr>
      <t xml:space="preserve"> ),Mars(12</t>
    </r>
    <r>
      <rPr>
        <vertAlign val="superscript"/>
        <sz val="9"/>
        <color indexed="8"/>
        <rFont val="Arial Unicode MS"/>
        <family val="2"/>
      </rPr>
      <t>th</t>
    </r>
    <r>
      <rPr>
        <sz val="9"/>
        <color indexed="8"/>
        <rFont val="Arial Unicode MS"/>
        <family val="2"/>
      </rPr>
      <t>)</t>
    </r>
  </si>
  <si>
    <t>Saturn gives Raja yoga</t>
  </si>
  <si>
    <t>No Venus as he is KPD. But,Sun is not Trinal! The only case where non-trine becomes benefic.</t>
  </si>
  <si>
    <t>Mars,Jupiter,Sun</t>
  </si>
  <si>
    <r>
      <t>Moon(2</t>
    </r>
    <r>
      <rPr>
        <vertAlign val="superscript"/>
        <sz val="9"/>
        <color indexed="8"/>
        <rFont val="Arial Unicode MS"/>
        <family val="2"/>
      </rPr>
      <t>nd</t>
    </r>
    <r>
      <rPr>
        <sz val="9"/>
        <color indexed="8"/>
        <rFont val="Arial Unicode MS"/>
        <family val="2"/>
      </rPr>
      <t>)</t>
    </r>
  </si>
  <si>
    <t xml:space="preserve"> No: Sat though Aq is moolatrikona! Why?, Merc for Shubha has KPD</t>
  </si>
  <si>
    <t>Venus, Merc</t>
  </si>
  <si>
    <t>Mars,Jupiter, Moon</t>
  </si>
  <si>
    <r>
      <t>Saturn(8</t>
    </r>
    <r>
      <rPr>
        <vertAlign val="superscript"/>
        <sz val="9"/>
        <color indexed="8"/>
        <rFont val="Arial Unicode MS"/>
        <family val="2"/>
      </rPr>
      <t>th</t>
    </r>
    <r>
      <rPr>
        <sz val="9"/>
        <color indexed="8"/>
        <rFont val="Arial Unicode MS"/>
        <family val="2"/>
      </rPr>
      <t>), (Sun 2</t>
    </r>
    <r>
      <rPr>
        <vertAlign val="superscript"/>
        <sz val="9"/>
        <color indexed="8"/>
        <rFont val="Arial Unicode MS"/>
        <family val="2"/>
      </rPr>
      <t>nd</t>
    </r>
    <r>
      <rPr>
        <sz val="9"/>
        <color indexed="8"/>
        <rFont val="Arial Unicode MS"/>
        <family val="2"/>
      </rPr>
      <t>)</t>
    </r>
  </si>
  <si>
    <t>Mars Raja Yoga</t>
  </si>
  <si>
    <t>Merc,Venus,Saturn</t>
  </si>
  <si>
    <t>Jupiter, Mars,Sun</t>
  </si>
  <si>
    <r>
      <t>Saturn(6</t>
    </r>
    <r>
      <rPr>
        <vertAlign val="superscript"/>
        <sz val="9"/>
        <color indexed="8"/>
        <rFont val="Arial Unicode MS"/>
        <family val="2"/>
      </rPr>
      <t>th</t>
    </r>
    <r>
      <rPr>
        <sz val="9"/>
        <color indexed="8"/>
        <rFont val="Arial Unicode MS"/>
        <family val="2"/>
      </rPr>
      <t xml:space="preserve"> ), Moon(12</t>
    </r>
    <r>
      <rPr>
        <vertAlign val="superscript"/>
        <sz val="9"/>
        <color indexed="8"/>
        <rFont val="Arial Unicode MS"/>
        <family val="2"/>
      </rPr>
      <t>th</t>
    </r>
    <r>
      <rPr>
        <sz val="9"/>
        <color indexed="8"/>
        <rFont val="Arial Unicode MS"/>
        <family val="2"/>
      </rPr>
      <t>)</t>
    </r>
  </si>
  <si>
    <t>Jup+Venu no raja yoga</t>
  </si>
  <si>
    <t>Mars,Jup, Moon</t>
  </si>
  <si>
    <t>Mercury,Venus</t>
  </si>
  <si>
    <r>
      <t>Venus(2</t>
    </r>
    <r>
      <rPr>
        <vertAlign val="superscript"/>
        <sz val="9"/>
        <color indexed="8"/>
        <rFont val="Arial Unicode MS"/>
        <family val="2"/>
      </rPr>
      <t>nd</t>
    </r>
    <r>
      <rPr>
        <sz val="9"/>
        <color indexed="8"/>
        <rFont val="Arial Unicode MS"/>
        <family val="2"/>
      </rPr>
      <t>)</t>
    </r>
  </si>
  <si>
    <t>Venus+Merc Good Yoga</t>
  </si>
  <si>
    <t>No Saturn for Shubha, Mercury has no KPD?! Only case where Benefic Lagna lord does not have KPD</t>
  </si>
  <si>
    <t xml:space="preserve">Jup,Sun,Mars </t>
  </si>
  <si>
    <t>Saturn,Mercury</t>
  </si>
  <si>
    <r>
      <t>Mars(2</t>
    </r>
    <r>
      <rPr>
        <vertAlign val="superscript"/>
        <sz val="9"/>
        <color indexed="8"/>
        <rFont val="Arial Unicode MS"/>
        <family val="2"/>
      </rPr>
      <t>nd</t>
    </r>
    <r>
      <rPr>
        <sz val="9"/>
        <color indexed="8"/>
        <rFont val="Arial Unicode MS"/>
        <family val="2"/>
      </rPr>
      <t>/7</t>
    </r>
    <r>
      <rPr>
        <vertAlign val="superscript"/>
        <sz val="9"/>
        <color indexed="8"/>
        <rFont val="Arial Unicode MS"/>
        <family val="2"/>
      </rPr>
      <t>th</t>
    </r>
    <r>
      <rPr>
        <sz val="9"/>
        <color indexed="8"/>
        <rFont val="Arial Unicode MS"/>
        <family val="2"/>
      </rPr>
      <t>), Jupiter,Sun(11</t>
    </r>
    <r>
      <rPr>
        <vertAlign val="superscript"/>
        <sz val="9"/>
        <color indexed="8"/>
        <rFont val="Arial Unicode MS"/>
        <family val="2"/>
      </rPr>
      <t>th</t>
    </r>
    <r>
      <rPr>
        <sz val="9"/>
        <color indexed="8"/>
        <rFont val="Arial Unicode MS"/>
        <family val="2"/>
      </rPr>
      <t>)</t>
    </r>
  </si>
  <si>
    <t>Moon+Merc Raja Yoga, Venus Neutral</t>
  </si>
  <si>
    <t>No Venus for Shubha he is Sama. Venus has KPD (Kendraadipati Dosha),</t>
  </si>
  <si>
    <t>Venus,Merc,Saturn</t>
  </si>
  <si>
    <t>Jupiter,Moon</t>
  </si>
  <si>
    <r>
      <t>Venus(12</t>
    </r>
    <r>
      <rPr>
        <vertAlign val="superscript"/>
        <sz val="9"/>
        <color indexed="8"/>
        <rFont val="Arial Unicode MS"/>
        <family val="2"/>
      </rPr>
      <t>th</t>
    </r>
    <r>
      <rPr>
        <sz val="9"/>
        <color indexed="8"/>
        <rFont val="Arial Unicode MS"/>
        <family val="2"/>
      </rPr>
      <t>/7</t>
    </r>
    <r>
      <rPr>
        <vertAlign val="superscript"/>
        <sz val="9"/>
        <color indexed="8"/>
        <rFont val="Arial Unicode MS"/>
        <family val="2"/>
      </rPr>
      <t>th</t>
    </r>
    <r>
      <rPr>
        <sz val="9"/>
        <color indexed="8"/>
        <rFont val="Arial Unicode MS"/>
        <family val="2"/>
      </rPr>
      <t>)</t>
    </r>
  </si>
  <si>
    <t>Sun,Moon Yoga Kaaraka, Mars Neutral</t>
  </si>
  <si>
    <t>No Mars he is neutral</t>
  </si>
  <si>
    <t>Saggittarius</t>
  </si>
  <si>
    <t>Venus (Only one malefic Venus)</t>
  </si>
  <si>
    <t>Mars,Sun</t>
  </si>
  <si>
    <r>
      <t>Saturn(2</t>
    </r>
    <r>
      <rPr>
        <vertAlign val="superscript"/>
        <sz val="9"/>
        <color indexed="8"/>
        <rFont val="Arial Unicode MS"/>
        <family val="2"/>
      </rPr>
      <t>nd</t>
    </r>
    <r>
      <rPr>
        <sz val="9"/>
        <color indexed="8"/>
        <rFont val="Arial Unicode MS"/>
        <family val="2"/>
      </rPr>
      <t>)</t>
    </r>
  </si>
  <si>
    <t>Jupiter is Neutral, Sun+Merc = Raja Yoga</t>
  </si>
  <si>
    <t>Jupiter afflicted by KPD</t>
  </si>
  <si>
    <t>Mars,Jupiter,Moon</t>
  </si>
  <si>
    <t>Venus,Mercury</t>
  </si>
  <si>
    <r>
      <t>Mars (11</t>
    </r>
    <r>
      <rPr>
        <vertAlign val="superscript"/>
        <sz val="9"/>
        <color indexed="8"/>
        <rFont val="Arial Unicode MS"/>
        <family val="2"/>
      </rPr>
      <t>th</t>
    </r>
    <r>
      <rPr>
        <sz val="9"/>
        <color indexed="8"/>
        <rFont val="Arial Unicode MS"/>
        <family val="2"/>
      </rPr>
      <t>)</t>
    </r>
  </si>
  <si>
    <t>Sun is neutral, Venus is yoga karaka</t>
  </si>
  <si>
    <t>No Saturn for Shubha though he is lagna Lord</t>
  </si>
  <si>
    <t>Jupiter,Moon, Mars</t>
  </si>
  <si>
    <t>Venus, Saturn</t>
  </si>
  <si>
    <r>
      <t>Jupiter(2</t>
    </r>
    <r>
      <rPr>
        <vertAlign val="superscript"/>
        <sz val="9"/>
        <color indexed="8"/>
        <rFont val="Arial Unicode MS"/>
        <family val="2"/>
      </rPr>
      <t>nd</t>
    </r>
    <r>
      <rPr>
        <sz val="9"/>
        <color indexed="8"/>
        <rFont val="Arial Unicode MS"/>
        <family val="2"/>
      </rPr>
      <t>/11</t>
    </r>
    <r>
      <rPr>
        <vertAlign val="superscript"/>
        <sz val="9"/>
        <color indexed="8"/>
        <rFont val="Arial Unicode MS"/>
        <family val="2"/>
      </rPr>
      <t>th</t>
    </r>
    <r>
      <rPr>
        <sz val="9"/>
        <color indexed="8"/>
        <rFont val="Arial Unicode MS"/>
        <family val="2"/>
      </rPr>
      <t>), Mars (3</t>
    </r>
    <r>
      <rPr>
        <vertAlign val="superscript"/>
        <sz val="9"/>
        <color indexed="8"/>
        <rFont val="Arial Unicode MS"/>
        <family val="2"/>
      </rPr>
      <t>rd</t>
    </r>
    <r>
      <rPr>
        <sz val="9"/>
        <color indexed="8"/>
        <rFont val="Arial Unicode MS"/>
        <family val="2"/>
      </rPr>
      <t>),Sun(7</t>
    </r>
    <r>
      <rPr>
        <vertAlign val="superscript"/>
        <sz val="9"/>
        <color indexed="8"/>
        <rFont val="Arial Unicode MS"/>
        <family val="2"/>
      </rPr>
      <t>th</t>
    </r>
    <r>
      <rPr>
        <sz val="9"/>
        <color indexed="8"/>
        <rFont val="Arial Unicode MS"/>
        <family val="2"/>
      </rPr>
      <t>)</t>
    </r>
  </si>
  <si>
    <t>Venus Raja yoga karaka,Mercury Neutral</t>
  </si>
  <si>
    <t>No Mercury for shubha he is neutral</t>
  </si>
  <si>
    <t>Meena</t>
  </si>
  <si>
    <t>Saturn,Venus,Sun, Venus (Has 4 Malefics!)</t>
  </si>
  <si>
    <t>Mars,Moon</t>
  </si>
  <si>
    <r>
      <t>Mars(2</t>
    </r>
    <r>
      <rPr>
        <vertAlign val="superscript"/>
        <sz val="9"/>
        <color indexed="8"/>
        <rFont val="Arial Unicode MS"/>
        <family val="2"/>
      </rPr>
      <t>nd</t>
    </r>
    <r>
      <rPr>
        <sz val="9"/>
        <color indexed="8"/>
        <rFont val="Arial Unicode MS"/>
        <family val="2"/>
      </rPr>
      <t>) (conjoined), Saturn(12</t>
    </r>
    <r>
      <rPr>
        <vertAlign val="superscript"/>
        <sz val="9"/>
        <color indexed="8"/>
        <rFont val="Arial Unicode MS"/>
        <family val="2"/>
      </rPr>
      <t>th</t>
    </r>
    <r>
      <rPr>
        <sz val="9"/>
        <color indexed="8"/>
        <rFont val="Arial Unicode MS"/>
        <family val="2"/>
      </rPr>
      <t>), Mercury(7</t>
    </r>
    <r>
      <rPr>
        <vertAlign val="superscript"/>
        <sz val="9"/>
        <color indexed="8"/>
        <rFont val="Arial Unicode MS"/>
        <family val="2"/>
      </rPr>
      <t>th</t>
    </r>
    <r>
      <rPr>
        <sz val="9"/>
        <color indexed="8"/>
        <rFont val="Arial Unicode MS"/>
        <family val="2"/>
      </rPr>
      <t>)</t>
    </r>
  </si>
  <si>
    <t>Mars+Moon=Raja Yoga</t>
  </si>
  <si>
    <t>Drekkana</t>
  </si>
  <si>
    <t>VaidyanaathaDx</t>
  </si>
  <si>
    <t>Varaahamihira</t>
  </si>
  <si>
    <t>Malefic</t>
  </si>
  <si>
    <t xml:space="preserve">Man with white dhoti, dark complexion, protecting with axe, red eyes </t>
  </si>
  <si>
    <t>Benefic</t>
  </si>
  <si>
    <t>Woman wearing Red, fond of ornaments and food, pot shapped, horse faced,thirsty,(eka paden/one legged?)</t>
  </si>
  <si>
    <t>Count of JaatakaParijaata</t>
  </si>
  <si>
    <t>Mixed</t>
  </si>
  <si>
    <t>Man Cruel,Artist, Yellow(Kapila), Task Minded, Unprincipled, Holding Baton, Red cloth, Agressive (Chanda)</t>
  </si>
  <si>
    <t>JaatakaParijaata</t>
  </si>
  <si>
    <t>Vrishabha</t>
  </si>
  <si>
    <t>Women curled/dishealve/cut hair, pot shapped, burnt cloths, thirsty, fond of food and ornaments</t>
  </si>
  <si>
    <t xml:space="preserve">Man knowing Agriculture and animals with carts, ox like shoulders, </t>
  </si>
  <si>
    <t>WaterBearing</t>
  </si>
  <si>
    <t>Man with Elephant features, white teeth,legs like sharabha (like tiger), yellowish, catches of sheep and deer.</t>
  </si>
  <si>
    <t>Mithuna</t>
  </si>
  <si>
    <t>Women fond of needle work,goodlooking and fond of ornaments, less children, raised hand?</t>
  </si>
  <si>
    <t>Man in Garden with armour, bow. Brave, Face like Garuda,Playful,with children,ornaments and wealth</t>
  </si>
  <si>
    <t>Grand Total</t>
  </si>
  <si>
    <t>Man decorated, like varuna, many jewels,armoured with quiver and bow, skilled in dancing,arts and poetry.</t>
  </si>
  <si>
    <t>Karka</t>
  </si>
  <si>
    <t>Man holding leaves fruits and roots, with elephant features,(forest resident?), feet like sharabha(like tiger?), horse necked</t>
  </si>
  <si>
    <t>Female having lotus on head?,with bhogi, between branches of phalaasha, crying?</t>
  </si>
  <si>
    <t>Man with Wife,jewels, travelling ocean, with ships,wearing snakes(like dress?), in search of wealth.</t>
  </si>
  <si>
    <t>Simha</t>
  </si>
  <si>
    <t>Man wearing dirty clother and on shaalmali tree a vulture,a jackal, dog, crying parents, brahmans?,</t>
  </si>
  <si>
    <t>Man with horse like body, wearing white garlands, wearing black blanket, fierce like lion with bow in hand and bent nose.</t>
  </si>
  <si>
    <t>Man with bears face, behaves like monkey, holds a baton, has fruits and meats, rough/curled hair?</t>
  </si>
  <si>
    <t>Kanya</t>
  </si>
  <si>
    <t>Tula</t>
  </si>
  <si>
    <t>Vrishchika</t>
  </si>
  <si>
    <t>Dhanura</t>
  </si>
  <si>
    <t>Makara</t>
  </si>
  <si>
    <t>Kumbha</t>
  </si>
  <si>
    <t>Selected Hora</t>
  </si>
  <si>
    <t>Sunrise</t>
  </si>
  <si>
    <t>Hours</t>
  </si>
  <si>
    <t>Jup</t>
  </si>
  <si>
    <t>*Bold is Rahu Kaalam</t>
  </si>
  <si>
    <t>Border</t>
  </si>
  <si>
    <t>Nakshatra-Rashi</t>
  </si>
  <si>
    <t>Ashvini/Aries/Mesha</t>
  </si>
  <si>
    <t>Taurus/Rishabha</t>
  </si>
  <si>
    <t>Gemini/Mithuna</t>
  </si>
  <si>
    <t>Cancer/Karka</t>
  </si>
  <si>
    <t>Magha/Leo/Simha</t>
  </si>
  <si>
    <t>Scorpio/Vrischika</t>
  </si>
  <si>
    <t>Mula/Saggittarius/Dhanush</t>
  </si>
  <si>
    <t>Capricorn/Makara</t>
  </si>
  <si>
    <t>Aquarius/Kumbha</t>
  </si>
  <si>
    <t>Pisces/Meena</t>
  </si>
  <si>
    <t>L-&gt;H</t>
  </si>
  <si>
    <t>1H</t>
  </si>
  <si>
    <t>2H</t>
  </si>
  <si>
    <t>3H</t>
  </si>
  <si>
    <t>4H</t>
  </si>
  <si>
    <t>5H</t>
  </si>
  <si>
    <t>6H</t>
  </si>
  <si>
    <t>7H</t>
  </si>
  <si>
    <t>8H</t>
  </si>
  <si>
    <t>9H</t>
  </si>
  <si>
    <t>10H</t>
  </si>
  <si>
    <t>11H</t>
  </si>
  <si>
    <t>12H</t>
  </si>
  <si>
    <t>1L</t>
  </si>
  <si>
    <t>2L</t>
  </si>
  <si>
    <t>3L</t>
  </si>
  <si>
    <t>4L</t>
  </si>
  <si>
    <t>5L</t>
  </si>
  <si>
    <t>6L</t>
  </si>
  <si>
    <t>7L</t>
  </si>
  <si>
    <t>8L</t>
  </si>
  <si>
    <t>9L</t>
  </si>
  <si>
    <t>10L</t>
  </si>
  <si>
    <t>11L</t>
  </si>
  <si>
    <t>12L</t>
  </si>
  <si>
    <t>Deha</t>
  </si>
  <si>
    <t>Jeeva</t>
  </si>
  <si>
    <t>Ashwini-1</t>
  </si>
  <si>
    <t>Dhanur</t>
  </si>
  <si>
    <t>Ashwini-2</t>
  </si>
  <si>
    <t>अ क थ ह a ka tha ha</t>
  </si>
  <si>
    <t>उ ङ प u ṅa pa</t>
  </si>
  <si>
    <t>आ ख द ā kha da</t>
  </si>
  <si>
    <t>ऊ च फ ū ca pha</t>
  </si>
  <si>
    <t>ओ ड व o ḍa va</t>
  </si>
  <si>
    <t>ऌ झ म ḷ jha ma</t>
  </si>
  <si>
    <t>औ ढ श au ḍha śa</t>
  </si>
  <si>
    <t>ॡ ञ य ḹ ña ya</t>
  </si>
  <si>
    <t>ई घ न ī gha na</t>
  </si>
  <si>
    <t>ॠ ज भ ṝ ja bha</t>
  </si>
  <si>
    <t>इ ग ध i ga dha</t>
  </si>
  <si>
    <t>ऋ छ ब ṛ cha ba</t>
  </si>
  <si>
    <t>अः त स aḥ ta sa</t>
  </si>
  <si>
    <t>ऐ ठ ल ai ṭha la</t>
  </si>
  <si>
    <t>अं ण ष aṁ ṇa ṣa</t>
  </si>
  <si>
    <t>ए ट र e ṭa ra</t>
  </si>
  <si>
    <t>EAST</t>
  </si>
  <si>
    <t>NORTH</t>
  </si>
  <si>
    <t>अ/a</t>
  </si>
  <si>
    <t>Krithika</t>
  </si>
  <si>
    <t>Mrigashirisa</t>
  </si>
  <si>
    <t>Pusya</t>
  </si>
  <si>
    <t>Aslesha</t>
  </si>
  <si>
    <t>आ/ā</t>
  </si>
  <si>
    <t>SOUTH</t>
  </si>
  <si>
    <t>उ/u</t>
  </si>
  <si>
    <t>व/va</t>
  </si>
  <si>
    <t>ह/ha</t>
  </si>
  <si>
    <t>ड/ḍa</t>
  </si>
  <si>
    <t>ऊ/ū</t>
  </si>
  <si>
    <t>Makha</t>
  </si>
  <si>
    <t>Ash,Push,Has,Abhi</t>
  </si>
  <si>
    <t>Aswini</t>
  </si>
  <si>
    <t>ल/la</t>
  </si>
  <si>
    <t>ऌ/ḷ</t>
  </si>
  <si>
    <t>Vrishab</t>
  </si>
  <si>
    <t>Mithun</t>
  </si>
  <si>
    <t>Kark</t>
  </si>
  <si>
    <t>ऌ/ḷi</t>
  </si>
  <si>
    <t>म/ma</t>
  </si>
  <si>
    <t>Poorva phalguni</t>
  </si>
  <si>
    <t>3Pu,,Yama,Pitru</t>
  </si>
  <si>
    <t>च/ca</t>
  </si>
  <si>
    <t>Mesh</t>
  </si>
  <si>
    <t>ओ/o</t>
  </si>
  <si>
    <t>औ/au</t>
  </si>
  <si>
    <t>ट/ṭa</t>
  </si>
  <si>
    <t>Uttara phalguni</t>
  </si>
  <si>
    <t>Kri,Visha</t>
  </si>
  <si>
    <t>Uttara bhadrapada</t>
  </si>
  <si>
    <t>द/da
दु थ झ म</t>
  </si>
  <si>
    <t>प/pa
 पु ष ण ठ</t>
  </si>
  <si>
    <t>3 Ut, Ro,</t>
  </si>
  <si>
    <t>Poorva bhadrapada</t>
  </si>
  <si>
    <t>स/sa</t>
  </si>
  <si>
    <t>Kumbh</t>
  </si>
  <si>
    <t>अः/aḥ</t>
  </si>
  <si>
    <t>अं/aṁ</t>
  </si>
  <si>
    <t>र/ra</t>
  </si>
  <si>
    <t>Anu,,Mrig,Chit,Reva</t>
  </si>
  <si>
    <t>Satabhisak</t>
  </si>
  <si>
    <t>ग/ga</t>
  </si>
  <si>
    <t>ऐ/ai</t>
  </si>
  <si>
    <t>Makar</t>
  </si>
  <si>
    <t>Dhanus</t>
  </si>
  <si>
    <t>Vrischik</t>
  </si>
  <si>
    <t>ए/e</t>
  </si>
  <si>
    <t>त/ta</t>
  </si>
  <si>
    <t>Sarp,Raksha,Indra,Rudra</t>
  </si>
  <si>
    <t>Dhanista</t>
  </si>
  <si>
    <t>ऋ/ṛi</t>
  </si>
  <si>
    <t>ख/kha</t>
  </si>
  <si>
    <t>ज/ja</t>
  </si>
  <si>
    <t>य/ya</t>
  </si>
  <si>
    <t>न/na</t>
  </si>
  <si>
    <t>ऋ/ṛ</t>
  </si>
  <si>
    <t>Visakha</t>
  </si>
  <si>
    <t>Vasu,PuVasu,,Varuna,Vishnu,Vayu,</t>
  </si>
  <si>
    <t>ई/ī</t>
  </si>
  <si>
    <t>Uttar Ashada</t>
  </si>
  <si>
    <t>Poorva Ashada</t>
  </si>
  <si>
    <t>इ/i</t>
  </si>
  <si>
    <t>WEST</t>
  </si>
  <si>
    <t>Unicode Fonts</t>
  </si>
  <si>
    <r>
      <t xml:space="preserve">क/ka
</t>
    </r>
    <r>
      <rPr>
        <sz val="10"/>
        <rFont val="Arial Unicode MS"/>
        <family val="2"/>
      </rPr>
      <t>कु घ ङ च</t>
    </r>
  </si>
  <si>
    <r>
      <t xml:space="preserve">Nanda </t>
    </r>
    <r>
      <rPr>
        <b/>
        <sz val="10"/>
        <rFont val="Arial Unicode MS"/>
        <family val="2"/>
      </rPr>
      <t>Sunday Tuesday</t>
    </r>
  </si>
  <si>
    <r>
      <t xml:space="preserve">Rikta
</t>
    </r>
    <r>
      <rPr>
        <b/>
        <sz val="10"/>
        <rFont val="Arial Unicode MS"/>
        <family val="2"/>
      </rPr>
      <t>Friday</t>
    </r>
  </si>
  <si>
    <r>
      <t xml:space="preserve">Poorna </t>
    </r>
    <r>
      <rPr>
        <b/>
        <sz val="10"/>
        <rFont val="Arial Unicode MS"/>
        <family val="2"/>
      </rPr>
      <t>Saturday</t>
    </r>
  </si>
  <si>
    <r>
      <t xml:space="preserve">Bhadra
</t>
    </r>
    <r>
      <rPr>
        <b/>
        <sz val="10"/>
        <rFont val="Arial Unicode MS"/>
        <family val="2"/>
      </rPr>
      <t>Monday Wednesday</t>
    </r>
  </si>
  <si>
    <r>
      <t xml:space="preserve">Jaya
</t>
    </r>
    <r>
      <rPr>
        <b/>
        <sz val="10"/>
        <rFont val="Arial Unicode MS"/>
        <family val="2"/>
      </rPr>
      <t>Thursday</t>
    </r>
  </si>
  <si>
    <r>
      <t xml:space="preserve">भ/bha
</t>
    </r>
    <r>
      <rPr>
        <sz val="10"/>
        <rFont val="Arial Unicode MS"/>
        <family val="2"/>
      </rPr>
      <t>भु ध फ ट</t>
    </r>
  </si>
  <si>
    <t>http://sanjayprabhakaran.blogspot.com/2007/12/muhurtha.html</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</si>
</sst>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3" formatCode="_(* #,##0.00_);_(* \(#,##0.00\);_(* &quot;-&quot;??_);_(@_)"/>
    <numFmt numFmtId="164" formatCode="0.0000"/>
    <numFmt numFmtId="165" formatCode="h:mm:ss;@"/>
    <numFmt numFmtId="166" formatCode="0.000000"/>
    <numFmt numFmtId="167" formatCode="[$-409]m/d/yy\ h:mm\ AM/PM;@"/>
    <numFmt numFmtId="168" formatCode="_-* #,##0_-;\-* #,##0_-;_-* &quot;-&quot;??_-;_-@_-"/>
    <numFmt numFmtId="169" formatCode="#,##0.00000000"/>
    <numFmt numFmtId="170" formatCode="[$-409]d\-mmm\-yyyy;@"/>
    <numFmt numFmtId="171" formatCode="[h]:mm:ss;@"/>
    <numFmt numFmtId="172" formatCode="0.000"/>
    <numFmt numFmtId="173" formatCode="[$-F400]h:mm:ss\ AM/PM"/>
    <numFmt numFmtId="174" formatCode="d\-mmm\-yyyy"/>
    <numFmt numFmtId="175" formatCode="d\-mmm\-yyyy\ h:mm:ss\ AM/PM"/>
    <numFmt numFmtId="176" formatCode="[$-4000000]mm/dd/yy"/>
    <numFmt numFmtId="177" formatCode="[$-4000439]0"/>
    <numFmt numFmtId="178" formatCode="m/d/yy;@"/>
  </numFmts>
  <fonts count="9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11"/>
      <name val="Calibri"/>
      <family val="2"/>
      <scheme val="minor"/>
    </font>
    <font>
      <sz val="11"/>
      <color theme="3"/>
      <name val="Calibri"/>
      <family val="2"/>
      <scheme val="minor"/>
    </font>
    <font>
      <sz val="10"/>
      <name val="Arial"/>
    </font>
    <font>
      <sz val="9"/>
      <name val="Arial Unicode MS"/>
      <family val="2"/>
    </font>
    <font>
      <sz val="9"/>
      <color indexed="8"/>
      <name val="Arial Unicode MS"/>
      <family val="2"/>
    </font>
    <font>
      <sz val="9"/>
      <color theme="1"/>
      <name val="Arial Unicode MS"/>
      <family val="2"/>
    </font>
    <font>
      <sz val="10"/>
      <name val="Arial"/>
      <family val="2"/>
    </font>
    <font>
      <sz val="10"/>
      <color indexed="8"/>
      <name val="Arial Unicode MS"/>
      <family val="2"/>
    </font>
    <font>
      <sz val="10"/>
      <color indexed="8"/>
      <name val="Calibri"/>
      <family val="2"/>
    </font>
    <font>
      <sz val="10"/>
      <color rgb="FF606060"/>
      <name val="Helvetica"/>
      <family val="2"/>
    </font>
    <font>
      <b/>
      <sz val="10"/>
      <color rgb="FF606060"/>
      <name val="Helvetica"/>
      <family val="2"/>
    </font>
    <font>
      <sz val="9"/>
      <color indexed="8"/>
      <name val="Arial Unicode MS"/>
    </font>
    <font>
      <b/>
      <sz val="9"/>
      <color indexed="8"/>
      <name val="Arial Unicode MS"/>
      <family val="2"/>
    </font>
    <font>
      <sz val="9"/>
      <color indexed="9"/>
      <name val="Arial Unicode MS"/>
      <family val="2"/>
    </font>
    <font>
      <sz val="11"/>
      <color indexed="8"/>
      <name val="Arial Unicode MS"/>
      <family val="2"/>
    </font>
    <font>
      <sz val="10.5"/>
      <color rgb="FF606060"/>
      <name val="Helvetica"/>
      <family val="2"/>
    </font>
    <font>
      <sz val="11"/>
      <color indexed="16"/>
      <name val="Calibri"/>
      <family val="2"/>
    </font>
    <font>
      <b/>
      <sz val="11"/>
      <color indexed="16"/>
      <name val="Calibri"/>
      <family val="2"/>
    </font>
    <font>
      <i/>
      <sz val="9"/>
      <color indexed="8"/>
      <name val="Arial Unicode MS"/>
      <family val="2"/>
    </font>
    <font>
      <sz val="12"/>
      <color theme="1"/>
      <name val="Arial"/>
      <family val="2"/>
    </font>
    <font>
      <sz val="12"/>
      <color theme="1"/>
      <name val="Times New Roman"/>
      <family val="1"/>
    </font>
    <font>
      <sz val="14"/>
      <color indexed="8"/>
      <name val="Arial Unicode MS"/>
      <family val="2"/>
    </font>
    <font>
      <sz val="12"/>
      <color indexed="8"/>
      <name val="Arial Unicode MS"/>
      <family val="2"/>
    </font>
    <font>
      <sz val="12"/>
      <color indexed="8"/>
      <name val="Calibri"/>
      <family val="2"/>
    </font>
    <font>
      <sz val="8"/>
      <color indexed="8"/>
      <name val="Arial Unicode MS"/>
      <family val="2"/>
    </font>
    <font>
      <b/>
      <sz val="9"/>
      <color indexed="9"/>
      <name val="Arial Unicode MS"/>
      <family val="2"/>
    </font>
    <font>
      <b/>
      <i/>
      <sz val="9"/>
      <color indexed="9"/>
      <name val="Arial Unicode MS"/>
      <family val="2"/>
    </font>
    <font>
      <b/>
      <sz val="9"/>
      <name val="Arial Unicode MS"/>
      <family val="2"/>
    </font>
    <font>
      <sz val="11"/>
      <color indexed="8"/>
      <name val="Arial"/>
      <family val="2"/>
    </font>
    <font>
      <sz val="8"/>
      <color indexed="8"/>
      <name val="Verdana"/>
      <family val="2"/>
    </font>
    <font>
      <sz val="11"/>
      <color indexed="10"/>
      <name val="Arial"/>
      <family val="2"/>
    </font>
    <font>
      <sz val="11"/>
      <color indexed="10"/>
      <name val="Calibri"/>
      <family val="2"/>
    </font>
    <font>
      <i/>
      <sz val="10"/>
      <color indexed="9"/>
      <name val="Arial Unicode MS"/>
      <family val="2"/>
    </font>
    <font>
      <b/>
      <sz val="11"/>
      <color rgb="FFFFFFFF"/>
      <name val="Calibri"/>
      <family val="2"/>
    </font>
    <font>
      <b/>
      <sz val="11"/>
      <color rgb="FF000000"/>
      <name val="Calibri"/>
      <family val="2"/>
    </font>
    <font>
      <sz val="11"/>
      <color rgb="FF000000"/>
      <name val="Calibri"/>
      <family val="2"/>
    </font>
    <font>
      <sz val="11"/>
      <color rgb="FFFFFFFF"/>
      <name val="Calibri"/>
      <family val="2"/>
    </font>
    <font>
      <i/>
      <sz val="8"/>
      <name val="Verdana"/>
      <family val="2"/>
    </font>
    <font>
      <sz val="8"/>
      <name val="Verdana"/>
      <family val="2"/>
    </font>
    <font>
      <sz val="8"/>
      <name val="URW Palladio IT"/>
    </font>
    <font>
      <i/>
      <sz val="8"/>
      <name val="URW Palladio IT"/>
    </font>
    <font>
      <b/>
      <sz val="8"/>
      <name val="URW Palladio IT"/>
    </font>
    <font>
      <sz val="11"/>
      <color indexed="8"/>
      <name val="Calibri"/>
      <family val="2"/>
    </font>
    <font>
      <b/>
      <sz val="13.5"/>
      <color indexed="8"/>
      <name val="Calibri"/>
      <family val="2"/>
    </font>
    <font>
      <b/>
      <sz val="11"/>
      <color indexed="8"/>
      <name val="Calibri"/>
      <family val="2"/>
    </font>
    <font>
      <sz val="11"/>
      <color indexed="8"/>
      <name val="Trebuchet MS"/>
      <family val="2"/>
    </font>
    <font>
      <sz val="11"/>
      <color indexed="8"/>
      <name val="Mangal"/>
      <family val="1"/>
    </font>
    <font>
      <sz val="11"/>
      <color indexed="10"/>
      <name val="Trebuchet MS"/>
      <family val="2"/>
    </font>
    <font>
      <b/>
      <sz val="11"/>
      <color indexed="8"/>
      <name val="Arial"/>
      <family val="2"/>
    </font>
    <font>
      <b/>
      <sz val="11"/>
      <color indexed="10"/>
      <name val="Arial"/>
      <family val="2"/>
    </font>
    <font>
      <sz val="10"/>
      <color indexed="63"/>
      <name val="Tahoma"/>
      <family val="2"/>
    </font>
    <font>
      <sz val="11"/>
      <color indexed="8"/>
      <name val="Calibri"/>
      <family val="2"/>
      <scheme val="minor"/>
    </font>
    <font>
      <b/>
      <sz val="11"/>
      <color indexed="8"/>
      <name val="Calibri"/>
      <family val="2"/>
      <scheme val="minor"/>
    </font>
    <font>
      <b/>
      <sz val="9"/>
      <color rgb="FF000000"/>
      <name val="Arial"/>
      <family val="2"/>
    </font>
    <font>
      <u/>
      <sz val="8.8000000000000007"/>
      <color indexed="12"/>
      <name val="Calibri"/>
      <family val="2"/>
    </font>
    <font>
      <sz val="9"/>
      <color rgb="FF000000"/>
      <name val="Arial"/>
      <family val="2"/>
    </font>
    <font>
      <sz val="9"/>
      <color indexed="8"/>
      <name val="Arial"/>
      <family val="2"/>
    </font>
    <font>
      <sz val="12"/>
      <color indexed="8"/>
      <name val="Arial"/>
      <family val="2"/>
    </font>
    <font>
      <b/>
      <sz val="11"/>
      <color theme="1"/>
      <name val="Arial"/>
      <family val="2"/>
    </font>
    <font>
      <sz val="11"/>
      <color theme="1"/>
      <name val="Arial"/>
      <family val="2"/>
    </font>
    <font>
      <sz val="11"/>
      <color theme="7" tint="-0.24994659260841701"/>
      <name val="Arial"/>
      <family val="2"/>
    </font>
    <font>
      <u/>
      <sz val="11"/>
      <color theme="1"/>
      <name val="Arial"/>
      <family val="2"/>
    </font>
    <font>
      <sz val="11"/>
      <color rgb="FFFFFFFF"/>
      <name val="Tahoma"/>
      <family val="2"/>
    </font>
    <font>
      <sz val="11"/>
      <color indexed="8"/>
      <name val="Tahoma"/>
      <family val="2"/>
    </font>
    <font>
      <sz val="9"/>
      <color rgb="FFFFFFFF"/>
      <name val="Tahoma"/>
      <family val="2"/>
    </font>
    <font>
      <sz val="9"/>
      <color rgb="FF666666"/>
      <name val="Tahoma"/>
      <family val="2"/>
    </font>
    <font>
      <b/>
      <sz val="12"/>
      <color indexed="8"/>
      <name val="Arial Unicode MS"/>
      <family val="2"/>
    </font>
    <font>
      <vertAlign val="superscript"/>
      <sz val="9"/>
      <color indexed="8"/>
      <name val="Arial Unicode MS"/>
      <family val="2"/>
    </font>
    <font>
      <sz val="12"/>
      <color indexed="8"/>
      <name val="Times New Roman"/>
      <family val="1"/>
    </font>
    <font>
      <b/>
      <sz val="12"/>
      <color indexed="8"/>
      <name val="Times New Roman"/>
      <family val="1"/>
    </font>
    <font>
      <b/>
      <sz val="8"/>
      <color indexed="8"/>
      <name val="Calibri"/>
      <family val="2"/>
    </font>
    <font>
      <sz val="8"/>
      <color indexed="8"/>
      <name val="Arial"/>
      <family val="2"/>
    </font>
    <font>
      <b/>
      <sz val="9"/>
      <color indexed="81"/>
      <name val="Tahoma"/>
      <family val="2"/>
    </font>
    <font>
      <sz val="9"/>
      <color indexed="81"/>
      <name val="Tahoma"/>
      <family val="2"/>
    </font>
    <font>
      <b/>
      <sz val="9"/>
      <color indexed="81"/>
      <name val="Tahoma"/>
    </font>
    <font>
      <sz val="9"/>
      <color indexed="81"/>
      <name val="Tahoma"/>
    </font>
    <font>
      <sz val="8"/>
      <color indexed="8"/>
      <name val="Calibri"/>
      <family val="2"/>
    </font>
    <font>
      <b/>
      <sz val="10"/>
      <name val="Arial Unicode MS"/>
      <family val="2"/>
    </font>
    <font>
      <sz val="12"/>
      <name val="Arial Unicode MS"/>
      <family val="2"/>
    </font>
    <font>
      <sz val="10"/>
      <name val="Arial Unicode MS"/>
      <family val="2"/>
    </font>
    <font>
      <b/>
      <sz val="10"/>
      <name val="Arial"/>
      <family val="2"/>
    </font>
    <font>
      <sz val="18"/>
      <name val="Arial Unicode MS"/>
      <family val="2"/>
    </font>
    <font>
      <b/>
      <sz val="10"/>
      <color indexed="10"/>
      <name val="Arial"/>
      <family val="2"/>
    </font>
  </fonts>
  <fills count="4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3"/>
        <bgColor indexed="64"/>
      </patternFill>
    </fill>
    <fill>
      <patternFill patternType="solid">
        <fgColor rgb="FFFF0000"/>
        <bgColor indexed="64"/>
      </patternFill>
    </fill>
    <fill>
      <patternFill patternType="solid">
        <fgColor rgb="FF00B050"/>
        <bgColor indexed="64"/>
      </patternFill>
    </fill>
    <fill>
      <patternFill patternType="solid">
        <fgColor rgb="FF92D050"/>
        <bgColor indexed="64"/>
      </patternFill>
    </fill>
    <fill>
      <patternFill patternType="solid">
        <fgColor rgb="FFFFC000"/>
        <bgColor indexed="64"/>
      </patternFill>
    </fill>
    <fill>
      <patternFill patternType="solid">
        <fgColor rgb="FFFF5050"/>
        <bgColor indexed="64"/>
      </patternFill>
    </fill>
    <fill>
      <patternFill patternType="solid">
        <fgColor rgb="FFFF66CC"/>
        <bgColor indexed="64"/>
      </patternFill>
    </fill>
    <fill>
      <patternFill patternType="solid">
        <fgColor theme="6" tint="0.79998168889431442"/>
        <bgColor theme="6" tint="0.79998168889431442"/>
      </patternFill>
    </fill>
    <fill>
      <patternFill patternType="solid">
        <fgColor rgb="FFFFFF00"/>
        <bgColor indexed="26"/>
      </patternFill>
    </fill>
    <fill>
      <patternFill patternType="solid">
        <fgColor rgb="FFFFFFFF"/>
        <bgColor indexed="64"/>
      </patternFill>
    </fill>
    <fill>
      <patternFill patternType="solid">
        <fgColor indexed="20"/>
        <bgColor indexed="16"/>
      </patternFill>
    </fill>
    <fill>
      <patternFill patternType="solid">
        <fgColor indexed="47"/>
        <bgColor indexed="58"/>
      </patternFill>
    </fill>
    <fill>
      <patternFill patternType="solid">
        <fgColor indexed="9"/>
        <bgColor indexed="26"/>
      </patternFill>
    </fill>
    <fill>
      <patternFill patternType="solid">
        <fgColor indexed="37"/>
        <bgColor indexed="59"/>
      </patternFill>
    </fill>
    <fill>
      <patternFill patternType="solid">
        <fgColor indexed="61"/>
        <bgColor indexed="25"/>
      </patternFill>
    </fill>
    <fill>
      <patternFill patternType="solid">
        <fgColor rgb="FFF79646"/>
        <bgColor indexed="64"/>
      </patternFill>
    </fill>
    <fill>
      <patternFill patternType="solid">
        <fgColor indexed="12"/>
        <bgColor indexed="18"/>
      </patternFill>
    </fill>
    <fill>
      <patternFill patternType="solid">
        <fgColor indexed="52"/>
        <bgColor indexed="51"/>
      </patternFill>
    </fill>
    <fill>
      <patternFill patternType="solid">
        <fgColor indexed="10"/>
        <bgColor indexed="36"/>
      </patternFill>
    </fill>
    <fill>
      <patternFill patternType="solid">
        <fgColor indexed="14"/>
        <bgColor indexed="33"/>
      </patternFill>
    </fill>
    <fill>
      <patternFill patternType="solid">
        <fgColor indexed="11"/>
        <bgColor indexed="49"/>
      </patternFill>
    </fill>
    <fill>
      <patternFill patternType="solid">
        <fgColor indexed="13"/>
        <bgColor indexed="34"/>
      </patternFill>
    </fill>
    <fill>
      <patternFill patternType="solid">
        <fgColor rgb="FFF2F2F2"/>
        <bgColor indexed="64"/>
      </patternFill>
    </fill>
    <fill>
      <patternFill patternType="solid">
        <fgColor rgb="FFF9F9F9"/>
        <bgColor indexed="64"/>
      </patternFill>
    </fill>
    <fill>
      <patternFill patternType="solid">
        <fgColor theme="4" tint="0.79998168889431442"/>
        <bgColor indexed="64"/>
      </patternFill>
    </fill>
    <fill>
      <patternFill patternType="solid">
        <fgColor theme="9" tint="0.39994506668294322"/>
        <bgColor indexed="64"/>
      </patternFill>
    </fill>
    <fill>
      <patternFill patternType="solid">
        <fgColor rgb="FFFFFFCC"/>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bgColor theme="9"/>
      </patternFill>
    </fill>
    <fill>
      <patternFill patternType="solid">
        <fgColor theme="9" tint="0.59999389629810485"/>
        <bgColor theme="9" tint="0.59999389629810485"/>
      </patternFill>
    </fill>
    <fill>
      <patternFill patternType="solid">
        <fgColor theme="0" tint="-0.14999847407452621"/>
        <bgColor indexed="64"/>
      </patternFill>
    </fill>
    <fill>
      <patternFill patternType="solid">
        <fgColor rgb="FFA98B00"/>
        <bgColor indexed="64"/>
      </patternFill>
    </fill>
    <fill>
      <patternFill patternType="solid">
        <fgColor rgb="FFCBCBCB"/>
        <bgColor indexed="64"/>
      </patternFill>
    </fill>
    <fill>
      <patternFill patternType="solid">
        <fgColor rgb="FFEFEFEF"/>
        <bgColor indexed="64"/>
      </patternFill>
    </fill>
    <fill>
      <patternFill patternType="solid">
        <fgColor rgb="FF2629B4"/>
        <bgColor indexed="64"/>
      </patternFill>
    </fill>
    <fill>
      <patternFill patternType="solid">
        <fgColor theme="9" tint="0.79998168889431442"/>
        <bgColor theme="9" tint="0.79998168889431442"/>
      </patternFill>
    </fill>
    <fill>
      <patternFill patternType="solid">
        <fgColor rgb="FF92D050"/>
        <bgColor indexed="26"/>
      </patternFill>
    </fill>
    <fill>
      <patternFill patternType="solid">
        <fgColor theme="9" tint="0.59999389629810485"/>
        <bgColor indexed="26"/>
      </patternFill>
    </fill>
    <fill>
      <patternFill patternType="solid">
        <fgColor theme="0"/>
        <bgColor indexed="26"/>
      </patternFill>
    </fill>
    <fill>
      <patternFill patternType="solid">
        <fgColor theme="5" tint="0.39997558519241921"/>
        <bgColor indexed="26"/>
      </patternFill>
    </fill>
    <fill>
      <patternFill patternType="solid">
        <fgColor theme="4" tint="0.79998168889431442"/>
        <bgColor indexed="26"/>
      </patternFill>
    </fill>
    <fill>
      <patternFill patternType="solid">
        <fgColor rgb="FFFF0000"/>
        <bgColor indexed="26"/>
      </patternFill>
    </fill>
    <fill>
      <patternFill patternType="solid">
        <fgColor indexed="51"/>
        <bgColor indexed="32"/>
      </patternFill>
    </fill>
  </fills>
  <borders count="108">
    <border>
      <left/>
      <right/>
      <top/>
      <bottom/>
      <diagonal/>
    </border>
    <border>
      <left/>
      <right style="medium">
        <color indexed="64"/>
      </right>
      <top/>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medium">
        <color indexed="64"/>
      </right>
      <top style="thin">
        <color theme="0" tint="-4.9989318521683403E-2"/>
      </top>
      <bottom style="thin">
        <color theme="0" tint="-4.9989318521683403E-2"/>
      </bottom>
      <diagonal/>
    </border>
    <border>
      <left style="thin">
        <color indexed="8"/>
      </left>
      <right style="thin">
        <color indexed="8"/>
      </right>
      <top style="thin">
        <color indexed="8"/>
      </top>
      <bottom style="thin">
        <color indexed="8"/>
      </bottom>
      <diagonal/>
    </border>
    <border>
      <left/>
      <right/>
      <top style="thin">
        <color theme="6" tint="0.39997558519241921"/>
      </top>
      <bottom style="thin">
        <color theme="6" tint="0.39997558519241921"/>
      </bottom>
      <diagonal/>
    </border>
    <border>
      <left style="hair">
        <color indexed="8"/>
      </left>
      <right style="hair">
        <color indexed="8"/>
      </right>
      <top style="hair">
        <color indexed="8"/>
      </top>
      <bottom style="hair">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style="medium">
        <color rgb="FFCCCCCC"/>
      </left>
      <right style="medium">
        <color rgb="FFCCCCCC"/>
      </right>
      <top style="medium">
        <color rgb="FFCCCCCC"/>
      </top>
      <bottom style="medium">
        <color rgb="FFCCCCCC"/>
      </bottom>
      <diagonal/>
    </border>
    <border>
      <left style="medium">
        <color rgb="FFCCCCCC"/>
      </left>
      <right style="thin">
        <color rgb="FF000000"/>
      </right>
      <top style="medium">
        <color rgb="FFCCCCCC"/>
      </top>
      <bottom style="medium">
        <color rgb="FFCCCCCC"/>
      </bottom>
      <diagonal/>
    </border>
    <border>
      <left style="medium">
        <color rgb="FFCCCCCC"/>
      </left>
      <right style="medium">
        <color rgb="FFCCCCCC"/>
      </right>
      <top style="medium">
        <color rgb="FFCCCCCC"/>
      </top>
      <bottom style="thin">
        <color rgb="FF000000"/>
      </bottom>
      <diagonal/>
    </border>
    <border>
      <left style="medium">
        <color rgb="FFCCCCCC"/>
      </left>
      <right style="thin">
        <color rgb="FF000000"/>
      </right>
      <top style="medium">
        <color rgb="FFCCCCCC"/>
      </top>
      <bottom style="thin">
        <color rgb="FF000000"/>
      </bottom>
      <diagonal/>
    </border>
    <border>
      <left/>
      <right/>
      <top/>
      <bottom style="hair">
        <color indexed="59"/>
      </bottom>
      <diagonal/>
    </border>
    <border>
      <left/>
      <right style="thin">
        <color indexed="54"/>
      </right>
      <top/>
      <bottom/>
      <diagonal/>
    </border>
    <border>
      <left/>
      <right style="thin">
        <color rgb="FF000000"/>
      </right>
      <top style="thin">
        <color rgb="FF000000"/>
      </top>
      <bottom style="medium">
        <color rgb="FFCCCCCC"/>
      </bottom>
      <diagonal/>
    </border>
    <border>
      <left style="hair">
        <color indexed="8"/>
      </left>
      <right/>
      <top style="hair">
        <color indexed="8"/>
      </top>
      <bottom/>
      <diagonal/>
    </border>
    <border>
      <left/>
      <right style="hair">
        <color indexed="8"/>
      </right>
      <top style="hair">
        <color indexed="8"/>
      </top>
      <bottom/>
      <diagonal/>
    </border>
    <border>
      <left/>
      <right style="thin">
        <color rgb="FF000000"/>
      </right>
      <top/>
      <bottom style="medium">
        <color rgb="FFCCCCCC"/>
      </bottom>
      <diagonal/>
    </border>
    <border>
      <left style="hair">
        <color indexed="8"/>
      </left>
      <right/>
      <top/>
      <bottom/>
      <diagonal/>
    </border>
    <border>
      <left/>
      <right style="hair">
        <color indexed="8"/>
      </right>
      <top/>
      <bottom/>
      <diagonal/>
    </border>
    <border>
      <left style="hair">
        <color indexed="8"/>
      </left>
      <right/>
      <top/>
      <bottom style="hair">
        <color indexed="8"/>
      </bottom>
      <diagonal/>
    </border>
    <border>
      <left/>
      <right style="hair">
        <color indexed="8"/>
      </right>
      <top/>
      <bottom style="hair">
        <color indexed="8"/>
      </bottom>
      <diagonal/>
    </border>
    <border>
      <left/>
      <right style="thin">
        <color indexed="54"/>
      </right>
      <top style="thin">
        <color indexed="54"/>
      </top>
      <bottom/>
      <diagonal/>
    </border>
    <border>
      <left/>
      <right/>
      <top style="thin">
        <color indexed="54"/>
      </top>
      <bottom/>
      <diagonal/>
    </border>
    <border>
      <left/>
      <right style="thin">
        <color rgb="FF000000"/>
      </right>
      <top/>
      <bottom style="thin">
        <color rgb="FF000000"/>
      </bottom>
      <diagonal/>
    </border>
    <border>
      <left/>
      <right/>
      <top style="thin">
        <color theme="9" tint="0.39997558519241921"/>
      </top>
      <bottom style="thin">
        <color theme="9" tint="0.39997558519241921"/>
      </bottom>
      <diagonal/>
    </border>
    <border>
      <left/>
      <right style="hair">
        <color indexed="8"/>
      </right>
      <top style="hair">
        <color indexed="8"/>
      </top>
      <bottom style="hair">
        <color indexed="8"/>
      </bottom>
      <diagonal/>
    </border>
    <border>
      <left style="hair">
        <color indexed="8"/>
      </left>
      <right style="hair">
        <color indexed="8"/>
      </right>
      <top/>
      <bottom/>
      <diagonal/>
    </border>
    <border>
      <left/>
      <right/>
      <top/>
      <bottom style="double">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8"/>
      </top>
      <bottom/>
      <diagonal/>
    </border>
    <border>
      <left style="medium">
        <color indexed="8"/>
      </left>
      <right/>
      <top style="medium">
        <color indexed="8"/>
      </top>
      <bottom/>
      <diagonal/>
    </border>
    <border>
      <left/>
      <right style="hair">
        <color indexed="59"/>
      </right>
      <top style="hair">
        <color indexed="59"/>
      </top>
      <bottom style="hair">
        <color indexed="59"/>
      </bottom>
      <diagonal/>
    </border>
    <border>
      <left style="hair">
        <color indexed="8"/>
      </left>
      <right style="hair">
        <color indexed="8"/>
      </right>
      <top style="hair">
        <color indexed="8"/>
      </top>
      <bottom/>
      <diagonal/>
    </border>
    <border>
      <left/>
      <right style="hair">
        <color indexed="28"/>
      </right>
      <top/>
      <bottom style="hair">
        <color indexed="28"/>
      </bottom>
      <diagonal/>
    </border>
    <border>
      <left style="medium">
        <color indexed="8"/>
      </left>
      <right/>
      <top/>
      <bottom/>
      <diagonal/>
    </border>
    <border>
      <left style="hair">
        <color indexed="59"/>
      </left>
      <right style="hair">
        <color indexed="59"/>
      </right>
      <top style="hair">
        <color indexed="59"/>
      </top>
      <bottom style="hair">
        <color indexed="59"/>
      </bottom>
      <diagonal/>
    </border>
    <border>
      <left style="hair">
        <color indexed="59"/>
      </left>
      <right style="hair">
        <color indexed="59"/>
      </right>
      <top/>
      <bottom style="hair">
        <color indexed="59"/>
      </bottom>
      <diagonal/>
    </border>
    <border>
      <left style="hair">
        <color indexed="28"/>
      </left>
      <right style="hair">
        <color indexed="28"/>
      </right>
      <top/>
      <bottom style="hair">
        <color indexed="28"/>
      </bottom>
      <diagonal/>
    </border>
    <border>
      <left/>
      <right style="hair">
        <color indexed="28"/>
      </right>
      <top style="hair">
        <color indexed="28"/>
      </top>
      <bottom style="hair">
        <color indexed="28"/>
      </bottom>
      <diagonal/>
    </border>
    <border>
      <left style="hair">
        <color indexed="28"/>
      </left>
      <right style="hair">
        <color indexed="28"/>
      </right>
      <top style="hair">
        <color indexed="28"/>
      </top>
      <bottom style="hair">
        <color indexed="28"/>
      </bottom>
      <diagonal/>
    </border>
    <border>
      <left style="thin">
        <color rgb="FFF79646"/>
      </left>
      <right/>
      <top style="thin">
        <color rgb="FFF79646"/>
      </top>
      <bottom/>
      <diagonal/>
    </border>
    <border>
      <left/>
      <right/>
      <top style="thin">
        <color rgb="FFF79646"/>
      </top>
      <bottom/>
      <diagonal/>
    </border>
    <border>
      <left/>
      <right style="thin">
        <color rgb="FFF79646"/>
      </right>
      <top style="thin">
        <color rgb="FFF79646"/>
      </top>
      <bottom/>
      <diagonal/>
    </border>
    <border>
      <left style="thin">
        <color rgb="FFF79646"/>
      </left>
      <right/>
      <top style="thin">
        <color rgb="FFF79646"/>
      </top>
      <bottom style="thin">
        <color rgb="FFF79646"/>
      </bottom>
      <diagonal/>
    </border>
    <border>
      <left/>
      <right/>
      <top style="thin">
        <color rgb="FFF79646"/>
      </top>
      <bottom style="thin">
        <color rgb="FFF79646"/>
      </bottom>
      <diagonal/>
    </border>
    <border>
      <left/>
      <right style="thin">
        <color rgb="FFF79646"/>
      </right>
      <top style="thin">
        <color rgb="FFF79646"/>
      </top>
      <bottom style="thin">
        <color rgb="FFF79646"/>
      </bottom>
      <diagonal/>
    </border>
    <border>
      <left style="hair">
        <color indexed="23"/>
      </left>
      <right style="hair">
        <color indexed="23"/>
      </right>
      <top style="hair">
        <color indexed="23"/>
      </top>
      <bottom style="hair">
        <color indexed="23"/>
      </bottom>
      <diagonal/>
    </border>
    <border>
      <left style="medium">
        <color indexed="8"/>
      </left>
      <right style="medium">
        <color indexed="8"/>
      </right>
      <top style="medium">
        <color indexed="8"/>
      </top>
      <bottom style="thin">
        <color indexed="8"/>
      </bottom>
      <diagonal/>
    </border>
    <border>
      <left style="hair">
        <color indexed="8"/>
      </left>
      <right style="hair">
        <color indexed="8"/>
      </right>
      <top/>
      <bottom style="hair">
        <color indexed="8"/>
      </bottom>
      <diagonal/>
    </border>
    <border>
      <left style="medium">
        <color indexed="8"/>
      </left>
      <right style="medium">
        <color indexed="8"/>
      </right>
      <top/>
      <bottom style="medium">
        <color indexed="8"/>
      </bottom>
      <diagonal/>
    </border>
    <border>
      <left style="hair">
        <color indexed="8"/>
      </left>
      <right/>
      <top style="hair">
        <color indexed="8"/>
      </top>
      <bottom style="hair">
        <color indexed="8"/>
      </bottom>
      <diagonal/>
    </border>
    <border>
      <left/>
      <right/>
      <top/>
      <bottom style="thin">
        <color indexed="8"/>
      </bottom>
      <diagonal/>
    </border>
    <border>
      <left style="thin">
        <color indexed="8"/>
      </left>
      <right style="thin">
        <color indexed="8"/>
      </right>
      <top/>
      <bottom/>
      <diagonal/>
    </border>
    <border>
      <left style="thick">
        <color indexed="8"/>
      </left>
      <right style="thin">
        <color indexed="8"/>
      </right>
      <top style="thick">
        <color indexed="8"/>
      </top>
      <bottom style="thin">
        <color indexed="8"/>
      </bottom>
      <diagonal/>
    </border>
    <border>
      <left style="thin">
        <color indexed="8"/>
      </left>
      <right/>
      <top style="thick">
        <color indexed="8"/>
      </top>
      <bottom style="thin">
        <color indexed="8"/>
      </bottom>
      <diagonal/>
    </border>
    <border>
      <left/>
      <right style="thin">
        <color indexed="8"/>
      </right>
      <top style="thick">
        <color indexed="8"/>
      </top>
      <bottom style="thin">
        <color indexed="8"/>
      </bottom>
      <diagonal/>
    </border>
    <border>
      <left/>
      <right style="thick">
        <color indexed="8"/>
      </right>
      <top style="thick">
        <color indexed="8"/>
      </top>
      <bottom style="thin">
        <color indexed="8"/>
      </bottom>
      <diagonal/>
    </border>
    <border>
      <left style="thick">
        <color indexed="8"/>
      </left>
      <right style="thin">
        <color indexed="8"/>
      </right>
      <top style="thin">
        <color indexed="8"/>
      </top>
      <bottom style="thin">
        <color indexed="8"/>
      </bottom>
      <diagonal/>
    </border>
    <border>
      <left style="thin">
        <color indexed="8"/>
      </left>
      <right style="thick">
        <color indexed="8"/>
      </right>
      <top style="thin">
        <color indexed="8"/>
      </top>
      <bottom style="thin">
        <color indexed="8"/>
      </bottom>
      <diagonal/>
    </border>
    <border>
      <left style="thick">
        <color indexed="8"/>
      </left>
      <right style="thin">
        <color indexed="8"/>
      </right>
      <top style="thin">
        <color indexed="8"/>
      </top>
      <bottom style="thick">
        <color indexed="8"/>
      </bottom>
      <diagonal/>
    </border>
    <border>
      <left style="thin">
        <color indexed="8"/>
      </left>
      <right style="thin">
        <color indexed="8"/>
      </right>
      <top style="thin">
        <color indexed="8"/>
      </top>
      <bottom style="thick">
        <color indexed="8"/>
      </bottom>
      <diagonal/>
    </border>
    <border>
      <left style="thin">
        <color indexed="8"/>
      </left>
      <right style="thick">
        <color indexed="8"/>
      </right>
      <top style="thin">
        <color indexed="8"/>
      </top>
      <bottom style="thick">
        <color indexed="8"/>
      </bottom>
      <diagonal/>
    </border>
    <border>
      <left style="medium">
        <color indexed="64"/>
      </left>
      <right style="medium">
        <color indexed="64"/>
      </right>
      <top/>
      <bottom style="medium">
        <color indexed="64"/>
      </bottom>
      <diagonal/>
    </border>
    <border>
      <left style="medium">
        <color indexed="64"/>
      </left>
      <right style="medium">
        <color indexed="8"/>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bottom/>
      <diagonal/>
    </border>
    <border>
      <left/>
      <right style="medium">
        <color indexed="8"/>
      </right>
      <top/>
      <bottom/>
      <diagonal/>
    </border>
    <border>
      <left style="medium">
        <color rgb="FFAAAAAA"/>
      </left>
      <right style="medium">
        <color rgb="FFAAAAAA"/>
      </right>
      <top style="medium">
        <color rgb="FFAAAAAA"/>
      </top>
      <bottom style="medium">
        <color rgb="FFAAAAAA"/>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right style="thin">
        <color rgb="FF000000"/>
      </right>
      <top/>
      <bottom/>
      <diagonal/>
    </border>
    <border>
      <left style="thin">
        <color indexed="8"/>
      </left>
      <right/>
      <top style="thin">
        <color indexed="8"/>
      </top>
      <bottom/>
      <diagonal/>
    </border>
    <border>
      <left style="thin">
        <color theme="1"/>
      </left>
      <right/>
      <top/>
      <bottom/>
      <diagonal/>
    </border>
    <border>
      <left/>
      <right/>
      <top style="double">
        <color indexed="64"/>
      </top>
      <bottom/>
      <diagonal/>
    </border>
    <border>
      <left/>
      <right/>
      <top/>
      <bottom style="thin">
        <color theme="9" tint="0.39997558519241921"/>
      </bottom>
      <diagonal/>
    </border>
    <border>
      <left/>
      <right/>
      <top style="thin">
        <color indexed="54"/>
      </top>
      <bottom style="thin">
        <color theme="9" tint="0.39997558519241921"/>
      </bottom>
      <diagonal/>
    </border>
    <border>
      <left style="medium">
        <color rgb="FF9BBB59"/>
      </left>
      <right/>
      <top style="medium">
        <color rgb="FF9BBB59"/>
      </top>
      <bottom/>
      <diagonal/>
    </border>
    <border>
      <left/>
      <right/>
      <top style="medium">
        <color rgb="FF9BBB59"/>
      </top>
      <bottom/>
      <diagonal/>
    </border>
    <border>
      <left/>
      <right style="medium">
        <color rgb="FF9BBB59"/>
      </right>
      <top style="medium">
        <color rgb="FF9BBB59"/>
      </top>
      <bottom/>
      <diagonal/>
    </border>
    <border>
      <left style="medium">
        <color rgb="FF9BBB59"/>
      </left>
      <right/>
      <top style="medium">
        <color indexed="64"/>
      </top>
      <bottom/>
      <diagonal/>
    </border>
    <border>
      <left style="medium">
        <color rgb="FF9BBB59"/>
      </left>
      <right style="medium">
        <color indexed="64"/>
      </right>
      <top style="medium">
        <color indexed="64"/>
      </top>
      <bottom/>
      <diagonal/>
    </border>
    <border>
      <left style="medium">
        <color indexed="64"/>
      </left>
      <right/>
      <top style="medium">
        <color rgb="FF9BBB59"/>
      </top>
      <bottom/>
      <diagonal/>
    </border>
    <border>
      <left style="medium">
        <color rgb="FF9BBB59"/>
      </left>
      <right style="medium">
        <color indexed="64"/>
      </right>
      <top style="medium">
        <color rgb="FF9BBB59"/>
      </top>
      <bottom/>
      <diagonal/>
    </border>
    <border>
      <left style="medium">
        <color indexed="64"/>
      </left>
      <right/>
      <top style="medium">
        <color rgb="FF9BBB59"/>
      </top>
      <bottom style="medium">
        <color indexed="64"/>
      </bottom>
      <diagonal/>
    </border>
    <border>
      <left style="medium">
        <color rgb="FF9BBB59"/>
      </left>
      <right/>
      <top style="medium">
        <color rgb="FF9BBB59"/>
      </top>
      <bottom style="medium">
        <color indexed="64"/>
      </bottom>
      <diagonal/>
    </border>
    <border>
      <left style="medium">
        <color rgb="FF9BBB59"/>
      </left>
      <right style="medium">
        <color indexed="64"/>
      </right>
      <top style="medium">
        <color rgb="FF9BBB59"/>
      </top>
      <bottom style="medium">
        <color indexed="64"/>
      </bottom>
      <diagonal/>
    </border>
    <border>
      <left style="medium">
        <color rgb="FF9BBB59"/>
      </left>
      <right/>
      <top style="double">
        <color rgb="FF9BBB59"/>
      </top>
      <bottom style="medium">
        <color rgb="FF9BBB59"/>
      </bottom>
      <diagonal/>
    </border>
    <border>
      <left/>
      <right/>
      <top/>
      <bottom style="medium">
        <color rgb="FF9BBB59"/>
      </bottom>
      <diagonal/>
    </border>
    <border>
      <left/>
      <right style="medium">
        <color rgb="FF9BBB59"/>
      </right>
      <top style="double">
        <color rgb="FF9BBB59"/>
      </top>
      <bottom style="medium">
        <color rgb="FF9BBB59"/>
      </bottom>
      <diagonal/>
    </border>
    <border>
      <left/>
      <right style="thin">
        <color indexed="8"/>
      </right>
      <top style="thin">
        <color indexed="8"/>
      </top>
      <bottom style="thin">
        <color indexed="8"/>
      </bottom>
      <diagonal/>
    </border>
    <border diagonalUp="1" diagonalDown="1">
      <left style="thin">
        <color indexed="8"/>
      </left>
      <right style="thin">
        <color indexed="8"/>
      </right>
      <top style="thin">
        <color indexed="8"/>
      </top>
      <bottom style="thin">
        <color indexed="8"/>
      </bottom>
      <diagonal style="hair">
        <color indexed="8"/>
      </diagonal>
    </border>
    <border diagonalUp="1" diagonalDown="1">
      <left style="thin">
        <color indexed="8"/>
      </left>
      <right/>
      <top style="thin">
        <color indexed="8"/>
      </top>
      <bottom style="thin">
        <color indexed="8"/>
      </bottom>
      <diagonal style="hair">
        <color indexed="8"/>
      </diagonal>
    </border>
  </borders>
  <cellStyleXfs count="5">
    <xf numFmtId="0" fontId="0" fillId="0" borderId="0"/>
    <xf numFmtId="0" fontId="12" fillId="0" borderId="0"/>
    <xf numFmtId="9" fontId="12" fillId="0" borderId="0" applyFont="0" applyFill="0" applyBorder="0" applyAlignment="0" applyProtection="0"/>
    <xf numFmtId="43" fontId="18" fillId="0" borderId="0" applyFont="0" applyFill="0" applyBorder="0" applyAlignment="0" applyProtection="0"/>
    <xf numFmtId="0" fontId="70" fillId="0" borderId="0" applyNumberFormat="0" applyFill="0" applyBorder="0" applyAlignment="0" applyProtection="0">
      <alignment vertical="top"/>
      <protection locked="0"/>
    </xf>
  </cellStyleXfs>
  <cellXfs count="533">
    <xf numFmtId="0" fontId="0" fillId="0" borderId="0" xfId="0"/>
    <xf numFmtId="14" fontId="15" fillId="2" borderId="0" xfId="1" applyNumberFormat="1" applyFont="1" applyFill="1" applyAlignment="1">
      <alignment horizontal="center" vertical="center" wrapText="1"/>
    </xf>
    <xf numFmtId="0" fontId="16" fillId="0" borderId="0" xfId="1" applyFont="1" applyAlignment="1">
      <alignment horizontal="center" vertical="center" wrapText="1"/>
    </xf>
    <xf numFmtId="0" fontId="16" fillId="3" borderId="0" xfId="1" applyFont="1" applyFill="1" applyAlignment="1">
      <alignment horizontal="center" vertical="center" wrapText="1"/>
    </xf>
    <xf numFmtId="0" fontId="12" fillId="0" borderId="0" xfId="1" applyAlignment="1">
      <alignment horizontal="center"/>
    </xf>
    <xf numFmtId="0" fontId="12" fillId="0" borderId="0" xfId="1"/>
    <xf numFmtId="0" fontId="16" fillId="0" borderId="0" xfId="1" applyFont="1"/>
    <xf numFmtId="2" fontId="16" fillId="0" borderId="0" xfId="1" applyNumberFormat="1" applyFont="1"/>
    <xf numFmtId="2" fontId="12" fillId="0" borderId="0" xfId="1" applyNumberFormat="1" applyAlignment="1">
      <alignment horizontal="center"/>
    </xf>
    <xf numFmtId="0" fontId="15" fillId="2" borderId="0" xfId="1" applyFont="1" applyFill="1"/>
    <xf numFmtId="0" fontId="16" fillId="2" borderId="0" xfId="1" applyFont="1" applyFill="1" applyAlignment="1">
      <alignment horizontal="center"/>
    </xf>
    <xf numFmtId="0" fontId="16" fillId="0" borderId="0" xfId="1" applyFont="1" applyAlignment="1">
      <alignment horizontal="center"/>
    </xf>
    <xf numFmtId="0" fontId="16" fillId="0" borderId="0" xfId="1" applyFont="1" applyAlignment="1"/>
    <xf numFmtId="0" fontId="14" fillId="0" borderId="0" xfId="1" applyFont="1" applyBorder="1" applyAlignment="1">
      <alignment horizontal="center" vertical="center" wrapText="1"/>
    </xf>
    <xf numFmtId="0" fontId="13" fillId="4" borderId="5" xfId="1" applyFont="1" applyFill="1" applyBorder="1" applyAlignment="1">
      <alignment horizontal="center" vertical="center" wrapText="1"/>
    </xf>
    <xf numFmtId="0" fontId="13" fillId="4" borderId="6" xfId="1" applyFont="1" applyFill="1" applyBorder="1" applyAlignment="1">
      <alignment horizontal="center" vertical="center" wrapText="1"/>
    </xf>
    <xf numFmtId="0" fontId="13" fillId="4" borderId="7" xfId="1" applyFont="1" applyFill="1" applyBorder="1" applyAlignment="1">
      <alignment horizontal="center" vertical="center" wrapText="1"/>
    </xf>
    <xf numFmtId="1" fontId="12" fillId="0" borderId="0" xfId="1" applyNumberFormat="1" applyAlignment="1">
      <alignment horizontal="center"/>
    </xf>
    <xf numFmtId="165" fontId="12" fillId="0" borderId="0" xfId="1" applyNumberFormat="1" applyAlignment="1">
      <alignment horizontal="center"/>
    </xf>
    <xf numFmtId="165" fontId="12" fillId="0" borderId="0" xfId="1" applyNumberFormat="1"/>
    <xf numFmtId="0" fontId="12" fillId="2" borderId="0" xfId="1" applyFill="1" applyAlignment="1">
      <alignment horizontal="center"/>
    </xf>
    <xf numFmtId="0" fontId="14" fillId="2" borderId="0" xfId="1" applyFont="1" applyFill="1" applyAlignment="1">
      <alignment horizontal="center"/>
    </xf>
    <xf numFmtId="0" fontId="12" fillId="0" borderId="0" xfId="1" applyFill="1" applyAlignment="1">
      <alignment horizontal="center"/>
    </xf>
    <xf numFmtId="0" fontId="12" fillId="0" borderId="0" xfId="1" applyAlignment="1">
      <alignment horizontal="center" vertical="center" wrapText="1"/>
    </xf>
    <xf numFmtId="0" fontId="12" fillId="0" borderId="0" xfId="1" applyBorder="1"/>
    <xf numFmtId="0" fontId="12" fillId="0" borderId="0" xfId="1" applyNumberFormat="1" applyBorder="1" applyAlignment="1">
      <alignment horizontal="center" vertical="center" wrapText="1"/>
    </xf>
    <xf numFmtId="0" fontId="12" fillId="0" borderId="2" xfId="1" applyNumberFormat="1" applyBorder="1" applyAlignment="1">
      <alignment horizontal="center" vertical="center" wrapText="1"/>
    </xf>
    <xf numFmtId="0" fontId="12" fillId="0" borderId="1" xfId="1" applyNumberFormat="1" applyBorder="1" applyAlignment="1">
      <alignment horizontal="center" vertical="center" wrapText="1"/>
    </xf>
    <xf numFmtId="164" fontId="12" fillId="0" borderId="0" xfId="1" applyNumberFormat="1" applyAlignment="1">
      <alignment horizontal="center" vertical="center" wrapText="1"/>
    </xf>
    <xf numFmtId="1" fontId="12" fillId="0" borderId="0" xfId="1" applyNumberFormat="1" applyAlignment="1">
      <alignment horizontal="center" vertical="center" wrapText="1"/>
    </xf>
    <xf numFmtId="166" fontId="12" fillId="0" borderId="0" xfId="1" applyNumberFormat="1" applyAlignment="1">
      <alignment horizontal="center" vertical="center" wrapText="1"/>
    </xf>
    <xf numFmtId="2" fontId="16" fillId="2" borderId="0" xfId="1" applyNumberFormat="1" applyFont="1" applyFill="1" applyAlignment="1">
      <alignment horizontal="center" vertical="center" wrapText="1"/>
    </xf>
    <xf numFmtId="167" fontId="12" fillId="0" borderId="0" xfId="1" applyNumberFormat="1"/>
    <xf numFmtId="14" fontId="12" fillId="0" borderId="0" xfId="1" applyNumberFormat="1"/>
    <xf numFmtId="18" fontId="12" fillId="0" borderId="0" xfId="1" applyNumberFormat="1"/>
    <xf numFmtId="2" fontId="12" fillId="0" borderId="0" xfId="1" applyNumberFormat="1"/>
    <xf numFmtId="2" fontId="12" fillId="2" borderId="0" xfId="1" applyNumberFormat="1" applyFill="1"/>
    <xf numFmtId="0" fontId="12" fillId="0" borderId="0" xfId="1" applyAlignment="1"/>
    <xf numFmtId="0" fontId="14" fillId="0" borderId="0" xfId="1" applyFont="1" applyBorder="1"/>
    <xf numFmtId="0" fontId="14" fillId="0" borderId="0" xfId="1" applyFont="1" applyFill="1" applyBorder="1"/>
    <xf numFmtId="0" fontId="12" fillId="4" borderId="0" xfId="1" applyFill="1"/>
    <xf numFmtId="0" fontId="14" fillId="0" borderId="0" xfId="1" applyFont="1"/>
    <xf numFmtId="165" fontId="14" fillId="0" borderId="0" xfId="1" applyNumberFormat="1" applyFont="1"/>
    <xf numFmtId="164" fontId="12" fillId="0" borderId="0" xfId="1" applyNumberFormat="1"/>
    <xf numFmtId="0" fontId="17" fillId="4" borderId="0" xfId="1" applyFont="1" applyFill="1"/>
    <xf numFmtId="0" fontId="12" fillId="0" borderId="0" xfId="1" applyFill="1"/>
    <xf numFmtId="20" fontId="12" fillId="0" borderId="0" xfId="1" applyNumberFormat="1"/>
    <xf numFmtId="0" fontId="12" fillId="0" borderId="0" xfId="1" applyNumberFormat="1"/>
    <xf numFmtId="1" fontId="12" fillId="2" borderId="0" xfId="1" applyNumberFormat="1" applyFill="1" applyAlignment="1">
      <alignment horizontal="center"/>
    </xf>
    <xf numFmtId="0" fontId="12" fillId="0" borderId="0" xfId="1" applyAlignment="1">
      <alignment horizontal="left"/>
    </xf>
    <xf numFmtId="0" fontId="11" fillId="0" borderId="0" xfId="1" applyFont="1" applyAlignment="1">
      <alignment horizontal="center"/>
    </xf>
    <xf numFmtId="0" fontId="11" fillId="0" borderId="0" xfId="1" applyFont="1"/>
    <xf numFmtId="0" fontId="0" fillId="0" borderId="0" xfId="0" applyAlignment="1">
      <alignment horizontal="center"/>
    </xf>
    <xf numFmtId="14" fontId="0" fillId="0" borderId="0" xfId="0" applyNumberFormat="1"/>
    <xf numFmtId="167" fontId="0" fillId="0" borderId="0" xfId="0" applyNumberFormat="1"/>
    <xf numFmtId="20" fontId="0" fillId="0" borderId="0" xfId="0" applyNumberFormat="1"/>
    <xf numFmtId="0" fontId="10" fillId="0" borderId="0" xfId="1" applyFont="1"/>
    <xf numFmtId="2" fontId="0" fillId="0" borderId="0" xfId="0" applyNumberFormat="1"/>
    <xf numFmtId="20" fontId="12" fillId="0" borderId="0" xfId="1" applyNumberFormat="1" applyAlignment="1">
      <alignment horizontal="center"/>
    </xf>
    <xf numFmtId="0" fontId="9" fillId="0" borderId="0" xfId="1" applyFont="1" applyAlignment="1">
      <alignment horizontal="center"/>
    </xf>
    <xf numFmtId="0" fontId="12" fillId="0" borderId="0" xfId="1" applyAlignment="1">
      <alignment horizontal="center" vertical="center" wrapText="1"/>
    </xf>
    <xf numFmtId="0" fontId="8" fillId="0" borderId="0" xfId="1" applyFont="1"/>
    <xf numFmtId="0" fontId="12" fillId="0" borderId="0" xfId="1" applyAlignment="1">
      <alignment horizontal="center" vertical="center" wrapText="1"/>
    </xf>
    <xf numFmtId="1" fontId="14" fillId="0" borderId="3" xfId="1" applyNumberFormat="1" applyFont="1" applyBorder="1" applyAlignment="1">
      <alignment horizontal="center" vertical="center" wrapText="1"/>
    </xf>
    <xf numFmtId="1" fontId="14" fillId="0" borderId="4" xfId="1" applyNumberFormat="1" applyFont="1" applyBorder="1" applyAlignment="1">
      <alignment horizontal="center" vertical="center" wrapText="1"/>
    </xf>
    <xf numFmtId="1" fontId="0" fillId="0" borderId="0" xfId="0" applyNumberFormat="1" applyAlignment="1">
      <alignment horizontal="center"/>
    </xf>
    <xf numFmtId="0" fontId="12" fillId="0" borderId="0" xfId="1" applyAlignment="1">
      <alignment horizontal="center" vertical="center" wrapText="1"/>
    </xf>
    <xf numFmtId="2" fontId="7" fillId="0" borderId="0" xfId="1" applyNumberFormat="1" applyFont="1" applyAlignment="1">
      <alignment horizontal="center"/>
    </xf>
    <xf numFmtId="0" fontId="16" fillId="0" borderId="0" xfId="1" applyFont="1" applyAlignment="1">
      <alignment horizontal="center" vertical="center" wrapText="1"/>
    </xf>
    <xf numFmtId="0" fontId="6" fillId="0" borderId="0" xfId="1" applyFont="1" applyAlignment="1">
      <alignment horizontal="center"/>
    </xf>
    <xf numFmtId="0" fontId="16" fillId="2" borderId="0" xfId="1" applyFont="1" applyFill="1" applyAlignment="1">
      <alignment horizontal="center" vertical="center" wrapText="1"/>
    </xf>
    <xf numFmtId="0" fontId="0" fillId="5" borderId="0" xfId="0" applyFill="1"/>
    <xf numFmtId="0" fontId="5" fillId="0" borderId="0" xfId="1" applyFont="1"/>
    <xf numFmtId="0" fontId="12" fillId="7" borderId="0" xfId="1" applyFill="1"/>
    <xf numFmtId="0" fontId="12" fillId="6" borderId="0" xfId="1" applyFill="1"/>
    <xf numFmtId="9" fontId="0" fillId="0" borderId="0" xfId="2" applyNumberFormat="1" applyFont="1" applyAlignment="1">
      <alignment horizontal="center" vertical="center" wrapText="1"/>
    </xf>
    <xf numFmtId="0" fontId="0" fillId="8" borderId="0" xfId="0" applyFill="1"/>
    <xf numFmtId="0" fontId="0" fillId="7" borderId="0" xfId="0" applyFill="1"/>
    <xf numFmtId="0" fontId="0" fillId="9" borderId="0" xfId="0" applyFill="1"/>
    <xf numFmtId="2" fontId="4" fillId="0" borderId="0" xfId="1" applyNumberFormat="1" applyFont="1" applyAlignment="1">
      <alignment horizontal="left"/>
    </xf>
    <xf numFmtId="0" fontId="4" fillId="0" borderId="0" xfId="1" applyNumberFormat="1" applyFont="1"/>
    <xf numFmtId="0" fontId="4" fillId="0" borderId="0" xfId="1" applyFont="1" applyAlignment="1">
      <alignment horizontal="center"/>
    </xf>
    <xf numFmtId="0" fontId="3" fillId="0" borderId="0" xfId="1" applyFont="1"/>
    <xf numFmtId="0" fontId="12" fillId="6" borderId="0" xfId="1" applyNumberFormat="1" applyFill="1" applyBorder="1" applyAlignment="1">
      <alignment horizontal="center" vertical="center" wrapText="1"/>
    </xf>
    <xf numFmtId="0" fontId="12" fillId="7" borderId="0" xfId="1" applyNumberFormat="1" applyFill="1" applyBorder="1" applyAlignment="1">
      <alignment horizontal="center" vertical="center" wrapText="1"/>
    </xf>
    <xf numFmtId="0" fontId="12" fillId="8" borderId="0" xfId="1" applyNumberFormat="1" applyFill="1" applyBorder="1" applyAlignment="1">
      <alignment horizontal="center" vertical="center" wrapText="1"/>
    </xf>
    <xf numFmtId="0" fontId="12" fillId="5" borderId="0" xfId="1" applyNumberFormat="1" applyFill="1" applyBorder="1" applyAlignment="1">
      <alignment horizontal="center" vertical="center" wrapText="1"/>
    </xf>
    <xf numFmtId="0" fontId="2" fillId="0" borderId="0" xfId="1" applyFont="1"/>
    <xf numFmtId="0" fontId="12" fillId="5" borderId="0" xfId="1" applyFill="1"/>
    <xf numFmtId="0" fontId="12" fillId="9" borderId="0" xfId="1" applyFill="1"/>
    <xf numFmtId="0" fontId="12" fillId="10" borderId="0" xfId="1" applyFill="1"/>
    <xf numFmtId="0" fontId="1" fillId="0" borderId="0" xfId="1" applyFont="1"/>
    <xf numFmtId="0" fontId="19" fillId="0" borderId="0" xfId="0" applyFont="1" applyAlignment="1" applyProtection="1">
      <alignment horizontal="left" vertical="top" wrapText="1"/>
      <protection locked="0"/>
    </xf>
    <xf numFmtId="0" fontId="20" fillId="0" borderId="0" xfId="0" applyFont="1" applyAlignment="1" applyProtection="1">
      <alignment horizontal="left" vertical="top"/>
      <protection locked="0"/>
    </xf>
    <xf numFmtId="0" fontId="20" fillId="0" borderId="0" xfId="0" applyFont="1" applyAlignment="1" applyProtection="1">
      <alignment horizontal="left" vertical="top" wrapText="1"/>
      <protection locked="0"/>
    </xf>
    <xf numFmtId="0" fontId="20" fillId="0" borderId="0" xfId="0" applyFont="1" applyFill="1" applyBorder="1" applyAlignment="1" applyProtection="1">
      <alignment horizontal="left" vertical="top"/>
      <protection locked="0"/>
    </xf>
    <xf numFmtId="0" fontId="20" fillId="0" borderId="8" xfId="0" applyFont="1" applyFill="1" applyBorder="1" applyAlignment="1" applyProtection="1">
      <alignment horizontal="left" vertical="top"/>
    </xf>
    <xf numFmtId="0" fontId="20" fillId="0" borderId="8" xfId="0" applyFont="1" applyFill="1" applyBorder="1" applyAlignment="1" applyProtection="1">
      <alignment horizontal="left" vertical="top"/>
      <protection hidden="1"/>
    </xf>
    <xf numFmtId="0" fontId="20" fillId="0" borderId="0" xfId="0" applyFont="1" applyAlignment="1" applyProtection="1">
      <alignment horizontal="left" vertical="top" shrinkToFit="1"/>
      <protection locked="0"/>
    </xf>
    <xf numFmtId="0" fontId="21" fillId="11" borderId="9" xfId="0" applyFont="1" applyFill="1" applyBorder="1" applyAlignment="1">
      <alignment horizontal="left" vertical="top"/>
    </xf>
    <xf numFmtId="0" fontId="20" fillId="0" borderId="0" xfId="0" applyNumberFormat="1" applyFont="1" applyAlignment="1" applyProtection="1">
      <alignment horizontal="left" vertical="top"/>
      <protection locked="0"/>
    </xf>
    <xf numFmtId="168" fontId="18" fillId="0" borderId="0" xfId="3" applyNumberFormat="1" applyAlignment="1" applyProtection="1">
      <alignment horizontal="left" vertical="top"/>
      <protection locked="0"/>
    </xf>
    <xf numFmtId="2" fontId="20" fillId="0" borderId="0" xfId="0" applyNumberFormat="1" applyFont="1" applyAlignment="1" applyProtection="1">
      <alignment horizontal="left" vertical="top"/>
      <protection locked="0"/>
    </xf>
    <xf numFmtId="0" fontId="20" fillId="0" borderId="10" xfId="0" applyFont="1" applyBorder="1" applyAlignment="1" applyProtection="1">
      <alignment horizontal="left" vertical="top"/>
      <protection locked="0"/>
    </xf>
    <xf numFmtId="169" fontId="20" fillId="0" borderId="0" xfId="0" applyNumberFormat="1" applyFont="1" applyFill="1" applyBorder="1" applyAlignment="1" applyProtection="1">
      <alignment horizontal="left" vertical="top"/>
      <protection locked="0"/>
    </xf>
    <xf numFmtId="4" fontId="20" fillId="0" borderId="0" xfId="0" applyNumberFormat="1" applyFont="1" applyAlignment="1" applyProtection="1">
      <alignment horizontal="left" vertical="top"/>
      <protection locked="0"/>
    </xf>
    <xf numFmtId="0" fontId="20" fillId="12" borderId="0" xfId="0" applyFont="1" applyFill="1" applyAlignment="1" applyProtection="1">
      <alignment horizontal="left" vertical="top" wrapText="1"/>
      <protection locked="0"/>
    </xf>
    <xf numFmtId="0" fontId="20" fillId="0" borderId="11" xfId="0" applyFont="1" applyBorder="1" applyAlignment="1" applyProtection="1">
      <alignment horizontal="left" vertical="top"/>
      <protection locked="0"/>
    </xf>
    <xf numFmtId="0" fontId="20" fillId="0" borderId="11" xfId="0" applyFont="1" applyBorder="1" applyAlignment="1" applyProtection="1">
      <alignment horizontal="left" vertical="top" wrapText="1"/>
      <protection locked="0"/>
    </xf>
    <xf numFmtId="0" fontId="20" fillId="0" borderId="8" xfId="0" applyFont="1" applyBorder="1" applyAlignment="1" applyProtection="1">
      <alignment horizontal="left" vertical="top"/>
      <protection locked="0"/>
    </xf>
    <xf numFmtId="0" fontId="20" fillId="0" borderId="12" xfId="0" applyFont="1" applyBorder="1" applyAlignment="1" applyProtection="1">
      <alignment horizontal="left" vertical="top"/>
      <protection locked="0"/>
    </xf>
    <xf numFmtId="0" fontId="20" fillId="0" borderId="0" xfId="0" applyFont="1" applyFill="1" applyBorder="1" applyAlignment="1" applyProtection="1">
      <alignment vertical="top"/>
      <protection locked="0"/>
    </xf>
    <xf numFmtId="0" fontId="19" fillId="0" borderId="0" xfId="0" applyFont="1" applyAlignment="1" applyProtection="1">
      <alignment horizontal="left" vertical="top"/>
      <protection locked="0"/>
    </xf>
    <xf numFmtId="0" fontId="19" fillId="0" borderId="13" xfId="0" applyFont="1" applyFill="1" applyBorder="1" applyAlignment="1" applyProtection="1">
      <alignment horizontal="left" vertical="top"/>
    </xf>
    <xf numFmtId="0" fontId="19" fillId="0" borderId="0" xfId="0" applyFont="1" applyFill="1" applyBorder="1" applyAlignment="1" applyProtection="1">
      <alignment horizontal="left" vertical="top"/>
      <protection locked="0"/>
    </xf>
    <xf numFmtId="0" fontId="19" fillId="0" borderId="0" xfId="0" applyFont="1" applyFill="1" applyBorder="1" applyAlignment="1" applyProtection="1">
      <alignment vertical="top"/>
      <protection locked="0"/>
    </xf>
    <xf numFmtId="170" fontId="20" fillId="0" borderId="0" xfId="0" applyNumberFormat="1" applyFont="1" applyAlignment="1" applyProtection="1">
      <alignment horizontal="left" vertical="top"/>
      <protection locked="0"/>
    </xf>
    <xf numFmtId="168" fontId="20" fillId="0" borderId="0" xfId="0" applyNumberFormat="1" applyFont="1" applyAlignment="1" applyProtection="1">
      <alignment horizontal="left" vertical="top" wrapText="1"/>
      <protection locked="0"/>
    </xf>
    <xf numFmtId="14" fontId="20" fillId="0" borderId="0" xfId="0" applyNumberFormat="1" applyFont="1" applyAlignment="1" applyProtection="1">
      <alignment horizontal="left" vertical="top"/>
      <protection locked="0"/>
    </xf>
    <xf numFmtId="14" fontId="20" fillId="0" borderId="0" xfId="0" applyNumberFormat="1" applyFont="1" applyAlignment="1" applyProtection="1">
      <alignment horizontal="left" vertical="top" wrapText="1"/>
      <protection locked="0"/>
    </xf>
    <xf numFmtId="0" fontId="23" fillId="0" borderId="0" xfId="0" applyFont="1" applyAlignment="1" applyProtection="1">
      <alignment horizontal="left" vertical="top"/>
      <protection locked="0"/>
    </xf>
    <xf numFmtId="14" fontId="23" fillId="0" borderId="0" xfId="0" applyNumberFormat="1" applyFont="1" applyAlignment="1" applyProtection="1">
      <alignment horizontal="left" vertical="top"/>
      <protection locked="0"/>
    </xf>
    <xf numFmtId="168" fontId="22" fillId="0" borderId="0" xfId="3" applyNumberFormat="1" applyFont="1" applyAlignment="1" applyProtection="1">
      <alignment horizontal="left" vertical="top"/>
      <protection locked="0"/>
    </xf>
    <xf numFmtId="0" fontId="24" fillId="0" borderId="0" xfId="0" applyFont="1"/>
    <xf numFmtId="0" fontId="23" fillId="0" borderId="0" xfId="0" applyFont="1" applyFill="1" applyBorder="1" applyAlignment="1" applyProtection="1">
      <alignment horizontal="left" vertical="top"/>
      <protection locked="0"/>
    </xf>
    <xf numFmtId="0" fontId="25" fillId="13" borderId="14" xfId="0" applyFont="1" applyFill="1" applyBorder="1" applyAlignment="1">
      <alignment vertical="top" wrapText="1"/>
    </xf>
    <xf numFmtId="0" fontId="25" fillId="13" borderId="15" xfId="0" applyFont="1" applyFill="1" applyBorder="1" applyAlignment="1">
      <alignment vertical="top" wrapText="1"/>
    </xf>
    <xf numFmtId="0" fontId="26" fillId="13" borderId="15" xfId="0" applyFont="1" applyFill="1" applyBorder="1" applyAlignment="1">
      <alignment vertical="top" wrapText="1"/>
    </xf>
    <xf numFmtId="0" fontId="27" fillId="0" borderId="0" xfId="0" applyFont="1" applyFill="1" applyBorder="1" applyAlignment="1" applyProtection="1">
      <alignment horizontal="left" vertical="top"/>
      <protection locked="0"/>
    </xf>
    <xf numFmtId="0" fontId="28" fillId="0" borderId="0" xfId="0" applyFont="1" applyFill="1" applyBorder="1" applyAlignment="1" applyProtection="1">
      <alignment horizontal="left" vertical="top"/>
      <protection locked="0"/>
    </xf>
    <xf numFmtId="0" fontId="24" fillId="0" borderId="0" xfId="0" applyFont="1" applyAlignment="1">
      <alignment wrapText="1"/>
    </xf>
    <xf numFmtId="0" fontId="25" fillId="13" borderId="16" xfId="0" applyFont="1" applyFill="1" applyBorder="1" applyAlignment="1">
      <alignment vertical="top" wrapText="1"/>
    </xf>
    <xf numFmtId="0" fontId="25" fillId="13" borderId="17" xfId="0" applyFont="1" applyFill="1" applyBorder="1" applyAlignment="1">
      <alignment vertical="top" wrapText="1"/>
    </xf>
    <xf numFmtId="0" fontId="25" fillId="13" borderId="17" xfId="0" quotePrefix="1" applyFont="1" applyFill="1" applyBorder="1" applyAlignment="1">
      <alignment vertical="top" wrapText="1"/>
    </xf>
    <xf numFmtId="0" fontId="20" fillId="0" borderId="0" xfId="0" applyFont="1" applyBorder="1" applyAlignment="1" applyProtection="1">
      <alignment horizontal="left" vertical="top"/>
      <protection locked="0"/>
    </xf>
    <xf numFmtId="14" fontId="20" fillId="0" borderId="0" xfId="0" applyNumberFormat="1" applyFont="1" applyBorder="1" applyAlignment="1" applyProtection="1">
      <alignment horizontal="left" vertical="top"/>
      <protection locked="0"/>
    </xf>
    <xf numFmtId="168" fontId="18" fillId="0" borderId="0" xfId="3" applyNumberFormat="1" applyBorder="1" applyAlignment="1" applyProtection="1">
      <alignment horizontal="left" vertical="top"/>
      <protection locked="0"/>
    </xf>
    <xf numFmtId="0" fontId="0" fillId="0" borderId="0" xfId="0" applyBorder="1"/>
    <xf numFmtId="2" fontId="19" fillId="0" borderId="0" xfId="0" applyNumberFormat="1" applyFont="1" applyAlignment="1" applyProtection="1">
      <alignment horizontal="left" vertical="top"/>
    </xf>
    <xf numFmtId="0" fontId="19" fillId="0" borderId="0" xfId="0" applyFont="1" applyFill="1" applyBorder="1" applyAlignment="1" applyProtection="1">
      <alignment horizontal="center" vertical="top"/>
      <protection locked="0"/>
    </xf>
    <xf numFmtId="0" fontId="19" fillId="0" borderId="18" xfId="0" applyFont="1" applyFill="1" applyBorder="1" applyAlignment="1" applyProtection="1">
      <alignment vertical="top"/>
      <protection locked="0"/>
    </xf>
    <xf numFmtId="49" fontId="29" fillId="0" borderId="19" xfId="0" applyNumberFormat="1" applyFont="1" applyFill="1" applyBorder="1" applyAlignment="1" applyProtection="1">
      <alignment horizontal="left" vertical="top"/>
      <protection locked="0"/>
    </xf>
    <xf numFmtId="49" fontId="29" fillId="0" borderId="0" xfId="0" applyNumberFormat="1" applyFont="1" applyFill="1" applyBorder="1" applyAlignment="1" applyProtection="1">
      <alignment horizontal="left" vertical="top"/>
      <protection locked="0"/>
    </xf>
    <xf numFmtId="49" fontId="29" fillId="0" borderId="0" xfId="0" applyNumberFormat="1" applyFont="1" applyFill="1" applyBorder="1" applyAlignment="1" applyProtection="1">
      <alignment vertical="top"/>
      <protection locked="0"/>
    </xf>
    <xf numFmtId="49" fontId="29" fillId="0" borderId="20" xfId="0" applyNumberFormat="1" applyFont="1" applyFill="1" applyBorder="1" applyAlignment="1" applyProtection="1">
      <alignment horizontal="left" vertical="top"/>
      <protection locked="0"/>
    </xf>
    <xf numFmtId="49" fontId="20" fillId="0" borderId="19" xfId="0" applyNumberFormat="1" applyFont="1" applyFill="1" applyBorder="1" applyAlignment="1" applyProtection="1">
      <alignment horizontal="left" vertical="top"/>
      <protection locked="0"/>
    </xf>
    <xf numFmtId="0" fontId="20" fillId="0" borderId="0" xfId="0" applyNumberFormat="1" applyFont="1" applyFill="1" applyBorder="1" applyAlignment="1" applyProtection="1">
      <alignment horizontal="left" vertical="top"/>
      <protection locked="0"/>
    </xf>
    <xf numFmtId="0" fontId="20" fillId="0" borderId="21" xfId="0" applyNumberFormat="1" applyFont="1" applyFill="1" applyBorder="1" applyAlignment="1" applyProtection="1">
      <alignment horizontal="left" vertical="top"/>
      <protection locked="0"/>
    </xf>
    <xf numFmtId="0" fontId="28" fillId="0" borderId="22" xfId="0" applyNumberFormat="1" applyFont="1" applyFill="1" applyBorder="1" applyAlignment="1" applyProtection="1">
      <alignment horizontal="left" vertical="top"/>
      <protection locked="0"/>
    </xf>
    <xf numFmtId="0" fontId="20" fillId="0" borderId="22" xfId="0" applyNumberFormat="1" applyFont="1" applyFill="1" applyBorder="1" applyAlignment="1" applyProtection="1">
      <alignment horizontal="left" vertical="top"/>
      <protection locked="0"/>
    </xf>
    <xf numFmtId="0" fontId="20" fillId="0" borderId="0" xfId="0" applyNumberFormat="1" applyFont="1" applyFill="1" applyBorder="1" applyAlignment="1" applyProtection="1">
      <alignment horizontal="left" vertical="top"/>
    </xf>
    <xf numFmtId="2" fontId="20" fillId="0" borderId="0" xfId="0" applyNumberFormat="1" applyFont="1" applyFill="1" applyBorder="1" applyAlignment="1" applyProtection="1">
      <alignment horizontal="left" vertical="top"/>
      <protection locked="0"/>
    </xf>
    <xf numFmtId="0" fontId="20" fillId="0" borderId="0" xfId="0" applyNumberFormat="1" applyFont="1" applyFill="1" applyBorder="1" applyAlignment="1">
      <alignment horizontal="left" vertical="top"/>
    </xf>
    <xf numFmtId="0" fontId="30" fillId="0" borderId="0" xfId="0" applyNumberFormat="1" applyFont="1" applyFill="1" applyBorder="1" applyAlignment="1">
      <alignment horizontal="left" vertical="top"/>
    </xf>
    <xf numFmtId="0" fontId="28" fillId="0" borderId="0" xfId="0" applyNumberFormat="1" applyFont="1" applyFill="1" applyBorder="1" applyAlignment="1" applyProtection="1">
      <alignment vertical="top"/>
      <protection locked="0"/>
    </xf>
    <xf numFmtId="171" fontId="20" fillId="0" borderId="0" xfId="0" applyNumberFormat="1" applyFont="1" applyFill="1" applyBorder="1" applyAlignment="1" applyProtection="1">
      <alignment horizontal="left" vertical="top"/>
      <protection locked="0"/>
    </xf>
    <xf numFmtId="0" fontId="31" fillId="0" borderId="23" xfId="0" applyFont="1" applyFill="1" applyBorder="1" applyAlignment="1">
      <alignment vertical="top"/>
    </xf>
    <xf numFmtId="0" fontId="20" fillId="0" borderId="24" xfId="0" applyNumberFormat="1" applyFont="1" applyFill="1" applyBorder="1" applyAlignment="1" applyProtection="1">
      <alignment horizontal="left" vertical="top"/>
      <protection locked="0"/>
    </xf>
    <xf numFmtId="0" fontId="20" fillId="0" borderId="25" xfId="0" applyNumberFormat="1" applyFont="1" applyFill="1" applyBorder="1" applyAlignment="1" applyProtection="1">
      <alignment horizontal="left" vertical="top"/>
      <protection locked="0"/>
    </xf>
    <xf numFmtId="0" fontId="20" fillId="0" borderId="26" xfId="0" applyNumberFormat="1" applyFont="1" applyFill="1" applyBorder="1" applyAlignment="1" applyProtection="1">
      <alignment horizontal="left" vertical="top"/>
      <protection locked="0"/>
    </xf>
    <xf numFmtId="0" fontId="20" fillId="0" borderId="27" xfId="0" applyNumberFormat="1" applyFont="1" applyFill="1" applyBorder="1" applyAlignment="1" applyProtection="1">
      <alignment horizontal="left" vertical="top"/>
      <protection locked="0"/>
    </xf>
    <xf numFmtId="0" fontId="28" fillId="0" borderId="0" xfId="0" applyNumberFormat="1" applyFont="1" applyFill="1" applyBorder="1" applyAlignment="1" applyProtection="1">
      <alignment horizontal="left" vertical="top"/>
      <protection locked="0"/>
    </xf>
    <xf numFmtId="0" fontId="20" fillId="0" borderId="0" xfId="0" applyNumberFormat="1" applyFont="1" applyFill="1" applyBorder="1" applyAlignment="1" applyProtection="1">
      <alignment vertical="top"/>
      <protection locked="0"/>
    </xf>
    <xf numFmtId="0" fontId="28" fillId="0" borderId="25" xfId="0" applyNumberFormat="1" applyFont="1" applyFill="1" applyBorder="1" applyAlignment="1" applyProtection="1">
      <alignment horizontal="left" vertical="top"/>
      <protection locked="0"/>
    </xf>
    <xf numFmtId="0" fontId="28" fillId="0" borderId="27" xfId="0" applyNumberFormat="1" applyFont="1" applyFill="1" applyBorder="1" applyAlignment="1" applyProtection="1">
      <alignment horizontal="left" vertical="top"/>
      <protection locked="0"/>
    </xf>
    <xf numFmtId="49" fontId="32" fillId="0" borderId="28" xfId="0" applyNumberFormat="1" applyFont="1" applyFill="1" applyBorder="1" applyAlignment="1" applyProtection="1">
      <alignment horizontal="left" vertical="top" shrinkToFit="1"/>
      <protection locked="0"/>
    </xf>
    <xf numFmtId="0" fontId="32" fillId="0" borderId="29" xfId="0" applyNumberFormat="1" applyFont="1" applyFill="1" applyBorder="1" applyAlignment="1" applyProtection="1">
      <alignment horizontal="left" vertical="top" shrinkToFit="1"/>
      <protection locked="0"/>
    </xf>
    <xf numFmtId="0" fontId="32" fillId="0" borderId="0" xfId="0" applyFont="1" applyFill="1" applyBorder="1" applyAlignment="1" applyProtection="1">
      <alignment horizontal="left" vertical="top" shrinkToFit="1"/>
      <protection locked="0"/>
    </xf>
    <xf numFmtId="172" fontId="32" fillId="0" borderId="29" xfId="0" applyNumberFormat="1" applyFont="1" applyFill="1" applyBorder="1" applyAlignment="1" applyProtection="1">
      <alignment horizontal="left" vertical="top" shrinkToFit="1"/>
      <protection locked="0"/>
    </xf>
    <xf numFmtId="0" fontId="32" fillId="0" borderId="29" xfId="0" applyNumberFormat="1" applyFont="1" applyFill="1" applyBorder="1" applyAlignment="1">
      <alignment horizontal="left" vertical="top" shrinkToFit="1"/>
    </xf>
    <xf numFmtId="0" fontId="32" fillId="0" borderId="0" xfId="0" applyFont="1" applyFill="1" applyBorder="1" applyAlignment="1" applyProtection="1">
      <alignment vertical="top" shrinkToFit="1"/>
      <protection locked="0"/>
    </xf>
    <xf numFmtId="0" fontId="32" fillId="0" borderId="0" xfId="0" applyNumberFormat="1" applyFont="1" applyFill="1" applyBorder="1" applyAlignment="1" applyProtection="1">
      <alignment horizontal="left" vertical="top" shrinkToFit="1"/>
      <protection locked="0"/>
    </xf>
    <xf numFmtId="171" fontId="32" fillId="0" borderId="0" xfId="0" applyNumberFormat="1" applyFont="1" applyFill="1" applyBorder="1" applyAlignment="1" applyProtection="1">
      <alignment horizontal="left" vertical="top" shrinkToFit="1"/>
      <protection locked="0"/>
    </xf>
    <xf numFmtId="0" fontId="33" fillId="0" borderId="0" xfId="0" applyFont="1" applyFill="1" applyBorder="1" applyAlignment="1" applyProtection="1">
      <alignment horizontal="left" vertical="top" shrinkToFit="1"/>
      <protection locked="0"/>
    </xf>
    <xf numFmtId="0" fontId="32" fillId="0" borderId="0" xfId="0" applyFont="1" applyFill="1" applyBorder="1" applyAlignment="1" applyProtection="1">
      <alignment horizontal="left" vertical="top"/>
      <protection locked="0"/>
    </xf>
    <xf numFmtId="0" fontId="31" fillId="0" borderId="30" xfId="0" applyFont="1" applyFill="1" applyBorder="1" applyAlignment="1">
      <alignment vertical="top"/>
    </xf>
    <xf numFmtId="0" fontId="30" fillId="0" borderId="0" xfId="0" applyFont="1" applyFill="1" applyBorder="1" applyAlignment="1" applyProtection="1">
      <alignment horizontal="left" vertical="top"/>
      <protection locked="0"/>
    </xf>
    <xf numFmtId="49" fontId="20" fillId="0" borderId="0" xfId="0" applyNumberFormat="1" applyFont="1" applyFill="1" applyBorder="1" applyAlignment="1" applyProtection="1">
      <alignment horizontal="left" vertical="top"/>
      <protection locked="0"/>
    </xf>
    <xf numFmtId="0" fontId="34" fillId="0" borderId="0" xfId="0" applyNumberFormat="1" applyFont="1" applyFill="1" applyBorder="1" applyAlignment="1" applyProtection="1">
      <alignment horizontal="left" vertical="top"/>
      <protection locked="0"/>
    </xf>
    <xf numFmtId="0" fontId="34" fillId="0" borderId="0" xfId="0" applyNumberFormat="1" applyFont="1" applyFill="1" applyBorder="1" applyAlignment="1">
      <alignment horizontal="left" vertical="top"/>
    </xf>
    <xf numFmtId="21" fontId="20" fillId="0" borderId="0" xfId="0" applyNumberFormat="1" applyFont="1" applyFill="1" applyBorder="1" applyAlignment="1" applyProtection="1">
      <alignment horizontal="left" vertical="top"/>
      <protection locked="0"/>
    </xf>
    <xf numFmtId="0" fontId="35" fillId="0" borderId="0" xfId="0" applyNumberFormat="1" applyFont="1" applyFill="1" applyBorder="1" applyAlignment="1">
      <alignment horizontal="center" vertical="top"/>
    </xf>
    <xf numFmtId="0" fontId="36" fillId="0" borderId="0" xfId="0" applyNumberFormat="1" applyFont="1" applyFill="1" applyBorder="1" applyAlignment="1">
      <alignment horizontal="center" vertical="top"/>
    </xf>
    <xf numFmtId="171" fontId="21" fillId="0" borderId="31" xfId="0" applyNumberFormat="1" applyFont="1" applyFill="1" applyBorder="1" applyAlignment="1">
      <alignment horizontal="left" vertical="top"/>
    </xf>
    <xf numFmtId="0" fontId="20" fillId="0" borderId="32" xfId="0" applyFont="1" applyBorder="1" applyAlignment="1" applyProtection="1">
      <alignment horizontal="left" vertical="top"/>
      <protection locked="0"/>
    </xf>
    <xf numFmtId="0" fontId="20" fillId="0" borderId="33" xfId="0" applyFont="1" applyBorder="1" applyAlignment="1" applyProtection="1">
      <alignment horizontal="left" vertical="top"/>
      <protection locked="0"/>
    </xf>
    <xf numFmtId="0" fontId="20" fillId="0" borderId="33" xfId="0" applyFont="1" applyBorder="1" applyAlignment="1" applyProtection="1">
      <alignment horizontal="left" vertical="top" wrapText="1"/>
      <protection locked="0"/>
    </xf>
    <xf numFmtId="0" fontId="20" fillId="0" borderId="33" xfId="0" applyFont="1" applyFill="1" applyBorder="1" applyAlignment="1" applyProtection="1">
      <alignment horizontal="left" vertical="top"/>
      <protection locked="0"/>
    </xf>
    <xf numFmtId="0" fontId="20" fillId="0" borderId="10" xfId="0" applyFont="1" applyBorder="1" applyAlignment="1">
      <alignment horizontal="left" vertical="top"/>
    </xf>
    <xf numFmtId="0" fontId="20" fillId="0" borderId="0" xfId="0" applyFont="1" applyBorder="1" applyAlignment="1">
      <alignment horizontal="left" vertical="top"/>
    </xf>
    <xf numFmtId="0" fontId="19" fillId="0" borderId="10" xfId="0" applyFont="1" applyBorder="1" applyAlignment="1">
      <alignment horizontal="left" vertical="top" wrapText="1"/>
    </xf>
    <xf numFmtId="0" fontId="19" fillId="0" borderId="0" xfId="0" applyFont="1" applyBorder="1" applyAlignment="1">
      <alignment horizontal="left" vertical="top" wrapText="1"/>
    </xf>
    <xf numFmtId="0" fontId="29" fillId="14" borderId="32" xfId="0" applyFont="1" applyFill="1" applyBorder="1" applyAlignment="1" applyProtection="1">
      <alignment horizontal="left" vertical="top"/>
      <protection locked="0"/>
    </xf>
    <xf numFmtId="0" fontId="29" fillId="14" borderId="10" xfId="0" applyFont="1" applyFill="1" applyBorder="1" applyAlignment="1" applyProtection="1">
      <alignment horizontal="left" vertical="top"/>
      <protection locked="0"/>
    </xf>
    <xf numFmtId="0" fontId="29" fillId="14" borderId="0" xfId="0" applyFont="1" applyFill="1" applyBorder="1" applyAlignment="1" applyProtection="1">
      <alignment horizontal="left" vertical="top"/>
      <protection locked="0"/>
    </xf>
    <xf numFmtId="0" fontId="20" fillId="15" borderId="32" xfId="0" applyFont="1" applyFill="1" applyBorder="1" applyAlignment="1" applyProtection="1">
      <alignment horizontal="left" vertical="top"/>
      <protection locked="0"/>
    </xf>
    <xf numFmtId="0" fontId="20" fillId="15" borderId="10" xfId="0" applyFont="1" applyFill="1" applyBorder="1" applyAlignment="1" applyProtection="1">
      <alignment horizontal="left" vertical="top"/>
      <protection locked="0"/>
    </xf>
    <xf numFmtId="0" fontId="20" fillId="15" borderId="10" xfId="0" applyFont="1" applyFill="1" applyBorder="1" applyAlignment="1" applyProtection="1">
      <alignment horizontal="left" vertical="top" wrapText="1"/>
      <protection locked="0"/>
    </xf>
    <xf numFmtId="0" fontId="28" fillId="15" borderId="10" xfId="0" applyFont="1" applyFill="1" applyBorder="1" applyAlignment="1" applyProtection="1">
      <alignment horizontal="left" vertical="top"/>
      <protection locked="0"/>
    </xf>
    <xf numFmtId="0" fontId="28" fillId="15" borderId="0" xfId="0" applyFont="1" applyFill="1" applyBorder="1" applyAlignment="1" applyProtection="1">
      <alignment horizontal="left" vertical="top"/>
      <protection locked="0"/>
    </xf>
    <xf numFmtId="0" fontId="28" fillId="0" borderId="0" xfId="0" applyFont="1" applyAlignment="1" applyProtection="1">
      <alignment horizontal="left" vertical="top"/>
      <protection locked="0"/>
    </xf>
    <xf numFmtId="0" fontId="20" fillId="0" borderId="32" xfId="0" applyFont="1" applyFill="1" applyBorder="1" applyAlignment="1" applyProtection="1">
      <alignment horizontal="left" vertical="top"/>
      <protection locked="0"/>
    </xf>
    <xf numFmtId="0" fontId="20" fillId="0" borderId="10" xfId="0" applyFont="1" applyFill="1" applyBorder="1" applyAlignment="1" applyProtection="1">
      <alignment horizontal="left" vertical="top"/>
      <protection locked="0"/>
    </xf>
    <xf numFmtId="0" fontId="20" fillId="15" borderId="0" xfId="0" applyFont="1" applyFill="1" applyBorder="1" applyAlignment="1" applyProtection="1">
      <alignment horizontal="left" vertical="top"/>
      <protection locked="0"/>
    </xf>
    <xf numFmtId="173" fontId="20" fillId="0" borderId="0" xfId="0" applyNumberFormat="1" applyFont="1" applyAlignment="1" applyProtection="1">
      <alignment horizontal="left" vertical="top"/>
      <protection locked="0"/>
    </xf>
    <xf numFmtId="173" fontId="20" fillId="0" borderId="0" xfId="0" applyNumberFormat="1" applyFont="1" applyBorder="1" applyAlignment="1" applyProtection="1">
      <alignment horizontal="left" vertical="top"/>
      <protection locked="0"/>
    </xf>
    <xf numFmtId="0" fontId="20" fillId="0" borderId="0" xfId="0" applyFont="1" applyBorder="1" applyAlignment="1" applyProtection="1">
      <alignment horizontal="left" vertical="top" wrapText="1"/>
      <protection locked="0"/>
    </xf>
    <xf numFmtId="0" fontId="20" fillId="0" borderId="34" xfId="0" applyFont="1" applyBorder="1" applyAlignment="1" applyProtection="1">
      <alignment horizontal="left" vertical="top"/>
      <protection locked="0"/>
    </xf>
    <xf numFmtId="173" fontId="20" fillId="0" borderId="34" xfId="0" applyNumberFormat="1" applyFont="1" applyBorder="1" applyAlignment="1" applyProtection="1">
      <alignment horizontal="left" vertical="top"/>
      <protection locked="0"/>
    </xf>
    <xf numFmtId="0" fontId="20" fillId="0" borderId="34" xfId="0" applyFont="1" applyBorder="1" applyAlignment="1" applyProtection="1">
      <alignment horizontal="left" vertical="top" wrapText="1"/>
      <protection locked="0"/>
    </xf>
    <xf numFmtId="0" fontId="37" fillId="0" borderId="0" xfId="0" applyFont="1" applyAlignment="1" applyProtection="1">
      <alignment horizontal="left" vertical="top"/>
      <protection locked="0"/>
    </xf>
    <xf numFmtId="0" fontId="37" fillId="0" borderId="0" xfId="0" applyFont="1" applyFill="1" applyBorder="1" applyAlignment="1" applyProtection="1">
      <alignment horizontal="left" vertical="top"/>
      <protection locked="0"/>
    </xf>
    <xf numFmtId="173" fontId="37" fillId="0" borderId="0" xfId="0" applyNumberFormat="1" applyFont="1" applyAlignment="1" applyProtection="1">
      <alignment horizontal="left" vertical="top"/>
      <protection locked="0"/>
    </xf>
    <xf numFmtId="0" fontId="37" fillId="0" borderId="0" xfId="0" applyFont="1" applyAlignment="1" applyProtection="1">
      <alignment horizontal="left" vertical="top" wrapText="1"/>
      <protection locked="0"/>
    </xf>
    <xf numFmtId="0" fontId="37" fillId="0" borderId="0" xfId="0" applyFont="1" applyFill="1" applyBorder="1" applyAlignment="1" applyProtection="1">
      <alignment vertical="top"/>
      <protection locked="0"/>
    </xf>
    <xf numFmtId="0" fontId="30" fillId="0" borderId="35" xfId="0" applyFont="1" applyFill="1" applyBorder="1" applyAlignment="1" applyProtection="1">
      <alignment horizontal="left" vertical="top"/>
      <protection locked="0"/>
    </xf>
    <xf numFmtId="0" fontId="30" fillId="0" borderId="3" xfId="0" applyFont="1" applyFill="1" applyBorder="1" applyAlignment="1" applyProtection="1">
      <alignment horizontal="left" vertical="top"/>
      <protection locked="0"/>
    </xf>
    <xf numFmtId="0" fontId="30" fillId="0" borderId="4" xfId="0" applyFont="1" applyFill="1" applyBorder="1" applyAlignment="1" applyProtection="1">
      <alignment horizontal="left" vertical="top"/>
      <protection locked="0"/>
    </xf>
    <xf numFmtId="0" fontId="30" fillId="0" borderId="2" xfId="0" applyFont="1" applyFill="1" applyBorder="1" applyAlignment="1" applyProtection="1">
      <alignment horizontal="left" vertical="top"/>
      <protection locked="0"/>
    </xf>
    <xf numFmtId="0" fontId="30" fillId="0" borderId="1" xfId="0" applyFont="1" applyFill="1" applyBorder="1" applyAlignment="1" applyProtection="1">
      <alignment horizontal="left" vertical="top"/>
      <protection locked="0"/>
    </xf>
    <xf numFmtId="0" fontId="30" fillId="0" borderId="36" xfId="0" applyFont="1" applyFill="1" applyBorder="1" applyAlignment="1" applyProtection="1">
      <alignment horizontal="left" vertical="top"/>
      <protection locked="0"/>
    </xf>
    <xf numFmtId="0" fontId="30" fillId="0" borderId="37" xfId="0" applyFont="1" applyFill="1" applyBorder="1" applyAlignment="1" applyProtection="1">
      <alignment horizontal="left" vertical="top"/>
      <protection locked="0"/>
    </xf>
    <xf numFmtId="0" fontId="30" fillId="0" borderId="38" xfId="0" applyFont="1" applyFill="1" applyBorder="1" applyAlignment="1" applyProtection="1">
      <alignment horizontal="left" vertical="top"/>
      <protection locked="0"/>
    </xf>
    <xf numFmtId="0" fontId="30" fillId="0" borderId="2" xfId="0" applyFont="1" applyBorder="1" applyAlignment="1" applyProtection="1">
      <alignment horizontal="left" vertical="top"/>
      <protection locked="0"/>
    </xf>
    <xf numFmtId="0" fontId="30" fillId="0" borderId="0" xfId="0" applyFont="1" applyBorder="1" applyAlignment="1" applyProtection="1">
      <alignment horizontal="left" vertical="top"/>
      <protection locked="0"/>
    </xf>
    <xf numFmtId="0" fontId="30" fillId="0" borderId="1" xfId="0" applyFont="1" applyBorder="1" applyAlignment="1" applyProtection="1">
      <alignment horizontal="left" vertical="top"/>
      <protection locked="0"/>
    </xf>
    <xf numFmtId="0" fontId="30" fillId="0" borderId="0" xfId="0" applyFont="1" applyAlignment="1" applyProtection="1">
      <alignment horizontal="left" vertical="top"/>
      <protection locked="0"/>
    </xf>
    <xf numFmtId="0" fontId="0" fillId="0" borderId="0" xfId="0" applyAlignment="1"/>
    <xf numFmtId="0" fontId="20" fillId="0" borderId="0" xfId="0" applyFont="1" applyAlignment="1" applyProtection="1">
      <alignment vertical="top"/>
      <protection locked="0"/>
    </xf>
    <xf numFmtId="0" fontId="38" fillId="0" borderId="0" xfId="0" applyFont="1" applyAlignment="1" applyProtection="1">
      <alignment vertical="top"/>
      <protection locked="0"/>
    </xf>
    <xf numFmtId="0" fontId="39" fillId="0" borderId="0" xfId="0" applyFont="1" applyAlignment="1"/>
    <xf numFmtId="174" fontId="20" fillId="0" borderId="0" xfId="0" applyNumberFormat="1" applyFont="1" applyAlignment="1" applyProtection="1">
      <alignment horizontal="left" vertical="top"/>
      <protection locked="0"/>
    </xf>
    <xf numFmtId="2" fontId="20" fillId="0" borderId="0" xfId="0" applyNumberFormat="1" applyFont="1" applyAlignment="1" applyProtection="1">
      <alignment horizontal="left" vertical="top" wrapText="1"/>
      <protection locked="0"/>
    </xf>
    <xf numFmtId="0" fontId="19" fillId="0" borderId="0" xfId="0" applyFont="1" applyAlignment="1">
      <alignment horizontal="left" vertical="top" wrapText="1"/>
    </xf>
    <xf numFmtId="0" fontId="40" fillId="0" borderId="0" xfId="0" applyFont="1" applyAlignment="1" applyProtection="1">
      <alignment horizontal="left" vertical="top"/>
      <protection locked="0"/>
    </xf>
    <xf numFmtId="0" fontId="20" fillId="0" borderId="13" xfId="0" applyFont="1" applyBorder="1" applyAlignment="1" applyProtection="1">
      <alignment horizontal="left" vertical="top"/>
      <protection locked="0"/>
    </xf>
    <xf numFmtId="0" fontId="19" fillId="16" borderId="8" xfId="0" applyFont="1" applyFill="1" applyBorder="1" applyAlignment="1">
      <alignment horizontal="left" vertical="top" wrapText="1"/>
    </xf>
    <xf numFmtId="0" fontId="20" fillId="16" borderId="39" xfId="0" applyFont="1" applyFill="1" applyBorder="1" applyAlignment="1">
      <alignment horizontal="left" vertical="top" wrapText="1"/>
    </xf>
    <xf numFmtId="0" fontId="20" fillId="0" borderId="0" xfId="0" applyFont="1" applyBorder="1" applyAlignment="1">
      <alignment horizontal="left" vertical="top" wrapText="1"/>
    </xf>
    <xf numFmtId="0" fontId="28" fillId="0" borderId="0" xfId="0" applyFont="1" applyAlignment="1">
      <alignment horizontal="left" vertical="top"/>
    </xf>
    <xf numFmtId="0" fontId="41" fillId="14" borderId="40" xfId="0" applyFont="1" applyFill="1" applyBorder="1" applyAlignment="1">
      <alignment horizontal="left" vertical="top"/>
    </xf>
    <xf numFmtId="0" fontId="28" fillId="0" borderId="0" xfId="0" applyFont="1" applyAlignment="1" applyProtection="1">
      <alignment horizontal="left" vertical="top" wrapText="1"/>
      <protection locked="0"/>
    </xf>
    <xf numFmtId="49" fontId="42" fillId="17" borderId="41" xfId="0" applyNumberFormat="1" applyFont="1" applyFill="1" applyBorder="1" applyAlignment="1" applyProtection="1">
      <alignment horizontal="left" vertical="top"/>
      <protection locked="0"/>
    </xf>
    <xf numFmtId="0" fontId="43" fillId="0" borderId="0" xfId="0" applyFont="1" applyAlignment="1" applyProtection="1">
      <alignment horizontal="left" vertical="top"/>
      <protection locked="0"/>
    </xf>
    <xf numFmtId="175" fontId="28" fillId="0" borderId="0" xfId="0" applyNumberFormat="1" applyFont="1" applyFill="1" applyBorder="1" applyAlignment="1" applyProtection="1">
      <alignment horizontal="left" vertical="top"/>
    </xf>
    <xf numFmtId="0" fontId="28" fillId="0" borderId="0" xfId="0" applyFont="1" applyFill="1" applyBorder="1" applyAlignment="1" applyProtection="1">
      <alignment vertical="top"/>
      <protection locked="0"/>
    </xf>
    <xf numFmtId="0" fontId="20" fillId="0" borderId="0" xfId="0" applyFont="1" applyAlignment="1">
      <alignment horizontal="left" vertical="top"/>
    </xf>
    <xf numFmtId="0" fontId="20" fillId="0" borderId="40" xfId="0" applyFont="1" applyBorder="1" applyAlignment="1">
      <alignment horizontal="left" vertical="top"/>
    </xf>
    <xf numFmtId="0" fontId="43" fillId="0" borderId="42" xfId="0" applyFont="1" applyBorder="1" applyAlignment="1">
      <alignment horizontal="left" vertical="top"/>
    </xf>
    <xf numFmtId="0" fontId="20" fillId="0" borderId="0" xfId="0" applyFont="1" applyAlignment="1">
      <alignment horizontal="left" vertical="top" wrapText="1"/>
    </xf>
    <xf numFmtId="0" fontId="20" fillId="15" borderId="43" xfId="0" applyNumberFormat="1" applyFont="1" applyFill="1" applyBorder="1" applyAlignment="1" applyProtection="1">
      <alignment horizontal="left" vertical="top"/>
      <protection locked="0"/>
    </xf>
    <xf numFmtId="0" fontId="20" fillId="0" borderId="0" xfId="0" applyFont="1" applyFill="1" applyBorder="1" applyAlignment="1" applyProtection="1">
      <alignment horizontal="left" vertical="top"/>
    </xf>
    <xf numFmtId="0" fontId="44" fillId="0" borderId="0" xfId="0" applyFont="1" applyAlignment="1">
      <alignment horizontal="left"/>
    </xf>
    <xf numFmtId="0" fontId="0" fillId="0" borderId="0" xfId="0" applyAlignment="1">
      <alignment horizontal="left"/>
    </xf>
    <xf numFmtId="0" fontId="0" fillId="0" borderId="0" xfId="0" applyAlignment="1">
      <alignment wrapText="1"/>
    </xf>
    <xf numFmtId="0" fontId="45" fillId="0" borderId="0" xfId="0" applyFont="1" applyBorder="1" applyAlignment="1">
      <alignment horizontal="left"/>
    </xf>
    <xf numFmtId="0" fontId="38" fillId="0" borderId="0" xfId="0" applyFont="1" applyFill="1" applyBorder="1" applyAlignment="1" applyProtection="1">
      <alignment horizontal="left" vertical="top"/>
      <protection locked="0"/>
    </xf>
    <xf numFmtId="0" fontId="20" fillId="0" borderId="44" xfId="0" applyFont="1" applyBorder="1" applyAlignment="1">
      <alignment horizontal="left" vertical="top"/>
    </xf>
    <xf numFmtId="0" fontId="19" fillId="0" borderId="42" xfId="0" applyFont="1" applyBorder="1" applyAlignment="1">
      <alignment horizontal="left" vertical="top"/>
    </xf>
    <xf numFmtId="0" fontId="19" fillId="0" borderId="10" xfId="0" applyFont="1" applyBorder="1" applyAlignment="1">
      <alignment horizontal="left" vertical="top"/>
    </xf>
    <xf numFmtId="0" fontId="43" fillId="0" borderId="10" xfId="0" applyFont="1" applyBorder="1" applyAlignment="1">
      <alignment horizontal="left" vertical="top"/>
    </xf>
    <xf numFmtId="0" fontId="46" fillId="0" borderId="0" xfId="0" applyFont="1" applyAlignment="1">
      <alignment horizontal="left"/>
    </xf>
    <xf numFmtId="0" fontId="47" fillId="0" borderId="0" xfId="0" applyFont="1" applyAlignment="1">
      <alignment horizontal="left"/>
    </xf>
    <xf numFmtId="0" fontId="23" fillId="0" borderId="0" xfId="0" applyFont="1" applyFill="1" applyBorder="1" applyAlignment="1" applyProtection="1">
      <alignment horizontal="center" vertical="top"/>
      <protection locked="0"/>
    </xf>
    <xf numFmtId="49" fontId="48" fillId="17" borderId="45" xfId="0" applyNumberFormat="1" applyFont="1" applyFill="1" applyBorder="1" applyAlignment="1">
      <alignment horizontal="center" vertical="top"/>
    </xf>
    <xf numFmtId="49" fontId="48" fillId="17" borderId="41" xfId="0" applyNumberFormat="1" applyFont="1" applyFill="1" applyBorder="1" applyAlignment="1">
      <alignment horizontal="center" vertical="top"/>
    </xf>
    <xf numFmtId="0" fontId="23" fillId="0" borderId="0" xfId="0" applyFont="1" applyAlignment="1" applyProtection="1">
      <alignment horizontal="center" vertical="top"/>
      <protection locked="0"/>
    </xf>
    <xf numFmtId="0" fontId="23" fillId="0" borderId="0" xfId="0" applyFont="1" applyFill="1" applyBorder="1" applyAlignment="1" applyProtection="1">
      <alignment vertical="top"/>
      <protection locked="0"/>
    </xf>
    <xf numFmtId="49" fontId="48" fillId="17" borderId="41" xfId="0" applyNumberFormat="1" applyFont="1" applyFill="1" applyBorder="1" applyAlignment="1">
      <alignment horizontal="center" vertical="top" wrapText="1"/>
    </xf>
    <xf numFmtId="49" fontId="48" fillId="17" borderId="45" xfId="0" applyNumberFormat="1" applyFont="1" applyFill="1" applyBorder="1" applyAlignment="1">
      <alignment horizontal="center" vertical="top" wrapText="1"/>
    </xf>
    <xf numFmtId="49" fontId="48" fillId="18" borderId="46" xfId="0" applyNumberFormat="1" applyFont="1" applyFill="1" applyBorder="1" applyAlignment="1">
      <alignment horizontal="center" vertical="top"/>
    </xf>
    <xf numFmtId="0" fontId="23" fillId="15" borderId="43" xfId="0" applyNumberFormat="1" applyFont="1" applyFill="1" applyBorder="1" applyAlignment="1">
      <alignment horizontal="center" vertical="top"/>
    </xf>
    <xf numFmtId="0" fontId="23" fillId="15" borderId="47" xfId="0" applyNumberFormat="1" applyFont="1" applyFill="1" applyBorder="1" applyAlignment="1">
      <alignment horizontal="center" vertical="top"/>
    </xf>
    <xf numFmtId="49" fontId="48" fillId="18" borderId="45" xfId="0" applyNumberFormat="1" applyFont="1" applyFill="1" applyBorder="1" applyAlignment="1">
      <alignment horizontal="center" vertical="top"/>
    </xf>
    <xf numFmtId="0" fontId="23" fillId="15" borderId="48" xfId="0" applyNumberFormat="1" applyFont="1" applyFill="1" applyBorder="1" applyAlignment="1">
      <alignment horizontal="center" vertical="top"/>
    </xf>
    <xf numFmtId="0" fontId="23" fillId="15" borderId="49" xfId="0" applyNumberFormat="1" applyFont="1" applyFill="1" applyBorder="1" applyAlignment="1">
      <alignment horizontal="center" vertical="top"/>
    </xf>
    <xf numFmtId="0" fontId="23" fillId="0" borderId="0" xfId="0" applyFont="1" applyAlignment="1" applyProtection="1">
      <alignment horizontal="left" vertical="top" wrapText="1"/>
      <protection locked="0"/>
    </xf>
    <xf numFmtId="0" fontId="49" fillId="19" borderId="50" xfId="0" applyFont="1" applyFill="1" applyBorder="1" applyAlignment="1">
      <alignment wrapText="1"/>
    </xf>
    <xf numFmtId="0" fontId="49" fillId="19" borderId="51" xfId="0" applyFont="1" applyFill="1" applyBorder="1" applyAlignment="1">
      <alignment wrapText="1"/>
    </xf>
    <xf numFmtId="0" fontId="49" fillId="19" borderId="52" xfId="0" applyFont="1" applyFill="1" applyBorder="1" applyAlignment="1">
      <alignment wrapText="1"/>
    </xf>
    <xf numFmtId="0" fontId="50" fillId="2" borderId="50" xfId="0" applyFont="1" applyFill="1" applyBorder="1" applyAlignment="1">
      <alignment wrapText="1"/>
    </xf>
    <xf numFmtId="0" fontId="50" fillId="2" borderId="51" xfId="0" applyFont="1" applyFill="1" applyBorder="1" applyAlignment="1">
      <alignment wrapText="1"/>
    </xf>
    <xf numFmtId="0" fontId="50" fillId="2" borderId="52" xfId="0" applyFont="1" applyFill="1" applyBorder="1" applyAlignment="1">
      <alignment wrapText="1"/>
    </xf>
    <xf numFmtId="0" fontId="51" fillId="13" borderId="50" xfId="0" applyFont="1" applyFill="1" applyBorder="1" applyAlignment="1">
      <alignment wrapText="1"/>
    </xf>
    <xf numFmtId="0" fontId="51" fillId="13" borderId="51" xfId="0" applyFont="1" applyFill="1" applyBorder="1" applyAlignment="1">
      <alignment wrapText="1"/>
    </xf>
    <xf numFmtId="0" fontId="51" fillId="13" borderId="52" xfId="0" applyFont="1" applyFill="1" applyBorder="1" applyAlignment="1">
      <alignment wrapText="1"/>
    </xf>
    <xf numFmtId="176" fontId="51" fillId="13" borderId="51" xfId="0" applyNumberFormat="1" applyFont="1" applyFill="1" applyBorder="1" applyAlignment="1">
      <alignment wrapText="1"/>
    </xf>
    <xf numFmtId="176" fontId="51" fillId="13" borderId="52" xfId="0" applyNumberFormat="1" applyFont="1" applyFill="1" applyBorder="1" applyAlignment="1">
      <alignment wrapText="1"/>
    </xf>
    <xf numFmtId="14" fontId="51" fillId="13" borderId="51" xfId="0" applyNumberFormat="1" applyFont="1" applyFill="1" applyBorder="1" applyAlignment="1">
      <alignment wrapText="1"/>
    </xf>
    <xf numFmtId="14" fontId="51" fillId="13" borderId="52" xfId="0" applyNumberFormat="1" applyFont="1" applyFill="1" applyBorder="1" applyAlignment="1">
      <alignment wrapText="1"/>
    </xf>
    <xf numFmtId="177" fontId="51" fillId="13" borderId="51" xfId="0" applyNumberFormat="1" applyFont="1" applyFill="1" applyBorder="1" applyAlignment="1">
      <alignment horizontal="right" wrapText="1"/>
    </xf>
    <xf numFmtId="177" fontId="51" fillId="13" borderId="52" xfId="0" applyNumberFormat="1" applyFont="1" applyFill="1" applyBorder="1" applyAlignment="1">
      <alignment horizontal="right" wrapText="1"/>
    </xf>
    <xf numFmtId="0" fontId="51" fillId="13" borderId="51" xfId="0" applyFont="1" applyFill="1" applyBorder="1" applyAlignment="1">
      <alignment horizontal="right" wrapText="1"/>
    </xf>
    <xf numFmtId="0" fontId="51" fillId="13" borderId="52" xfId="0" applyFont="1" applyFill="1" applyBorder="1" applyAlignment="1">
      <alignment horizontal="right" wrapText="1"/>
    </xf>
    <xf numFmtId="0" fontId="51" fillId="13" borderId="53" xfId="0" applyFont="1" applyFill="1" applyBorder="1" applyAlignment="1">
      <alignment wrapText="1"/>
    </xf>
    <xf numFmtId="0" fontId="51" fillId="13" borderId="54" xfId="0" applyFont="1" applyFill="1" applyBorder="1" applyAlignment="1">
      <alignment wrapText="1"/>
    </xf>
    <xf numFmtId="0" fontId="51" fillId="13" borderId="55" xfId="0" applyFont="1" applyFill="1" applyBorder="1" applyAlignment="1">
      <alignment wrapText="1"/>
    </xf>
    <xf numFmtId="0" fontId="52" fillId="8" borderId="50" xfId="0" applyFont="1" applyFill="1" applyBorder="1" applyAlignment="1">
      <alignment wrapText="1"/>
    </xf>
    <xf numFmtId="0" fontId="51" fillId="8" borderId="50" xfId="0" applyFont="1" applyFill="1" applyBorder="1" applyAlignment="1">
      <alignment wrapText="1"/>
    </xf>
    <xf numFmtId="0" fontId="51" fillId="8" borderId="53" xfId="0" applyFont="1" applyFill="1" applyBorder="1" applyAlignment="1">
      <alignment wrapText="1"/>
    </xf>
    <xf numFmtId="178" fontId="51" fillId="13" borderId="51" xfId="0" applyNumberFormat="1" applyFont="1" applyFill="1" applyBorder="1" applyAlignment="1">
      <alignment wrapText="1"/>
    </xf>
    <xf numFmtId="178" fontId="51" fillId="13" borderId="52" xfId="0" applyNumberFormat="1" applyFont="1" applyFill="1" applyBorder="1" applyAlignment="1">
      <alignment wrapText="1"/>
    </xf>
    <xf numFmtId="0" fontId="29" fillId="20" borderId="10" xfId="0" applyFont="1" applyFill="1" applyBorder="1" applyAlignment="1">
      <alignment horizontal="left" vertical="top" wrapText="1"/>
    </xf>
    <xf numFmtId="0" fontId="19" fillId="21" borderId="10" xfId="0" applyFont="1" applyFill="1" applyBorder="1" applyAlignment="1">
      <alignment horizontal="left" vertical="top"/>
    </xf>
    <xf numFmtId="0" fontId="43" fillId="0" borderId="10" xfId="0" applyFont="1" applyBorder="1" applyAlignment="1">
      <alignment horizontal="left" vertical="top"/>
    </xf>
    <xf numFmtId="0" fontId="53" fillId="0" borderId="10" xfId="0" applyFont="1" applyBorder="1" applyAlignment="1">
      <alignment horizontal="left" vertical="top"/>
    </xf>
    <xf numFmtId="0" fontId="54" fillId="0" borderId="10" xfId="0" applyFont="1" applyBorder="1" applyAlignment="1">
      <alignment horizontal="left" vertical="top"/>
    </xf>
    <xf numFmtId="0" fontId="29" fillId="22" borderId="10" xfId="0" applyFont="1" applyFill="1" applyBorder="1" applyAlignment="1">
      <alignment horizontal="left" vertical="top"/>
    </xf>
    <xf numFmtId="0" fontId="19" fillId="0" borderId="56" xfId="0" applyFont="1" applyBorder="1" applyAlignment="1">
      <alignment horizontal="left" vertical="top"/>
    </xf>
    <xf numFmtId="0" fontId="19" fillId="22" borderId="10" xfId="0" applyFont="1" applyFill="1" applyBorder="1" applyAlignment="1">
      <alignment horizontal="left" vertical="top"/>
    </xf>
    <xf numFmtId="0" fontId="19" fillId="23" borderId="10" xfId="0" applyFont="1" applyFill="1" applyBorder="1" applyAlignment="1">
      <alignment horizontal="left" vertical="top"/>
    </xf>
    <xf numFmtId="0" fontId="19" fillId="0" borderId="56" xfId="0" applyFont="1" applyBorder="1" applyAlignment="1">
      <alignment horizontal="left" vertical="top" wrapText="1"/>
    </xf>
    <xf numFmtId="0" fontId="19" fillId="24" borderId="10" xfId="0" applyFont="1" applyFill="1" applyBorder="1" applyAlignment="1">
      <alignment horizontal="left" vertical="top"/>
    </xf>
    <xf numFmtId="0" fontId="19" fillId="25" borderId="10" xfId="0" applyFont="1" applyFill="1" applyBorder="1" applyAlignment="1">
      <alignment horizontal="left" vertical="top"/>
    </xf>
    <xf numFmtId="0" fontId="19" fillId="20" borderId="10" xfId="0" applyFont="1" applyFill="1" applyBorder="1" applyAlignment="1">
      <alignment horizontal="left" vertical="top"/>
    </xf>
    <xf numFmtId="0" fontId="19" fillId="0" borderId="10" xfId="0" applyFont="1" applyBorder="1" applyAlignment="1">
      <alignment horizontal="left" vertical="top"/>
    </xf>
    <xf numFmtId="0" fontId="0" fillId="0" borderId="10" xfId="0" applyBorder="1"/>
    <xf numFmtId="0" fontId="29" fillId="14" borderId="57" xfId="0" applyFont="1" applyFill="1" applyBorder="1" applyAlignment="1" applyProtection="1">
      <alignment horizontal="left" vertical="top"/>
      <protection locked="0"/>
    </xf>
    <xf numFmtId="0" fontId="20" fillId="0" borderId="42" xfId="0" applyFont="1" applyFill="1" applyBorder="1" applyAlignment="1" applyProtection="1">
      <alignment horizontal="left" vertical="top"/>
      <protection locked="0"/>
    </xf>
    <xf numFmtId="0" fontId="20" fillId="0" borderId="58" xfId="0" applyFont="1" applyFill="1" applyBorder="1" applyAlignment="1" applyProtection="1">
      <alignment horizontal="left" vertical="top"/>
      <protection locked="0"/>
    </xf>
    <xf numFmtId="0" fontId="20" fillId="0" borderId="59" xfId="0" applyFont="1" applyFill="1" applyBorder="1" applyAlignment="1" applyProtection="1">
      <alignment horizontal="left" vertical="top"/>
      <protection locked="0"/>
    </xf>
    <xf numFmtId="0" fontId="20" fillId="0" borderId="0" xfId="0" applyFont="1" applyAlignment="1">
      <alignment horizontal="left" vertical="top"/>
    </xf>
    <xf numFmtId="0" fontId="0" fillId="0" borderId="10" xfId="0" applyFont="1" applyBorder="1" applyAlignment="1">
      <alignment horizontal="justify"/>
    </xf>
    <xf numFmtId="0" fontId="0" fillId="0" borderId="27" xfId="0" applyFont="1" applyBorder="1" applyAlignment="1">
      <alignment horizontal="justify"/>
    </xf>
    <xf numFmtId="0" fontId="0" fillId="0" borderId="58" xfId="0" applyFont="1" applyBorder="1" applyAlignment="1">
      <alignment horizontal="justify" wrapText="1"/>
    </xf>
    <xf numFmtId="0" fontId="0" fillId="0" borderId="58" xfId="0" applyFont="1" applyBorder="1" applyAlignment="1">
      <alignment horizontal="justify"/>
    </xf>
    <xf numFmtId="0" fontId="0" fillId="0" borderId="26" xfId="0" applyFont="1" applyBorder="1" applyAlignment="1">
      <alignment horizontal="justify"/>
    </xf>
    <xf numFmtId="0" fontId="58" fillId="0" borderId="58" xfId="0" applyFont="1" applyBorder="1" applyAlignment="1" applyProtection="1">
      <alignment horizontal="justify"/>
      <protection locked="0"/>
    </xf>
    <xf numFmtId="0" fontId="0" fillId="0" borderId="32" xfId="0" applyFont="1" applyBorder="1" applyAlignment="1">
      <alignment horizontal="justify"/>
    </xf>
    <xf numFmtId="0" fontId="0" fillId="0" borderId="10" xfId="0" applyFont="1" applyBorder="1" applyAlignment="1">
      <alignment horizontal="justify"/>
    </xf>
    <xf numFmtId="0" fontId="0" fillId="0" borderId="60" xfId="0" applyFont="1" applyBorder="1" applyAlignment="1">
      <alignment horizontal="justify"/>
    </xf>
    <xf numFmtId="0" fontId="58" fillId="0" borderId="58" xfId="0" applyFont="1" applyBorder="1" applyAlignment="1">
      <alignment horizontal="justify" wrapText="1"/>
    </xf>
    <xf numFmtId="0" fontId="0" fillId="0" borderId="10" xfId="0" applyFont="1" applyBorder="1" applyAlignment="1">
      <alignment horizontal="justify" wrapText="1"/>
    </xf>
    <xf numFmtId="0" fontId="0" fillId="0" borderId="60" xfId="0" applyFont="1" applyBorder="1" applyAlignment="1">
      <alignment horizontal="justify" wrapText="1"/>
    </xf>
    <xf numFmtId="0" fontId="58" fillId="0" borderId="10" xfId="0" applyFont="1" applyBorder="1" applyAlignment="1">
      <alignment horizontal="justify" wrapText="1"/>
    </xf>
    <xf numFmtId="0" fontId="0" fillId="0" borderId="60" xfId="0" applyBorder="1" applyAlignment="1">
      <alignment horizontal="justify" wrapText="1"/>
    </xf>
    <xf numFmtId="0" fontId="0" fillId="0" borderId="22" xfId="0" applyFont="1" applyBorder="1" applyAlignment="1">
      <alignment horizontal="justify"/>
    </xf>
    <xf numFmtId="0" fontId="0" fillId="0" borderId="42" xfId="0" applyFont="1" applyBorder="1" applyAlignment="1">
      <alignment horizontal="justify"/>
    </xf>
    <xf numFmtId="0" fontId="0" fillId="0" borderId="21" xfId="0" applyFont="1" applyBorder="1" applyAlignment="1">
      <alignment horizontal="justify"/>
    </xf>
    <xf numFmtId="0" fontId="58" fillId="0" borderId="42" xfId="0" applyFont="1" applyBorder="1" applyAlignment="1">
      <alignment horizontal="justify" wrapText="1"/>
    </xf>
    <xf numFmtId="0" fontId="59" fillId="0" borderId="61" xfId="0" applyFont="1" applyBorder="1" applyAlignment="1">
      <alignment wrapText="1"/>
    </xf>
    <xf numFmtId="0" fontId="59" fillId="0" borderId="61" xfId="0" applyFont="1" applyBorder="1" applyAlignment="1">
      <alignment horizontal="center" wrapText="1"/>
    </xf>
    <xf numFmtId="0" fontId="60" fillId="0" borderId="8" xfId="0" applyFont="1" applyBorder="1" applyAlignment="1">
      <alignment horizontal="center" vertical="center"/>
    </xf>
    <xf numFmtId="0" fontId="20" fillId="0" borderId="0" xfId="0" applyFont="1" applyAlignment="1" applyProtection="1">
      <alignment horizontal="center" vertical="center"/>
      <protection locked="0"/>
    </xf>
    <xf numFmtId="0" fontId="60" fillId="0" borderId="62" xfId="0" applyFont="1" applyBorder="1" applyAlignment="1" applyProtection="1">
      <alignment horizontal="center" vertical="center"/>
      <protection locked="0"/>
    </xf>
    <xf numFmtId="0" fontId="0" fillId="0" borderId="0" xfId="0" applyAlignment="1">
      <alignment horizontal="center" vertical="center"/>
    </xf>
    <xf numFmtId="0" fontId="38" fillId="0" borderId="0" xfId="0" applyFont="1" applyAlignment="1">
      <alignment horizontal="center" vertical="center"/>
    </xf>
    <xf numFmtId="0" fontId="0" fillId="0" borderId="62" xfId="0" applyBorder="1" applyAlignment="1">
      <alignment horizontal="center" vertical="center"/>
    </xf>
    <xf numFmtId="0" fontId="20" fillId="0" borderId="0" xfId="0" applyFont="1" applyAlignment="1" applyProtection="1">
      <alignment horizontal="center" vertical="top"/>
      <protection locked="0"/>
    </xf>
    <xf numFmtId="0" fontId="61" fillId="0" borderId="63" xfId="0" applyFont="1" applyBorder="1" applyAlignment="1">
      <alignment vertical="top" wrapText="1"/>
    </xf>
    <xf numFmtId="0" fontId="62" fillId="0" borderId="64" xfId="0" applyFont="1" applyBorder="1" applyAlignment="1">
      <alignment vertical="top" wrapText="1"/>
    </xf>
    <xf numFmtId="0" fontId="62" fillId="0" borderId="65" xfId="0" applyFont="1" applyBorder="1" applyAlignment="1">
      <alignment vertical="top" wrapText="1"/>
    </xf>
    <xf numFmtId="0" fontId="62" fillId="0" borderId="66" xfId="0" applyFont="1" applyBorder="1" applyAlignment="1">
      <alignment vertical="top" wrapText="1"/>
    </xf>
    <xf numFmtId="0" fontId="61" fillId="0" borderId="67" xfId="0" applyFont="1" applyBorder="1" applyAlignment="1">
      <alignment vertical="top" wrapText="1"/>
    </xf>
    <xf numFmtId="0" fontId="61" fillId="0" borderId="8" xfId="0" applyFont="1" applyBorder="1" applyAlignment="1">
      <alignment vertical="top" wrapText="1"/>
    </xf>
    <xf numFmtId="0" fontId="61" fillId="0" borderId="68" xfId="0" applyFont="1" applyBorder="1" applyAlignment="1">
      <alignment vertical="top" wrapText="1"/>
    </xf>
    <xf numFmtId="0" fontId="63" fillId="0" borderId="8" xfId="0" applyFont="1" applyBorder="1" applyAlignment="1">
      <alignment vertical="top" wrapText="1"/>
    </xf>
    <xf numFmtId="0" fontId="63" fillId="0" borderId="68" xfId="0" applyFont="1" applyBorder="1" applyAlignment="1">
      <alignment vertical="top" wrapText="1"/>
    </xf>
    <xf numFmtId="0" fontId="64" fillId="0" borderId="8" xfId="0" applyFont="1" applyBorder="1" applyAlignment="1">
      <alignment vertical="top" wrapText="1"/>
    </xf>
    <xf numFmtId="0" fontId="65" fillId="0" borderId="8" xfId="0" applyFont="1" applyBorder="1" applyAlignment="1">
      <alignment vertical="top" wrapText="1"/>
    </xf>
    <xf numFmtId="0" fontId="65" fillId="0" borderId="68" xfId="0" applyFont="1" applyBorder="1" applyAlignment="1">
      <alignment vertical="top" wrapText="1"/>
    </xf>
    <xf numFmtId="0" fontId="61" fillId="0" borderId="69" xfId="0" applyFont="1" applyBorder="1" applyAlignment="1">
      <alignment vertical="top" wrapText="1"/>
    </xf>
    <xf numFmtId="0" fontId="61" fillId="0" borderId="70" xfId="0" applyFont="1" applyBorder="1" applyAlignment="1">
      <alignment vertical="top" wrapText="1"/>
    </xf>
    <xf numFmtId="0" fontId="63" fillId="0" borderId="70" xfId="0" applyFont="1" applyBorder="1" applyAlignment="1">
      <alignment vertical="top" wrapText="1"/>
    </xf>
    <xf numFmtId="0" fontId="61" fillId="0" borderId="71" xfId="0" applyFont="1" applyBorder="1" applyAlignment="1">
      <alignment vertical="top" wrapText="1"/>
    </xf>
    <xf numFmtId="0" fontId="66" fillId="0" borderId="0" xfId="0" applyFont="1" applyAlignment="1">
      <alignment horizontal="left" indent="1"/>
    </xf>
    <xf numFmtId="0" fontId="67" fillId="0" borderId="72" xfId="0" applyFont="1" applyBorder="1" applyAlignment="1">
      <alignment horizontal="center" wrapText="1"/>
    </xf>
    <xf numFmtId="0" fontId="67" fillId="0" borderId="73" xfId="0" applyFont="1" applyBorder="1" applyAlignment="1">
      <alignment horizontal="center" wrapText="1"/>
    </xf>
    <xf numFmtId="0" fontId="67" fillId="0" borderId="74" xfId="0" applyFont="1" applyBorder="1" applyAlignment="1">
      <alignment horizontal="center" wrapText="1"/>
    </xf>
    <xf numFmtId="0" fontId="67" fillId="0" borderId="0" xfId="0" applyFont="1" applyAlignment="1" applyProtection="1">
      <alignment horizontal="left" vertical="top" wrapText="1"/>
      <protection locked="0"/>
    </xf>
    <xf numFmtId="0" fontId="67" fillId="0" borderId="59" xfId="0" applyFont="1" applyBorder="1" applyAlignment="1">
      <alignment horizontal="center" wrapText="1"/>
    </xf>
    <xf numFmtId="0" fontId="67" fillId="0" borderId="75" xfId="0" applyFont="1" applyBorder="1" applyAlignment="1">
      <alignment horizontal="center" wrapText="1"/>
    </xf>
    <xf numFmtId="0" fontId="68" fillId="0" borderId="75" xfId="0" applyFont="1" applyBorder="1" applyAlignment="1">
      <alignment horizontal="center" wrapText="1"/>
    </xf>
    <xf numFmtId="0" fontId="67" fillId="0" borderId="74" xfId="0" applyFont="1" applyBorder="1" applyAlignment="1">
      <alignment wrapText="1"/>
    </xf>
    <xf numFmtId="0" fontId="67" fillId="0" borderId="76" xfId="0" applyFont="1" applyBorder="1" applyAlignment="1">
      <alignment horizontal="center" wrapText="1"/>
    </xf>
    <xf numFmtId="0" fontId="67" fillId="0" borderId="77" xfId="0" applyFont="1" applyBorder="1" applyAlignment="1">
      <alignment horizontal="center" wrapText="1"/>
    </xf>
    <xf numFmtId="0" fontId="68" fillId="0" borderId="77" xfId="0" applyFont="1" applyBorder="1" applyAlignment="1">
      <alignment horizontal="center" wrapText="1"/>
    </xf>
    <xf numFmtId="0" fontId="67" fillId="0" borderId="0" xfId="0" applyFont="1" applyBorder="1" applyAlignment="1">
      <alignment wrapText="1"/>
    </xf>
    <xf numFmtId="0" fontId="69" fillId="26" borderId="78" xfId="0" applyNumberFormat="1" applyFont="1" applyFill="1" applyBorder="1" applyAlignment="1">
      <alignment horizontal="center" vertical="center" wrapText="1"/>
    </xf>
    <xf numFmtId="0" fontId="70" fillId="26" borderId="78" xfId="4" applyNumberFormat="1" applyFill="1" applyBorder="1" applyAlignment="1" applyProtection="1">
      <alignment horizontal="center" vertical="center" wrapText="1"/>
    </xf>
    <xf numFmtId="0" fontId="71" fillId="27" borderId="78" xfId="0" applyNumberFormat="1" applyFont="1" applyFill="1" applyBorder="1" applyAlignment="1">
      <alignment horizontal="right" wrapText="1"/>
    </xf>
    <xf numFmtId="0" fontId="71" fillId="28" borderId="78" xfId="0" applyNumberFormat="1" applyFont="1" applyFill="1" applyBorder="1" applyAlignment="1">
      <alignment wrapText="1"/>
    </xf>
    <xf numFmtId="0" fontId="20" fillId="2" borderId="0" xfId="0" applyNumberFormat="1" applyFont="1" applyFill="1" applyAlignment="1" applyProtection="1">
      <alignment horizontal="left" vertical="top"/>
      <protection locked="0"/>
    </xf>
    <xf numFmtId="0" fontId="20" fillId="29" borderId="0" xfId="0" applyNumberFormat="1" applyFont="1" applyFill="1" applyAlignment="1" applyProtection="1">
      <alignment horizontal="left" vertical="top"/>
      <protection locked="0"/>
    </xf>
    <xf numFmtId="0" fontId="71" fillId="28" borderId="78" xfId="0" applyNumberFormat="1" applyFont="1" applyFill="1" applyBorder="1" applyAlignment="1">
      <alignment vertical="top"/>
    </xf>
    <xf numFmtId="0" fontId="71" fillId="28" borderId="78" xfId="0" applyNumberFormat="1" applyFont="1" applyFill="1" applyBorder="1" applyAlignment="1">
      <alignment horizontal="left" vertical="top" wrapText="1"/>
    </xf>
    <xf numFmtId="0" fontId="71" fillId="30" borderId="78" xfId="0" applyNumberFormat="1" applyFont="1" applyFill="1" applyBorder="1" applyAlignment="1">
      <alignment wrapText="1"/>
    </xf>
    <xf numFmtId="0" fontId="71" fillId="30" borderId="78" xfId="0" applyNumberFormat="1" applyFont="1" applyFill="1" applyBorder="1" applyAlignment="1">
      <alignment vertical="top" wrapText="1"/>
    </xf>
    <xf numFmtId="0" fontId="69" fillId="30" borderId="78" xfId="0" applyNumberFormat="1" applyFont="1" applyFill="1" applyBorder="1" applyAlignment="1">
      <alignment wrapText="1"/>
    </xf>
    <xf numFmtId="0" fontId="20" fillId="31" borderId="0" xfId="0" applyNumberFormat="1" applyFont="1" applyFill="1" applyAlignment="1" applyProtection="1">
      <alignment horizontal="left" vertical="top"/>
      <protection locked="0"/>
    </xf>
    <xf numFmtId="0" fontId="71" fillId="32" borderId="78" xfId="0" applyNumberFormat="1" applyFont="1" applyFill="1" applyBorder="1" applyAlignment="1">
      <alignment wrapText="1"/>
    </xf>
    <xf numFmtId="0" fontId="71" fillId="32" borderId="78" xfId="0" applyNumberFormat="1" applyFont="1" applyFill="1" applyBorder="1" applyAlignment="1">
      <alignment vertical="top" wrapText="1"/>
    </xf>
    <xf numFmtId="0" fontId="72" fillId="0" borderId="0" xfId="0" applyFont="1" applyFill="1" applyBorder="1" applyAlignment="1" applyProtection="1">
      <alignment horizontal="center" vertical="center"/>
      <protection locked="0"/>
    </xf>
    <xf numFmtId="0" fontId="44" fillId="0" borderId="0" xfId="0" applyFont="1" applyAlignment="1">
      <alignment horizontal="center" vertical="center"/>
    </xf>
    <xf numFmtId="0" fontId="73" fillId="0" borderId="0" xfId="0" applyFont="1" applyAlignment="1">
      <alignment horizontal="center" vertical="center"/>
    </xf>
    <xf numFmtId="0" fontId="72" fillId="0" borderId="0" xfId="0" applyFont="1" applyAlignment="1" applyProtection="1">
      <alignment horizontal="center" vertical="center"/>
      <protection locked="0"/>
    </xf>
    <xf numFmtId="0" fontId="74" fillId="33" borderId="79" xfId="0" applyFont="1" applyFill="1" applyBorder="1" applyAlignment="1">
      <alignment horizontal="center" vertical="center"/>
    </xf>
    <xf numFmtId="20" fontId="74" fillId="33" borderId="79" xfId="0" applyNumberFormat="1" applyFont="1" applyFill="1" applyBorder="1" applyAlignment="1">
      <alignment horizontal="center" vertical="center"/>
    </xf>
    <xf numFmtId="0" fontId="74" fillId="33" borderId="80" xfId="0" applyFont="1" applyFill="1" applyBorder="1" applyAlignment="1">
      <alignment horizontal="center" vertical="center"/>
    </xf>
    <xf numFmtId="0" fontId="74" fillId="33" borderId="81" xfId="0" applyFont="1" applyFill="1" applyBorder="1" applyAlignment="1">
      <alignment horizontal="center" vertical="center"/>
    </xf>
    <xf numFmtId="0" fontId="75" fillId="34" borderId="81" xfId="0" applyFont="1" applyFill="1" applyBorder="1" applyAlignment="1">
      <alignment horizontal="center" vertical="center"/>
    </xf>
    <xf numFmtId="0" fontId="76" fillId="34" borderId="81" xfId="0" applyFont="1" applyFill="1" applyBorder="1" applyAlignment="1">
      <alignment horizontal="center" vertical="center"/>
    </xf>
    <xf numFmtId="0" fontId="77" fillId="34" borderId="82" xfId="0" applyNumberFormat="1" applyFont="1" applyFill="1" applyBorder="1" applyAlignment="1">
      <alignment horizontal="center" vertical="center"/>
    </xf>
    <xf numFmtId="0" fontId="75" fillId="35" borderId="81" xfId="0" applyFont="1" applyFill="1" applyBorder="1" applyAlignment="1">
      <alignment horizontal="center" vertical="center"/>
    </xf>
    <xf numFmtId="0" fontId="76" fillId="35" borderId="81" xfId="0" applyFont="1" applyFill="1" applyBorder="1" applyAlignment="1">
      <alignment horizontal="center" vertical="center"/>
    </xf>
    <xf numFmtId="0" fontId="77" fillId="35" borderId="81" xfId="0" applyNumberFormat="1" applyFont="1" applyFill="1" applyBorder="1" applyAlignment="1">
      <alignment horizontal="center" vertical="center"/>
    </xf>
    <xf numFmtId="0" fontId="75" fillId="35" borderId="82" xfId="0" applyFont="1" applyFill="1" applyBorder="1" applyAlignment="1">
      <alignment horizontal="center" vertical="center"/>
    </xf>
    <xf numFmtId="0" fontId="77" fillId="34" borderId="81" xfId="0" applyNumberFormat="1" applyFont="1" applyFill="1" applyBorder="1" applyAlignment="1">
      <alignment horizontal="center" vertical="center"/>
    </xf>
    <xf numFmtId="0" fontId="75" fillId="34" borderId="82" xfId="0" applyFont="1" applyFill="1" applyBorder="1" applyAlignment="1">
      <alignment horizontal="center" vertical="center"/>
    </xf>
    <xf numFmtId="0" fontId="75" fillId="35" borderId="82" xfId="0" applyFont="1" applyFill="1" applyBorder="1" applyAlignment="1">
      <alignment horizontal="center" vertical="center" wrapText="1"/>
    </xf>
    <xf numFmtId="0" fontId="77" fillId="35" borderId="82" xfId="0" applyNumberFormat="1" applyFont="1" applyFill="1" applyBorder="1" applyAlignment="1">
      <alignment horizontal="center" vertical="center"/>
    </xf>
    <xf numFmtId="0" fontId="74" fillId="33" borderId="83" xfId="0" applyFont="1" applyFill="1" applyBorder="1" applyAlignment="1">
      <alignment horizontal="center" vertical="center"/>
    </xf>
    <xf numFmtId="0" fontId="75" fillId="35" borderId="83" xfId="0" applyFont="1" applyFill="1" applyBorder="1" applyAlignment="1">
      <alignment horizontal="center" vertical="center"/>
    </xf>
    <xf numFmtId="0" fontId="76" fillId="35" borderId="83" xfId="0" applyFont="1" applyFill="1" applyBorder="1" applyAlignment="1">
      <alignment horizontal="center" vertical="center"/>
    </xf>
    <xf numFmtId="0" fontId="77" fillId="35" borderId="83" xfId="0" applyNumberFormat="1" applyFont="1" applyFill="1" applyBorder="1" applyAlignment="1">
      <alignment horizontal="center" vertical="center"/>
    </xf>
    <xf numFmtId="0" fontId="75" fillId="35" borderId="0" xfId="0" applyFont="1" applyFill="1" applyAlignment="1">
      <alignment horizontal="center" vertical="center"/>
    </xf>
    <xf numFmtId="0" fontId="78" fillId="36" borderId="84" xfId="0" applyFont="1" applyFill="1" applyBorder="1" applyAlignment="1">
      <alignment horizontal="justify" vertical="center" wrapText="1"/>
    </xf>
    <xf numFmtId="0" fontId="79" fillId="37" borderId="85" xfId="0" applyFont="1" applyFill="1" applyBorder="1" applyAlignment="1">
      <alignment horizontal="center" wrapText="1"/>
    </xf>
    <xf numFmtId="0" fontId="79" fillId="38" borderId="85" xfId="0" applyFont="1" applyFill="1" applyBorder="1" applyAlignment="1">
      <alignment horizontal="center" wrapText="1"/>
    </xf>
    <xf numFmtId="0" fontId="78" fillId="36" borderId="86" xfId="0" applyFont="1" applyFill="1" applyBorder="1" applyAlignment="1">
      <alignment horizontal="justify" vertical="center" wrapText="1"/>
    </xf>
    <xf numFmtId="0" fontId="79" fillId="0" borderId="85" xfId="0" applyFont="1" applyBorder="1" applyAlignment="1">
      <alignment horizontal="center" wrapText="1"/>
    </xf>
    <xf numFmtId="0" fontId="78" fillId="36" borderId="30" xfId="0" applyFont="1" applyFill="1" applyBorder="1" applyAlignment="1">
      <alignment horizontal="justify" vertical="center" wrapText="1"/>
    </xf>
    <xf numFmtId="0" fontId="80" fillId="39" borderId="84" xfId="0" applyFont="1" applyFill="1" applyBorder="1" applyAlignment="1">
      <alignment horizontal="justify" vertical="center" wrapText="1"/>
    </xf>
    <xf numFmtId="0" fontId="81" fillId="37" borderId="85" xfId="0" applyFont="1" applyFill="1" applyBorder="1" applyAlignment="1">
      <alignment horizontal="center" wrapText="1"/>
    </xf>
    <xf numFmtId="0" fontId="81" fillId="0" borderId="85" xfId="0" applyFont="1" applyBorder="1" applyAlignment="1">
      <alignment horizontal="center" wrapText="1"/>
    </xf>
    <xf numFmtId="0" fontId="80" fillId="39" borderId="86" xfId="0" applyFont="1" applyFill="1" applyBorder="1" applyAlignment="1">
      <alignment horizontal="justify" vertical="center" wrapText="1"/>
    </xf>
    <xf numFmtId="0" fontId="81" fillId="38" borderId="85" xfId="0" applyFont="1" applyFill="1" applyBorder="1" applyAlignment="1">
      <alignment horizontal="center" wrapText="1"/>
    </xf>
    <xf numFmtId="0" fontId="80" fillId="39" borderId="30" xfId="0" applyFont="1" applyFill="1" applyBorder="1" applyAlignment="1">
      <alignment horizontal="justify" vertical="center" wrapText="1"/>
    </xf>
    <xf numFmtId="0" fontId="38" fillId="0" borderId="0" xfId="0" applyFont="1" applyAlignment="1" applyProtection="1">
      <alignment horizontal="left" vertical="top"/>
      <protection locked="0"/>
    </xf>
    <xf numFmtId="0" fontId="82" fillId="0" borderId="0" xfId="0" applyFont="1" applyAlignment="1" applyProtection="1">
      <alignment horizontal="left" vertical="top"/>
      <protection locked="0"/>
    </xf>
    <xf numFmtId="0" fontId="28" fillId="0" borderId="38" xfId="0" applyFont="1" applyBorder="1" applyAlignment="1">
      <alignment vertical="top" wrapText="1"/>
    </xf>
    <xf numFmtId="0" fontId="28" fillId="0" borderId="37" xfId="0" applyFont="1" applyBorder="1" applyAlignment="1">
      <alignment vertical="top" wrapText="1"/>
    </xf>
    <xf numFmtId="0" fontId="28" fillId="0" borderId="72" xfId="0" applyFont="1" applyBorder="1" applyAlignment="1" applyProtection="1">
      <alignment vertical="top" wrapText="1"/>
      <protection locked="0"/>
    </xf>
    <xf numFmtId="0" fontId="20" fillId="0" borderId="38" xfId="0" applyFont="1" applyBorder="1" applyAlignment="1">
      <alignment vertical="top" wrapText="1"/>
    </xf>
    <xf numFmtId="0" fontId="20" fillId="0" borderId="37" xfId="0" applyFont="1" applyBorder="1" applyAlignment="1">
      <alignment vertical="top" wrapText="1"/>
    </xf>
    <xf numFmtId="0" fontId="20" fillId="0" borderId="1" xfId="0" applyFont="1" applyBorder="1" applyAlignment="1" applyProtection="1">
      <alignment vertical="top" wrapText="1"/>
      <protection locked="0"/>
    </xf>
    <xf numFmtId="0" fontId="20" fillId="2" borderId="1" xfId="0" applyFont="1" applyFill="1" applyBorder="1" applyAlignment="1" applyProtection="1">
      <alignment vertical="top" wrapText="1"/>
      <protection locked="0"/>
    </xf>
    <xf numFmtId="0" fontId="20" fillId="0" borderId="1" xfId="0" applyFont="1" applyBorder="1" applyAlignment="1">
      <alignment vertical="top" wrapText="1"/>
    </xf>
    <xf numFmtId="0" fontId="20" fillId="0" borderId="0" xfId="0" applyFont="1" applyBorder="1" applyAlignment="1">
      <alignment vertical="top" wrapText="1"/>
    </xf>
    <xf numFmtId="0" fontId="20" fillId="0" borderId="0" xfId="0" applyFont="1" applyBorder="1" applyAlignment="1" applyProtection="1">
      <alignment vertical="top" wrapText="1"/>
      <protection locked="0"/>
    </xf>
    <xf numFmtId="0" fontId="0" fillId="0" borderId="87" xfId="0" applyBorder="1"/>
    <xf numFmtId="0" fontId="0" fillId="0" borderId="11" xfId="0" applyBorder="1"/>
    <xf numFmtId="0" fontId="0" fillId="0" borderId="11" xfId="0" applyNumberFormat="1" applyBorder="1"/>
    <xf numFmtId="0" fontId="0" fillId="0" borderId="88" xfId="0" applyBorder="1"/>
    <xf numFmtId="0" fontId="0" fillId="0" borderId="62" xfId="0" applyNumberFormat="1" applyBorder="1"/>
    <xf numFmtId="0" fontId="0" fillId="0" borderId="12" xfId="0" applyBorder="1"/>
    <xf numFmtId="0" fontId="0" fillId="0" borderId="8" xfId="0" applyNumberFormat="1" applyBorder="1"/>
    <xf numFmtId="21" fontId="20" fillId="0" borderId="0" xfId="0" applyNumberFormat="1" applyFont="1" applyAlignment="1" applyProtection="1">
      <alignment horizontal="left" vertical="top"/>
      <protection locked="0"/>
    </xf>
    <xf numFmtId="20" fontId="20" fillId="0" borderId="0" xfId="0" applyNumberFormat="1" applyFont="1" applyBorder="1" applyAlignment="1" applyProtection="1">
      <alignment horizontal="left" vertical="top"/>
      <protection locked="0"/>
    </xf>
    <xf numFmtId="0" fontId="28" fillId="0" borderId="0" xfId="0" applyFont="1" applyBorder="1" applyAlignment="1" applyProtection="1">
      <alignment horizontal="left" vertical="top"/>
      <protection locked="0"/>
    </xf>
    <xf numFmtId="0" fontId="43" fillId="0" borderId="0" xfId="0" applyFont="1" applyFill="1" applyBorder="1" applyAlignment="1" applyProtection="1">
      <alignment horizontal="left" vertical="top"/>
      <protection locked="0"/>
    </xf>
    <xf numFmtId="0" fontId="43" fillId="0" borderId="34" xfId="0" applyFont="1" applyFill="1" applyBorder="1" applyAlignment="1" applyProtection="1">
      <alignment horizontal="left" vertical="top"/>
      <protection locked="0"/>
    </xf>
    <xf numFmtId="0" fontId="20" fillId="0" borderId="89" xfId="0" applyFont="1" applyBorder="1" applyAlignment="1" applyProtection="1">
      <alignment horizontal="left" vertical="top"/>
      <protection locked="0"/>
    </xf>
    <xf numFmtId="0" fontId="28" fillId="0" borderId="89" xfId="0" applyFont="1" applyBorder="1" applyAlignment="1" applyProtection="1">
      <alignment horizontal="left" vertical="top"/>
      <protection locked="0"/>
    </xf>
    <xf numFmtId="0" fontId="28" fillId="0" borderId="34" xfId="0" applyFont="1" applyBorder="1" applyAlignment="1" applyProtection="1">
      <alignment horizontal="left" vertical="top"/>
      <protection locked="0"/>
    </xf>
    <xf numFmtId="20" fontId="20" fillId="0" borderId="0" xfId="0" applyNumberFormat="1" applyFont="1" applyAlignment="1" applyProtection="1">
      <alignment horizontal="left" vertical="top"/>
      <protection locked="0"/>
    </xf>
    <xf numFmtId="0" fontId="21" fillId="40" borderId="31" xfId="0" applyNumberFormat="1" applyFont="1" applyFill="1" applyBorder="1" applyAlignment="1">
      <alignment horizontal="left" vertical="top"/>
    </xf>
    <xf numFmtId="0" fontId="21" fillId="0" borderId="31" xfId="0" applyNumberFormat="1" applyFont="1" applyBorder="1" applyAlignment="1">
      <alignment horizontal="left" vertical="top"/>
    </xf>
    <xf numFmtId="0" fontId="21" fillId="40" borderId="90" xfId="0" applyNumberFormat="1" applyFont="1" applyFill="1" applyBorder="1" applyAlignment="1">
      <alignment horizontal="left" vertical="top"/>
    </xf>
    <xf numFmtId="0" fontId="32" fillId="0" borderId="91" xfId="0" applyNumberFormat="1" applyFont="1" applyBorder="1" applyAlignment="1">
      <alignment horizontal="left" vertical="top" shrinkToFit="1"/>
    </xf>
    <xf numFmtId="0" fontId="84" fillId="0" borderId="0" xfId="0" applyFont="1" applyAlignment="1">
      <alignment vertical="center"/>
    </xf>
    <xf numFmtId="1" fontId="85" fillId="0" borderId="92" xfId="0" applyNumberFormat="1" applyFont="1" applyBorder="1" applyAlignment="1">
      <alignment horizontal="center" vertical="center" wrapText="1"/>
    </xf>
    <xf numFmtId="1" fontId="85" fillId="0" borderId="93" xfId="0" applyNumberFormat="1" applyFont="1" applyBorder="1" applyAlignment="1">
      <alignment horizontal="center" vertical="center" wrapText="1"/>
    </xf>
    <xf numFmtId="1" fontId="85" fillId="0" borderId="94" xfId="0" applyNumberFormat="1" applyFont="1" applyBorder="1" applyAlignment="1">
      <alignment horizontal="center" vertical="center" wrapText="1"/>
    </xf>
    <xf numFmtId="1" fontId="84" fillId="0" borderId="35" xfId="0" applyNumberFormat="1" applyFont="1" applyBorder="1" applyAlignment="1">
      <alignment horizontal="center" vertical="center" wrapText="1"/>
    </xf>
    <xf numFmtId="1" fontId="85" fillId="0" borderId="95" xfId="0" applyNumberFormat="1" applyFont="1" applyBorder="1" applyAlignment="1">
      <alignment horizontal="center" vertical="center" wrapText="1"/>
    </xf>
    <xf numFmtId="1" fontId="84" fillId="0" borderId="95" xfId="0" applyNumberFormat="1" applyFont="1" applyBorder="1" applyAlignment="1">
      <alignment horizontal="center" vertical="center" wrapText="1"/>
    </xf>
    <xf numFmtId="1" fontId="84" fillId="0" borderId="96" xfId="0" applyNumberFormat="1" applyFont="1" applyBorder="1" applyAlignment="1">
      <alignment horizontal="center" vertical="center" wrapText="1"/>
    </xf>
    <xf numFmtId="1" fontId="84" fillId="0" borderId="97" xfId="0" applyNumberFormat="1" applyFont="1" applyBorder="1" applyAlignment="1">
      <alignment horizontal="center" vertical="center" wrapText="1"/>
    </xf>
    <xf numFmtId="1" fontId="84" fillId="0" borderId="92" xfId="0" applyNumberFormat="1" applyFont="1" applyBorder="1" applyAlignment="1">
      <alignment horizontal="center" vertical="center" wrapText="1"/>
    </xf>
    <xf numFmtId="1" fontId="84" fillId="0" borderId="98" xfId="0" applyNumberFormat="1" applyFont="1" applyBorder="1" applyAlignment="1">
      <alignment horizontal="center" vertical="center" wrapText="1"/>
    </xf>
    <xf numFmtId="1" fontId="85" fillId="0" borderId="97" xfId="0" applyNumberFormat="1" applyFont="1" applyBorder="1" applyAlignment="1">
      <alignment horizontal="center" vertical="center" wrapText="1"/>
    </xf>
    <xf numFmtId="1" fontId="84" fillId="0" borderId="99" xfId="0" applyNumberFormat="1" applyFont="1" applyBorder="1" applyAlignment="1">
      <alignment horizontal="center" vertical="center" wrapText="1"/>
    </xf>
    <xf numFmtId="1" fontId="85" fillId="0" borderId="100" xfId="0" applyNumberFormat="1" applyFont="1" applyBorder="1" applyAlignment="1">
      <alignment horizontal="center" vertical="center" wrapText="1"/>
    </xf>
    <xf numFmtId="1" fontId="84" fillId="0" borderId="100" xfId="0" applyNumberFormat="1" applyFont="1" applyBorder="1" applyAlignment="1">
      <alignment horizontal="center" vertical="center" wrapText="1"/>
    </xf>
    <xf numFmtId="1" fontId="84" fillId="0" borderId="101" xfId="0" applyNumberFormat="1" applyFont="1" applyBorder="1" applyAlignment="1">
      <alignment horizontal="center" vertical="center" wrapText="1"/>
    </xf>
    <xf numFmtId="1" fontId="85" fillId="0" borderId="102" xfId="0" applyNumberFormat="1" applyFont="1" applyBorder="1" applyAlignment="1">
      <alignment horizontal="center" vertical="center" wrapText="1"/>
    </xf>
    <xf numFmtId="1" fontId="85" fillId="0" borderId="103" xfId="0" applyNumberFormat="1" applyFont="1" applyBorder="1" applyAlignment="1">
      <alignment horizontal="center" vertical="center" wrapText="1"/>
    </xf>
    <xf numFmtId="1" fontId="85" fillId="0" borderId="104" xfId="0" applyNumberFormat="1" applyFont="1" applyBorder="1" applyAlignment="1">
      <alignment horizontal="center" vertical="center" wrapText="1"/>
    </xf>
    <xf numFmtId="0" fontId="0" fillId="0" borderId="87" xfId="0" pivotButton="1" applyBorder="1"/>
    <xf numFmtId="0" fontId="93" fillId="16" borderId="8" xfId="0" applyFont="1" applyFill="1" applyBorder="1" applyAlignment="1">
      <alignment horizontal="center" wrapText="1"/>
    </xf>
    <xf numFmtId="0" fontId="93" fillId="41" borderId="8" xfId="0" applyFont="1" applyFill="1" applyBorder="1" applyAlignment="1">
      <alignment horizontal="center" wrapText="1"/>
    </xf>
    <xf numFmtId="0" fontId="93" fillId="42" borderId="8" xfId="0" applyFont="1" applyFill="1" applyBorder="1" applyAlignment="1">
      <alignment horizontal="center" wrapText="1"/>
    </xf>
    <xf numFmtId="0" fontId="93" fillId="43" borderId="8" xfId="0" applyFont="1" applyFill="1" applyBorder="1" applyAlignment="1">
      <alignment horizontal="center" wrapText="1"/>
    </xf>
    <xf numFmtId="0" fontId="93" fillId="44" borderId="8" xfId="0" applyFont="1" applyFill="1" applyBorder="1" applyAlignment="1">
      <alignment horizontal="center" wrapText="1"/>
    </xf>
    <xf numFmtId="0" fontId="93" fillId="45" borderId="8" xfId="0" applyFont="1" applyFill="1" applyBorder="1" applyAlignment="1">
      <alignment horizontal="center" wrapText="1"/>
    </xf>
    <xf numFmtId="0" fontId="93" fillId="12" borderId="8" xfId="0" applyFont="1" applyFill="1" applyBorder="1" applyAlignment="1">
      <alignment horizontal="center" wrapText="1"/>
    </xf>
    <xf numFmtId="0" fontId="93" fillId="16" borderId="12" xfId="0" applyFont="1" applyFill="1" applyBorder="1" applyAlignment="1">
      <alignment horizontal="center" wrapText="1"/>
    </xf>
    <xf numFmtId="0" fontId="0" fillId="0" borderId="8" xfId="0" applyBorder="1"/>
    <xf numFmtId="0" fontId="93" fillId="16" borderId="105" xfId="0" applyFont="1" applyFill="1" applyBorder="1" applyAlignment="1">
      <alignment horizontal="center" wrapText="1"/>
    </xf>
    <xf numFmtId="0" fontId="93" fillId="16" borderId="8" xfId="0" applyFont="1" applyFill="1" applyBorder="1" applyAlignment="1">
      <alignment horizontal="center" wrapText="1"/>
    </xf>
    <xf numFmtId="0" fontId="93" fillId="16" borderId="8" xfId="0" applyFont="1" applyFill="1" applyBorder="1" applyAlignment="1">
      <alignment horizontal="right" vertical="center" wrapText="1"/>
    </xf>
    <xf numFmtId="0" fontId="93" fillId="16" borderId="8" xfId="0" applyFont="1" applyFill="1" applyBorder="1" applyAlignment="1">
      <alignment horizontal="left" vertical="center" wrapText="1"/>
    </xf>
    <xf numFmtId="0" fontId="94" fillId="15" borderId="106" xfId="0" applyFont="1" applyFill="1" applyBorder="1" applyAlignment="1">
      <alignment horizontal="center" vertical="center" wrapText="1"/>
    </xf>
    <xf numFmtId="0" fontId="95" fillId="21" borderId="8" xfId="0" applyFont="1" applyFill="1" applyBorder="1" applyAlignment="1">
      <alignment horizontal="center" vertical="center" wrapText="1"/>
    </xf>
    <xf numFmtId="0" fontId="95" fillId="21" borderId="106" xfId="0" applyFont="1" applyFill="1" applyBorder="1" applyAlignment="1">
      <alignment horizontal="center" vertical="center" wrapText="1"/>
    </xf>
    <xf numFmtId="0" fontId="94" fillId="15" borderId="107" xfId="0" applyFont="1" applyFill="1" applyBorder="1" applyAlignment="1">
      <alignment horizontal="center" vertical="center" wrapText="1"/>
    </xf>
    <xf numFmtId="0" fontId="96" fillId="0" borderId="8" xfId="0" applyFont="1" applyBorder="1" applyAlignment="1">
      <alignment horizontal="left" vertical="center" wrapText="1"/>
    </xf>
    <xf numFmtId="0" fontId="93" fillId="16" borderId="105" xfId="0" applyFont="1" applyFill="1" applyBorder="1" applyAlignment="1">
      <alignment horizontal="left" vertical="center" wrapText="1"/>
    </xf>
    <xf numFmtId="0" fontId="93" fillId="46" borderId="8" xfId="0" applyFont="1" applyFill="1" applyBorder="1" applyAlignment="1">
      <alignment horizontal="right" vertical="center" wrapText="1"/>
    </xf>
    <xf numFmtId="0" fontId="94" fillId="15" borderId="8" xfId="0" applyFont="1" applyFill="1" applyBorder="1" applyAlignment="1">
      <alignment horizontal="center" vertical="center" wrapText="1"/>
    </xf>
    <xf numFmtId="0" fontId="95" fillId="21" borderId="12" xfId="0" applyFont="1" applyFill="1" applyBorder="1" applyAlignment="1">
      <alignment horizontal="center" vertical="center" wrapText="1"/>
    </xf>
    <xf numFmtId="0" fontId="93" fillId="46" borderId="105" xfId="0" applyFont="1" applyFill="1" applyBorder="1" applyAlignment="1">
      <alignment horizontal="left" vertical="center" wrapText="1"/>
    </xf>
    <xf numFmtId="0" fontId="93" fillId="12" borderId="8" xfId="0" applyFont="1" applyFill="1" applyBorder="1" applyAlignment="1">
      <alignment horizontal="left" vertical="top" wrapText="1"/>
    </xf>
    <xf numFmtId="0" fontId="93" fillId="12" borderId="8" xfId="0" applyFont="1" applyFill="1" applyBorder="1" applyAlignment="1">
      <alignment horizontal="right" vertical="center" wrapText="1"/>
    </xf>
    <xf numFmtId="0" fontId="95" fillId="47" borderId="8" xfId="0" applyFont="1" applyFill="1" applyBorder="1" applyAlignment="1">
      <alignment horizontal="center" vertical="center" wrapText="1"/>
    </xf>
    <xf numFmtId="0" fontId="95" fillId="47" borderId="106" xfId="0" applyFont="1" applyFill="1" applyBorder="1" applyAlignment="1">
      <alignment horizontal="center" vertical="center" wrapText="1"/>
    </xf>
    <xf numFmtId="0" fontId="95" fillId="21" borderId="107" xfId="0" applyFont="1" applyFill="1" applyBorder="1" applyAlignment="1">
      <alignment horizontal="center" vertical="center" wrapText="1"/>
    </xf>
    <xf numFmtId="0" fontId="93" fillId="46" borderId="8" xfId="0" applyFont="1" applyFill="1" applyBorder="1" applyAlignment="1">
      <alignment horizontal="left" vertical="top" wrapText="1"/>
    </xf>
    <xf numFmtId="0" fontId="93" fillId="43" borderId="8" xfId="0" applyFont="1" applyFill="1" applyBorder="1" applyAlignment="1">
      <alignment horizontal="right" vertical="center" wrapText="1"/>
    </xf>
    <xf numFmtId="0" fontId="93" fillId="42" borderId="105" xfId="0" applyFont="1" applyFill="1" applyBorder="1" applyAlignment="1">
      <alignment horizontal="left" vertical="center" wrapText="1"/>
    </xf>
    <xf numFmtId="0" fontId="93" fillId="41" borderId="8" xfId="0" applyFont="1" applyFill="1" applyBorder="1" applyAlignment="1">
      <alignment horizontal="left" vertical="top" wrapText="1"/>
    </xf>
    <xf numFmtId="0" fontId="93" fillId="42" borderId="8" xfId="0" applyFont="1" applyFill="1" applyBorder="1" applyAlignment="1">
      <alignment horizontal="right" vertical="center" wrapText="1"/>
    </xf>
    <xf numFmtId="0" fontId="93" fillId="12" borderId="105" xfId="0" applyFont="1" applyFill="1" applyBorder="1" applyAlignment="1">
      <alignment horizontal="left" vertical="center" wrapText="1"/>
    </xf>
    <xf numFmtId="0" fontId="93" fillId="42" borderId="8" xfId="0" applyFont="1" applyFill="1" applyBorder="1" applyAlignment="1">
      <alignment horizontal="left" vertical="top" wrapText="1"/>
    </xf>
    <xf numFmtId="0" fontId="93" fillId="43" borderId="105" xfId="0" applyFont="1" applyFill="1" applyBorder="1" applyAlignment="1">
      <alignment horizontal="left" vertical="center" wrapText="1"/>
    </xf>
    <xf numFmtId="0" fontId="93" fillId="43" borderId="8" xfId="0" applyFont="1" applyFill="1" applyBorder="1" applyAlignment="1">
      <alignment horizontal="left" vertical="top" wrapText="1"/>
    </xf>
    <xf numFmtId="0" fontId="93" fillId="45" borderId="8" xfId="0" applyFont="1" applyFill="1" applyBorder="1" applyAlignment="1">
      <alignment horizontal="right" vertical="center" wrapText="1"/>
    </xf>
    <xf numFmtId="0" fontId="93" fillId="45" borderId="105" xfId="0" applyFont="1" applyFill="1" applyBorder="1" applyAlignment="1">
      <alignment horizontal="left" vertical="center" wrapText="1"/>
    </xf>
    <xf numFmtId="0" fontId="93" fillId="44" borderId="8" xfId="0" applyFont="1" applyFill="1" applyBorder="1" applyAlignment="1">
      <alignment horizontal="left" vertical="top" wrapText="1"/>
    </xf>
    <xf numFmtId="0" fontId="93" fillId="41" borderId="105" xfId="0" applyFont="1" applyFill="1" applyBorder="1" applyAlignment="1">
      <alignment horizontal="left" vertical="center" wrapText="1"/>
    </xf>
    <xf numFmtId="0" fontId="93" fillId="45" borderId="8" xfId="0" applyFont="1" applyFill="1" applyBorder="1" applyAlignment="1">
      <alignment horizontal="left" vertical="top" wrapText="1"/>
    </xf>
    <xf numFmtId="0" fontId="96" fillId="0" borderId="8" xfId="0" applyFont="1" applyBorder="1" applyAlignment="1">
      <alignment horizontal="center"/>
    </xf>
    <xf numFmtId="0" fontId="93" fillId="16" borderId="8" xfId="0" applyFont="1" applyFill="1" applyBorder="1" applyAlignment="1">
      <alignment vertical="top" wrapText="1"/>
    </xf>
    <xf numFmtId="0" fontId="93" fillId="16" borderId="8" xfId="0" applyFont="1" applyFill="1" applyBorder="1" applyAlignment="1">
      <alignment horizontal="center" vertical="top" wrapText="1"/>
    </xf>
    <xf numFmtId="0" fontId="93" fillId="45" borderId="8" xfId="0" applyFont="1" applyFill="1" applyBorder="1" applyAlignment="1">
      <alignment horizontal="center" vertical="top" wrapText="1"/>
    </xf>
    <xf numFmtId="0" fontId="97" fillId="12" borderId="8" xfId="0" applyFont="1" applyFill="1" applyBorder="1" applyAlignment="1">
      <alignment horizontal="center" vertical="top" wrapText="1"/>
    </xf>
    <xf numFmtId="0" fontId="93" fillId="42" borderId="8" xfId="0" applyFont="1" applyFill="1" applyBorder="1" applyAlignment="1">
      <alignment horizontal="center" vertical="top" wrapText="1"/>
    </xf>
    <xf numFmtId="0" fontId="93" fillId="46" borderId="8" xfId="0" applyFont="1" applyFill="1" applyBorder="1" applyAlignment="1">
      <alignment horizontal="center" vertical="top" wrapText="1"/>
    </xf>
    <xf numFmtId="0" fontId="93" fillId="44" borderId="8" xfId="0" applyFont="1" applyFill="1" applyBorder="1" applyAlignment="1">
      <alignment horizontal="center" vertical="top" wrapText="1"/>
    </xf>
    <xf numFmtId="0" fontId="93" fillId="43" borderId="8" xfId="0" applyFont="1" applyFill="1" applyBorder="1" applyAlignment="1">
      <alignment horizontal="center" vertical="top" wrapText="1"/>
    </xf>
    <xf numFmtId="0" fontId="93" fillId="16" borderId="12" xfId="0" applyFont="1" applyFill="1" applyBorder="1" applyAlignment="1">
      <alignment horizontal="center" vertical="top" wrapText="1"/>
    </xf>
    <xf numFmtId="0" fontId="98" fillId="0" borderId="0" xfId="0" applyFont="1"/>
  </cellXfs>
  <cellStyles count="5">
    <cellStyle name="Comma" xfId="3" builtinId="3"/>
    <cellStyle name="Hyperlink" xfId="4" builtinId="8"/>
    <cellStyle name="Normal" xfId="0" builtinId="0"/>
    <cellStyle name="Normal 2" xfId="1"/>
    <cellStyle name="Percent 2" xfId="2"/>
  </cellStyles>
  <dxfs count="479">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1"/>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general"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general"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numFmt numFmtId="173" formatCode="[$-F400]h:mm:ss\ AM/PM"/>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1" indent="0" justifyLastLine="0" shrinkToFit="0" readingOrder="0"/>
      <protection locked="0" hidden="0"/>
    </dxf>
    <dxf>
      <font>
        <b val="0"/>
        <i val="0"/>
        <strike val="0"/>
        <condense val="0"/>
        <extend val="0"/>
        <outline val="0"/>
        <shadow val="0"/>
        <u val="none"/>
        <vertAlign val="baseline"/>
        <sz val="14"/>
        <color indexed="8"/>
        <name val="Arial Unicode MS"/>
        <scheme val="none"/>
      </font>
      <numFmt numFmtId="173" formatCode="[$-F400]h:mm:ss\ AM/PM"/>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14"/>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25" formatCode="h:mm"/>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indent="0" justifyLastLine="0" shrinkToFit="0" readingOrder="0"/>
      <protection locked="0" hidden="0"/>
    </dxf>
    <dxf>
      <font>
        <b val="0"/>
        <i val="0"/>
        <strike val="0"/>
        <condense val="0"/>
        <extend val="0"/>
        <outline val="0"/>
        <shadow val="0"/>
        <u val="none"/>
        <vertAlign val="baseline"/>
        <sz val="9"/>
        <color auto="1"/>
        <name val="Arial Unicode MS"/>
        <scheme val="none"/>
      </font>
      <alignment horizontal="left" vertical="top"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indexed="8"/>
        <name val="Arial Unicode MS"/>
        <scheme val="none"/>
      </font>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font>
        <b val="0"/>
        <i val="0"/>
        <strike val="0"/>
        <condense val="0"/>
        <extend val="0"/>
        <outline val="0"/>
        <shadow val="0"/>
        <u val="none"/>
        <vertAlign val="baseline"/>
        <sz val="9"/>
        <color indexed="8"/>
        <name val="Arial Unicode MS"/>
        <scheme val="none"/>
      </font>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8"/>
        </left>
        <right style="thin">
          <color indexed="8"/>
        </right>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8"/>
        </left>
        <right style="thin">
          <color indexed="8"/>
        </right>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8"/>
        </left>
        <right style="thin">
          <color indexed="8"/>
        </right>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8"/>
        </left>
        <right style="thin">
          <color indexed="8"/>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alignment horizontal="center" vertical="center"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173" formatCode="[$-F400]h:mm:ss\ AM/PM"/>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173" formatCode="[$-F400]h:mm:ss\ AM/PM"/>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173" formatCode="[$-F400]h:mm:ss\ AM/PM"/>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1" relativeIndent="0" justifyLastLine="0" shrinkToFit="0" readingOrder="0"/>
      <border diagonalUp="0" diagonalDown="0">
        <left/>
        <right style="medium">
          <color indexed="64"/>
        </right>
        <top/>
        <bottom style="medium">
          <color indexed="64"/>
        </bottom>
      </border>
    </dxf>
    <dxf>
      <font>
        <b val="0"/>
        <i val="0"/>
        <strike val="0"/>
        <condense val="0"/>
        <extend val="0"/>
        <outline val="0"/>
        <shadow val="0"/>
        <u val="none"/>
        <vertAlign val="baseline"/>
        <sz val="9"/>
        <color indexed="8"/>
        <name val="Arial Unicode MS"/>
        <scheme val="none"/>
      </font>
      <alignment horizontal="general" vertical="top" textRotation="0" wrapText="1" indent="0" justifyLastLine="0" shrinkToFit="0" readingOrder="0"/>
      <border diagonalUp="0" diagonalDown="0" outline="0">
        <left/>
        <right style="medium">
          <color indexed="64"/>
        </right>
        <top/>
        <bottom/>
      </border>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1" relativeIndent="0" justifyLastLine="0" shrinkToFit="0" readingOrder="0"/>
      <border diagonalUp="0" diagonalDown="0">
        <left/>
        <right/>
        <top/>
        <bottom style="medium">
          <color indexed="64"/>
        </bottom>
      </border>
    </dxf>
    <dxf>
      <font>
        <b val="0"/>
        <i val="0"/>
        <strike val="0"/>
        <condense val="0"/>
        <extend val="0"/>
        <outline val="0"/>
        <shadow val="0"/>
        <u val="none"/>
        <vertAlign val="baseline"/>
        <sz val="9"/>
        <color indexed="8"/>
        <name val="Arial Unicode MS"/>
        <scheme val="none"/>
      </font>
      <alignment horizontal="general"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1" relativeIndent="0" justifyLastLine="0" shrinkToFit="0" readingOrder="0"/>
      <border diagonalUp="0" diagonalDown="0">
        <left/>
        <right style="medium">
          <color indexed="64"/>
        </right>
        <top/>
        <bottom style="medium">
          <color indexed="64"/>
        </bottom>
      </border>
    </dxf>
    <dxf>
      <font>
        <b val="0"/>
        <i val="0"/>
        <strike val="0"/>
        <condense val="0"/>
        <extend val="0"/>
        <outline val="0"/>
        <shadow val="0"/>
        <u val="none"/>
        <vertAlign val="baseline"/>
        <sz val="9"/>
        <color indexed="8"/>
        <name val="Arial Unicode MS"/>
        <scheme val="none"/>
      </font>
      <alignment horizontal="general" vertical="top" textRotation="0" wrapText="1" indent="0" justifyLastLine="0" shrinkToFit="0" readingOrder="0"/>
      <border diagonalUp="0" diagonalDown="0" outline="0">
        <left/>
        <right style="medium">
          <color indexed="64"/>
        </right>
        <top/>
        <bottom/>
      </border>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1" relativeIndent="0" justifyLastLine="0" shrinkToFit="0" readingOrder="0"/>
      <border diagonalUp="0" diagonalDown="0">
        <left/>
        <right style="medium">
          <color indexed="64"/>
        </right>
        <top/>
        <bottom style="medium">
          <color indexed="64"/>
        </bottom>
      </border>
    </dxf>
    <dxf>
      <font>
        <b val="0"/>
        <i val="0"/>
        <strike val="0"/>
        <condense val="0"/>
        <extend val="0"/>
        <outline val="0"/>
        <shadow val="0"/>
        <u val="none"/>
        <vertAlign val="baseline"/>
        <sz val="9"/>
        <color indexed="8"/>
        <name val="Arial Unicode MS"/>
        <scheme val="none"/>
      </font>
      <alignment horizontal="general" vertical="top" textRotation="0" wrapText="1" indent="0" justifyLastLine="0" shrinkToFit="0" readingOrder="0"/>
      <border diagonalUp="0" diagonalDown="0" outline="0">
        <left/>
        <right style="medium">
          <color indexed="64"/>
        </right>
        <top/>
        <bottom/>
      </border>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1" relativeIndent="0" justifyLastLine="0" shrinkToFit="0" readingOrder="0"/>
      <border diagonalUp="0" diagonalDown="0">
        <left/>
        <right style="medium">
          <color indexed="64"/>
        </right>
        <top/>
        <bottom style="medium">
          <color indexed="64"/>
        </bottom>
      </border>
    </dxf>
    <dxf>
      <font>
        <b val="0"/>
        <i val="0"/>
        <strike val="0"/>
        <condense val="0"/>
        <extend val="0"/>
        <outline val="0"/>
        <shadow val="0"/>
        <u val="none"/>
        <vertAlign val="baseline"/>
        <sz val="9"/>
        <color indexed="8"/>
        <name val="Arial Unicode MS"/>
        <scheme val="none"/>
      </font>
      <alignment horizontal="general" vertical="top" textRotation="0" wrapText="1" indent="0" justifyLastLine="0" shrinkToFit="0" readingOrder="0"/>
      <border diagonalUp="0" diagonalDown="0" outline="0">
        <left/>
        <right style="medium">
          <color indexed="64"/>
        </right>
        <top/>
        <bottom/>
      </border>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1" relativeIndent="0" justifyLastLine="0" shrinkToFit="0" readingOrder="0"/>
      <border diagonalUp="0" diagonalDown="0">
        <left/>
        <right style="medium">
          <color indexed="64"/>
        </right>
        <top/>
        <bottom style="medium">
          <color indexed="64"/>
        </bottom>
      </border>
    </dxf>
    <dxf>
      <font>
        <b val="0"/>
        <i val="0"/>
        <strike val="0"/>
        <condense val="0"/>
        <extend val="0"/>
        <outline val="0"/>
        <shadow val="0"/>
        <u val="none"/>
        <vertAlign val="baseline"/>
        <sz val="9"/>
        <color indexed="8"/>
        <name val="Arial Unicode MS"/>
        <scheme val="none"/>
      </font>
      <alignment horizontal="general" vertical="top" textRotation="0" wrapText="1" indent="0" justifyLastLine="0" shrinkToFit="0" readingOrder="0"/>
      <border diagonalUp="0" diagonalDown="0" outline="0">
        <left/>
        <right style="medium">
          <color indexed="64"/>
        </right>
        <top/>
        <bottom/>
      </border>
      <protection locked="0" hidden="0"/>
    </dxf>
    <dxf>
      <border outline="0">
        <bottom style="medium">
          <color indexed="64"/>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9"/>
        <color indexed="8"/>
        <name val="Arial Unicode MS"/>
        <scheme val="none"/>
      </font>
      <alignment horizontal="general" vertical="top" textRotation="0" wrapText="1" relativeIndent="0" justifyLastLine="0" shrinkToFit="0" readingOrder="0"/>
    </dxf>
    <dxf>
      <font>
        <b/>
        <i val="0"/>
        <strike val="0"/>
        <condense val="0"/>
        <extend val="0"/>
        <outline val="0"/>
        <shadow val="0"/>
        <u val="none"/>
        <vertAlign val="baseline"/>
        <sz val="9"/>
        <color indexed="8"/>
        <name val="Arial Unicode MS"/>
        <scheme val="none"/>
      </font>
      <alignment horizontal="general" vertical="top" textRotation="0" wrapText="1"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dxf>
    <dxf>
      <font>
        <b val="0"/>
        <i val="0"/>
        <strike val="0"/>
        <condense val="0"/>
        <extend val="0"/>
        <outline val="0"/>
        <shadow val="0"/>
        <u val="none"/>
        <vertAlign val="baseline"/>
        <sz val="9"/>
        <color auto="1"/>
        <name val="Arial Unicode MS"/>
        <scheme val="none"/>
      </font>
      <alignment horizontal="left" vertical="top" textRotation="0" wrapText="0" relativeIndent="0" justifyLastLine="0" shrinkToFit="0" readingOrder="0"/>
      <border diagonalUp="0" diagonalDown="0">
        <left style="hair">
          <color indexed="8"/>
        </left>
        <right style="hair">
          <color indexed="8"/>
        </right>
        <top style="hair">
          <color indexed="8"/>
        </top>
        <bottom style="hair">
          <color indexed="8"/>
        </bottom>
      </border>
    </dxf>
    <dxf>
      <font>
        <b/>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general"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general"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8"/>
        <color indexed="8"/>
        <name val="Verdana"/>
        <scheme val="none"/>
      </font>
      <alignment horizontal="left" vertical="bottom" textRotation="0" wrapText="0" relativeIndent="0" justifyLastLine="0" shrinkToFit="0" readingOrder="0"/>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8"/>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173" formatCode="[$-F400]h:mm:ss\ AM/PM"/>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173" formatCode="[$-F400]h:mm:ss\ AM/PM"/>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left style="hair">
          <color indexed="8"/>
        </left>
        <right style="hair">
          <color indexed="8"/>
        </right>
        <top style="hair">
          <color indexed="8"/>
        </top>
        <bottom style="hair">
          <color indexed="8"/>
        </bottom>
      </border>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left style="hair">
          <color indexed="8"/>
        </left>
        <right style="hair">
          <color indexed="8"/>
        </right>
        <top style="hair">
          <color indexed="8"/>
        </top>
        <bottom style="hair">
          <color indexed="8"/>
        </bottom>
      </border>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outline="0">
        <left style="hair">
          <color indexed="8"/>
        </left>
        <right style="hair">
          <color indexed="8"/>
        </right>
        <top style="hair">
          <color indexed="8"/>
        </top>
        <bottom style="hair">
          <color indexed="8"/>
        </bottom>
      </border>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outline="0">
        <left style="hair">
          <color indexed="8"/>
        </left>
        <right style="hair">
          <color indexed="8"/>
        </right>
        <top style="hair">
          <color indexed="8"/>
        </top>
        <bottom style="hair">
          <color indexed="8"/>
        </bottom>
      </border>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left/>
        <right style="hair">
          <color indexed="8"/>
        </right>
        <top style="hair">
          <color indexed="8"/>
        </top>
        <bottom style="hair">
          <color indexed="8"/>
        </bottom>
      </border>
      <protection locked="0" hidden="0"/>
    </dxf>
    <dxf>
      <border outline="0">
        <left style="hair">
          <color indexed="8"/>
        </left>
      </border>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12"/>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12"/>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12"/>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12"/>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12"/>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12"/>
        <color indexed="8"/>
        <name val="Arial Unicode MS"/>
        <scheme val="none"/>
      </font>
      <fill>
        <patternFill patternType="solid">
          <fgColor theme="8" tint="0.79998168889431442"/>
          <bgColor theme="8" tint="0.79998168889431442"/>
        </patternFill>
      </fill>
      <alignment horizontal="left" vertical="top" textRotation="0" wrapText="0" relativeIndent="0" justifyLastLine="0" shrinkToFit="0" readingOrder="0"/>
      <border diagonalUp="0" diagonalDown="0" outline="0">
        <left/>
        <right style="thin">
          <color theme="0"/>
        </right>
        <top/>
        <bottom style="thin">
          <color theme="0"/>
        </bottom>
      </border>
      <protection locked="0" hidden="0"/>
    </dxf>
    <dxf>
      <font>
        <b val="0"/>
        <i val="0"/>
        <strike val="0"/>
        <condense val="0"/>
        <extend val="0"/>
        <outline val="0"/>
        <shadow val="0"/>
        <u val="none"/>
        <vertAlign val="baseline"/>
        <sz val="12"/>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12"/>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11"/>
        <color rgb="FF606060"/>
        <name val="Helvetica"/>
        <scheme val="none"/>
      </font>
      <fill>
        <patternFill patternType="solid">
          <fgColor indexed="64"/>
          <bgColor rgb="FFFFFFFF"/>
        </patternFill>
      </fill>
      <alignment horizontal="general" vertical="top" textRotation="0" wrapText="1" relativeIndent="0" justifyLastLine="0" shrinkToFit="0" readingOrder="0"/>
      <border diagonalUp="0" diagonalDown="0">
        <left style="medium">
          <color rgb="FFCCCCCC"/>
        </left>
        <right style="thin">
          <color rgb="FF000000"/>
        </right>
        <top style="medium">
          <color rgb="FFCCCCCC"/>
        </top>
        <bottom style="thin">
          <color rgb="FF000000"/>
        </bottom>
      </border>
    </dxf>
    <dxf>
      <font>
        <b val="0"/>
        <i val="0"/>
        <strike val="0"/>
        <condense val="0"/>
        <extend val="0"/>
        <outline val="0"/>
        <shadow val="0"/>
        <u val="none"/>
        <vertAlign val="baseline"/>
        <sz val="11"/>
        <color rgb="FF606060"/>
        <name val="Helvetica"/>
        <scheme val="none"/>
      </font>
      <fill>
        <patternFill patternType="solid">
          <fgColor indexed="64"/>
          <bgColor rgb="FFFFFFFF"/>
        </patternFill>
      </fill>
      <alignment horizontal="general" vertical="top" textRotation="0" wrapText="1" relativeIndent="0" justifyLastLine="0" shrinkToFit="0" readingOrder="0"/>
      <border diagonalUp="0" diagonalDown="0">
        <left style="medium">
          <color rgb="FFCCCCCC"/>
        </left>
        <right style="medium">
          <color rgb="FFCCCCCC"/>
        </right>
        <top style="medium">
          <color rgb="FFCCCCCC"/>
        </top>
        <bottom style="thin">
          <color rgb="FF000000"/>
        </bottom>
      </border>
    </dxf>
    <dxf>
      <font>
        <b val="0"/>
        <i val="0"/>
        <strike val="0"/>
        <condense val="0"/>
        <extend val="0"/>
        <outline val="0"/>
        <shadow val="0"/>
        <u val="none"/>
        <vertAlign val="baseline"/>
        <sz val="11"/>
        <color rgb="FF606060"/>
        <name val="Helvetica"/>
        <scheme val="none"/>
      </font>
      <fill>
        <patternFill patternType="solid">
          <fgColor indexed="64"/>
          <bgColor rgb="FFFFFFFF"/>
        </patternFill>
      </fill>
      <alignment horizontal="general" vertical="top" textRotation="0" wrapText="1" relativeIndent="0" justifyLastLine="0" shrinkToFit="0" readingOrder="0"/>
      <border diagonalUp="0" diagonalDown="0">
        <left style="medium">
          <color rgb="FFCCCCCC"/>
        </left>
        <right style="medium">
          <color rgb="FFCCCCCC"/>
        </right>
        <top style="medium">
          <color rgb="FFCCCCCC"/>
        </top>
        <bottom style="thin">
          <color rgb="FF000000"/>
        </bottom>
      </border>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numFmt numFmtId="168" formatCode="_-* #,##0_-;\-* #,##0_-;_-* &quot;-&quot;??_-;_-@_-"/>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19" formatCode="m/d/yyyy"/>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0" 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general" vertical="top" textRotation="0" wrapText="0" indent="0" justifyLastLine="0" shrinkToFit="0" readingOrder="0"/>
      <protection locked="0" hidden="0"/>
    </dxf>
    <dxf>
      <font>
        <b val="0"/>
        <i val="0"/>
        <strike val="0"/>
        <condense val="0"/>
        <extend val="0"/>
        <outline val="0"/>
        <shadow val="0"/>
        <u val="none"/>
        <vertAlign val="baseline"/>
        <sz val="12"/>
        <color indexed="8"/>
        <name val="Calibri"/>
        <scheme val="none"/>
      </font>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alignment horizontal="general" textRotation="0" wrapText="0" indent="0" justifyLastLine="0" shrinkToFit="0" readingOrder="0"/>
    </dxf>
    <dxf>
      <font>
        <strike val="0"/>
        <outline val="0"/>
        <shadow val="0"/>
        <u val="none"/>
        <vertAlign val="baseline"/>
        <sz val="11"/>
        <color indexed="8"/>
        <name val="Calibri"/>
        <scheme val="minor"/>
      </font>
    </dxf>
    <dxf>
      <font>
        <b val="0"/>
        <i val="0"/>
        <strike val="0"/>
        <condense val="0"/>
        <extend val="0"/>
        <outline val="0"/>
        <shadow val="0"/>
        <u val="none"/>
        <vertAlign val="baseline"/>
        <sz val="11"/>
        <color indexed="8"/>
        <name val="Calibri"/>
        <scheme val="minor"/>
      </font>
      <alignment horizontal="center" vertical="bottom" textRotation="0" wrapText="1" relativeIndent="0" justifyLastLine="0" shrinkToFit="0" readingOrder="0"/>
      <border diagonalUp="0" diagonalDown="0" outline="0">
        <left/>
        <right/>
        <top/>
        <bottom style="medium">
          <color indexed="8"/>
        </bottom>
      </border>
    </dxf>
    <dxf>
      <font>
        <b val="0"/>
        <i val="0"/>
        <strike val="0"/>
        <condense val="0"/>
        <extend val="0"/>
        <outline val="0"/>
        <shadow val="0"/>
        <u val="none"/>
        <vertAlign val="baseline"/>
        <sz val="11"/>
        <color indexed="8"/>
        <name val="Calibri"/>
        <scheme val="minor"/>
      </font>
      <alignment horizontal="center" vertical="bottom" textRotation="0" wrapText="1" relativeIndent="0" justifyLastLine="0" shrinkToFit="0" readingOrder="0"/>
      <border diagonalUp="0" diagonalDown="0" outline="0">
        <left/>
        <right style="medium">
          <color indexed="8"/>
        </right>
        <top/>
        <bottom style="medium">
          <color indexed="8"/>
        </bottom>
      </border>
    </dxf>
    <dxf>
      <font>
        <b val="0"/>
        <i val="0"/>
        <strike val="0"/>
        <condense val="0"/>
        <extend val="0"/>
        <outline val="0"/>
        <shadow val="0"/>
        <u val="none"/>
        <vertAlign val="baseline"/>
        <sz val="11"/>
        <color indexed="8"/>
        <name val="Calibri"/>
        <scheme val="minor"/>
      </font>
      <alignment horizontal="center" vertical="bottom" textRotation="0" wrapText="1" relativeIndent="0" justifyLastLine="0" shrinkToFit="0" readingOrder="0"/>
      <border diagonalUp="0" diagonalDown="0" outline="0">
        <left/>
        <right style="medium">
          <color indexed="8"/>
        </right>
        <top/>
        <bottom style="medium">
          <color indexed="8"/>
        </bottom>
      </border>
    </dxf>
    <dxf>
      <font>
        <b val="0"/>
        <i val="0"/>
        <strike val="0"/>
        <condense val="0"/>
        <extend val="0"/>
        <outline val="0"/>
        <shadow val="0"/>
        <u val="none"/>
        <vertAlign val="baseline"/>
        <sz val="11"/>
        <color indexed="8"/>
        <name val="Calibri"/>
        <scheme val="minor"/>
      </font>
      <alignment horizontal="center" vertical="bottom" textRotation="0" wrapText="1" relativeIndent="0" justifyLastLine="0" shrinkToFit="0" readingOrder="0"/>
      <border diagonalUp="0" diagonalDown="0" outline="0">
        <left style="medium">
          <color indexed="8"/>
        </left>
        <right style="medium">
          <color indexed="8"/>
        </right>
        <top/>
        <bottom style="medium">
          <color indexed="8"/>
        </bottom>
      </border>
    </dxf>
    <dxf>
      <border outline="0">
        <right style="medium">
          <color indexed="8"/>
        </right>
        <bottom style="medium">
          <color indexed="8"/>
        </bottom>
      </border>
    </dxf>
    <dxf>
      <font>
        <strike val="0"/>
        <outline val="0"/>
        <shadow val="0"/>
        <u val="none"/>
        <vertAlign val="baseline"/>
        <sz val="11"/>
        <color indexed="8"/>
        <name val="Calibri"/>
        <scheme val="minor"/>
      </font>
    </dxf>
    <dxf>
      <font>
        <strike val="0"/>
        <outline val="0"/>
        <shadow val="0"/>
        <u val="none"/>
        <vertAlign val="baseline"/>
        <sz val="11"/>
        <color indexed="8"/>
        <name val="Calibri"/>
        <scheme val="minor"/>
      </font>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border diagonalUp="0" diagonalDown="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0" relativeIndent="0" justifyLastLine="0" shrinkToFit="0" readingOrder="0"/>
      <border diagonalUp="0" diagonalDown="0">
        <left/>
        <right style="hair">
          <color indexed="8"/>
        </right>
        <top style="hair">
          <color indexed="8"/>
        </top>
        <bottom style="hair">
          <color indexed="8"/>
        </bottom>
      </border>
    </dxf>
    <dxf>
      <border outline="0">
        <top style="hair">
          <color indexed="8"/>
        </top>
      </border>
    </dxf>
    <dxf>
      <border outline="0">
        <bottom style="hair">
          <color indexed="8"/>
        </bottom>
      </border>
    </dxf>
    <dxf>
      <border outline="0">
        <left style="hair">
          <color indexed="8"/>
        </left>
        <right style="hair">
          <color indexed="8"/>
        </right>
        <top style="hair">
          <color indexed="8"/>
        </top>
        <bottom style="hair">
          <color indexed="8"/>
        </bottom>
      </border>
    </dxf>
    <dxf>
      <font>
        <b val="0"/>
        <i val="0"/>
        <strike val="0"/>
        <condense val="0"/>
        <extend val="0"/>
        <outline val="0"/>
        <shadow val="0"/>
        <u val="none"/>
        <vertAlign val="baseline"/>
        <sz val="11"/>
        <color indexed="8"/>
        <name val="Calibri"/>
        <scheme val="none"/>
      </font>
      <alignment horizontal="justify" vertical="bottom" textRotation="0" wrapText="1" relativeIndent="0" justifyLastLine="0" shrinkToFit="0" readingOrder="0"/>
    </dxf>
    <dxf>
      <font>
        <b val="0"/>
        <i val="0"/>
        <strike val="0"/>
        <condense val="0"/>
        <extend val="0"/>
        <outline val="0"/>
        <shadow val="0"/>
        <u val="none"/>
        <vertAlign val="baseline"/>
        <sz val="11"/>
        <color indexed="8"/>
        <name val="Calibri"/>
        <scheme val="none"/>
      </font>
      <alignment horizontal="justify" vertical="bottom" textRotation="0" wrapText="0" relativeIndent="0" justifyLastLine="0" shrinkToFit="0" readingOrder="0"/>
      <border diagonalUp="0" diagonalDown="0" outline="0">
        <left style="hair">
          <color indexed="8"/>
        </left>
        <right style="hair">
          <color indexed="8"/>
        </right>
        <top/>
        <bottom/>
      </border>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border diagonalUp="0" diagonalDown="0">
        <left style="thin">
          <color indexed="8"/>
        </left>
        <right style="thin">
          <color indexed="8"/>
        </right>
        <top style="thin">
          <color indexed="8"/>
        </top>
        <bottom style="thin">
          <color indexed="8"/>
        </bottom>
      </border>
      <protection locked="0" hidden="0"/>
    </dxf>
    <dxf>
      <font>
        <b val="0"/>
        <i val="0"/>
        <strike val="0"/>
        <condense val="0"/>
        <extend val="0"/>
        <outline val="0"/>
        <shadow val="0"/>
        <u val="none"/>
        <vertAlign val="baseline"/>
        <sz val="9"/>
        <color auto="1"/>
        <name val="Arial Unicode MS"/>
        <scheme val="none"/>
      </font>
      <fill>
        <patternFill patternType="solid">
          <fgColor indexed="26"/>
          <bgColor indexed="9"/>
        </patternFill>
      </fill>
      <alignment horizontal="left" vertical="top" textRotation="0" wrapText="1" relativeIndent="0" justifyLastLine="0" shrinkToFit="0" readingOrder="0"/>
      <border diagonalUp="0" diagonalDown="0">
        <left style="thin">
          <color indexed="8"/>
        </left>
        <right style="thin">
          <color indexed="8"/>
        </right>
        <top style="thin">
          <color indexed="8"/>
        </top>
        <bottom style="thin">
          <color indexed="8"/>
        </bottom>
      </border>
    </dxf>
    <dxf>
      <font>
        <b val="0"/>
        <i val="0"/>
        <strike val="0"/>
        <condense val="0"/>
        <extend val="0"/>
        <outline val="0"/>
        <shadow val="0"/>
        <u val="none"/>
        <vertAlign val="baseline"/>
        <sz val="9"/>
        <color auto="1"/>
        <name val="Arial Unicode MS"/>
        <scheme val="none"/>
      </font>
      <fill>
        <patternFill patternType="solid">
          <fgColor indexed="26"/>
          <bgColor indexed="9"/>
        </patternFill>
      </fill>
      <alignment horizontal="left" vertical="top" textRotation="0" wrapText="1" relativeIndent="0" justifyLastLine="0" shrinkToFit="0" readingOrder="0"/>
      <border diagonalUp="0" diagonalDown="0">
        <left style="thin">
          <color indexed="8"/>
        </left>
        <right style="thin">
          <color indexed="8"/>
        </right>
        <top style="thin">
          <color indexed="8"/>
        </top>
        <bottom style="thin">
          <color indexed="8"/>
        </bottom>
      </border>
    </dxf>
    <dxf>
      <font>
        <b val="0"/>
        <i val="0"/>
        <strike val="0"/>
        <condense val="0"/>
        <extend val="0"/>
        <outline val="0"/>
        <shadow val="0"/>
        <u val="none"/>
        <vertAlign val="baseline"/>
        <sz val="9"/>
        <color auto="1"/>
        <name val="Arial Unicode MS"/>
        <scheme val="none"/>
      </font>
      <fill>
        <patternFill patternType="solid">
          <fgColor indexed="26"/>
          <bgColor indexed="9"/>
        </patternFill>
      </fill>
      <alignment horizontal="left" vertical="top" textRotation="0" wrapText="1" relativeIndent="0" justifyLastLine="0" shrinkToFit="0" readingOrder="0"/>
      <border diagonalUp="0" diagonalDown="0">
        <left style="thin">
          <color indexed="8"/>
        </left>
        <right style="thin">
          <color indexed="8"/>
        </right>
        <top style="thin">
          <color indexed="8"/>
        </top>
        <bottom style="thin">
          <color indexed="8"/>
        </bottom>
      </border>
    </dxf>
    <dxf>
      <border outline="0">
        <bottom style="thin">
          <color indexed="8"/>
        </bottom>
      </border>
    </dxf>
    <dxf>
      <border outline="0">
        <top style="thin">
          <color indexed="8"/>
        </top>
      </border>
    </dxf>
    <dxf>
      <font>
        <b val="0"/>
        <i val="0"/>
        <strike val="0"/>
        <condense val="0"/>
        <extend val="0"/>
        <outline val="0"/>
        <shadow val="0"/>
        <u val="none"/>
        <vertAlign val="baseline"/>
        <sz val="9"/>
        <color auto="1"/>
        <name val="Arial Unicode MS"/>
        <scheme val="none"/>
      </font>
      <fill>
        <patternFill patternType="solid">
          <fgColor indexed="26"/>
          <bgColor indexed="9"/>
        </patternFill>
      </fill>
      <alignment horizontal="left" vertical="top" textRotation="0" wrapText="1" relativeIndent="0" justifyLastLine="0" shrinkToFit="0" readingOrder="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border diagonalUp="0" diagonalDown="0" outline="0">
        <left style="thin">
          <color indexed="8"/>
        </left>
        <right style="thin">
          <color indexed="8"/>
        </right>
        <top/>
        <bottom/>
      </border>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border diagonalUp="0" diagonalDown="0">
        <left style="hair">
          <color indexed="8"/>
        </left>
        <right style="hair">
          <color indexed="8"/>
        </right>
        <top style="hair">
          <color indexed="8"/>
        </top>
        <bottom style="hair">
          <color indexed="8"/>
        </bottom>
      </border>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border diagonalUp="0" diagonalDown="0">
        <left style="hair">
          <color indexed="8"/>
        </left>
        <right style="hair">
          <color indexed="8"/>
        </right>
        <top style="hair">
          <color indexed="8"/>
        </top>
        <bottom style="hair">
          <color indexed="8"/>
        </bottom>
        <vertical/>
        <horizontal/>
      </border>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border diagonalUp="0" diagonalDown="0">
        <left style="hair">
          <color indexed="8"/>
        </left>
        <right style="hair">
          <color indexed="8"/>
        </right>
        <top style="hair">
          <color indexed="8"/>
        </top>
        <bottom style="hair">
          <color indexed="8"/>
        </bottom>
      </border>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border diagonalUp="0" diagonalDown="0">
        <left/>
        <right style="hair">
          <color indexed="8"/>
        </right>
        <top style="hair">
          <color indexed="8"/>
        </top>
        <bottom style="hair">
          <color indexed="8"/>
        </bottom>
      </border>
      <protection locked="0" hidden="0"/>
    </dxf>
    <dxf>
      <border outline="0">
        <left style="hair">
          <color indexed="8"/>
        </left>
      </border>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border diagonalUp="0" diagonalDown="0" outline="0">
        <left style="hair">
          <color indexed="8"/>
        </left>
        <right style="hair">
          <color indexed="8"/>
        </right>
        <top/>
        <bottom/>
      </border>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numFmt numFmtId="168" formatCode="_-* #,##0_-;\-* #,##0_-;_-* &quot;-&quot;??_-;_-@_-"/>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1"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left style="thin">
          <color indexed="8"/>
        </left>
        <right style="thin">
          <color indexed="8"/>
        </right>
        <top style="thin">
          <color indexed="8"/>
        </top>
        <bottom style="thin">
          <color indexed="8"/>
        </bottom>
      </border>
      <protection locked="1" hidden="1"/>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auto="1"/>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1" relativeIndent="0" justifyLastLine="0" shrinkToFit="0" readingOrder="0"/>
      <protection locked="0"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border diagonalUp="0" diagonalDown="0">
        <left style="thin">
          <color indexed="8"/>
        </left>
        <right style="thin">
          <color indexed="8"/>
        </right>
        <top style="thin">
          <color indexed="8"/>
        </top>
        <bottom style="thin">
          <color indexed="8"/>
        </bottom>
      </border>
      <protection locked="1" hidden="0"/>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border outline="0">
        <top style="thin">
          <color indexed="8"/>
        </top>
      </border>
    </dxf>
    <dxf>
      <font>
        <b val="0"/>
        <i val="0"/>
        <strike val="0"/>
        <condense val="0"/>
        <extend val="0"/>
        <outline val="0"/>
        <shadow val="0"/>
        <u val="none"/>
        <vertAlign val="baseline"/>
        <sz val="9"/>
        <color indexed="8"/>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auto="1"/>
        <name val="Arial Unicode MS"/>
        <scheme val="none"/>
      </font>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val="0"/>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ont>
        <b/>
        <i val="0"/>
        <strike val="0"/>
        <condense val="0"/>
        <extend val="0"/>
        <outline val="0"/>
        <shadow val="0"/>
        <u val="none"/>
        <vertAlign val="baseline"/>
        <sz val="9"/>
        <color indexed="8"/>
        <name val="Arial Unicode MS"/>
        <scheme val="none"/>
      </font>
      <fill>
        <patternFill patternType="none">
          <fgColor indexed="64"/>
          <bgColor indexed="65"/>
        </patternFill>
      </fill>
      <alignment horizontal="left" vertical="top" textRotation="0" wrapText="0" relativeIndent="0" justifyLastLine="0" shrinkToFit="0" readingOrder="0"/>
      <protection locked="0" hidden="0"/>
    </dxf>
    <dxf>
      <fill>
        <patternFill patternType="none">
          <fgColor indexed="64"/>
          <bgColor indexed="65"/>
        </patternFill>
      </fill>
      <alignment vertical="top" textRotation="0" wrapText="0" justifyLastLine="0" shrinkToFit="0" readingOrder="0"/>
    </dxf>
    <dxf>
      <font>
        <b val="0"/>
        <i val="0"/>
        <strike val="0"/>
        <condense val="0"/>
        <extend val="0"/>
        <outline val="0"/>
        <shadow val="0"/>
        <u val="none"/>
        <vertAlign val="baseline"/>
        <sz val="9"/>
        <color indexed="8"/>
        <name val="Arial Unicode MS"/>
        <scheme val="none"/>
      </font>
      <numFmt numFmtId="171" formatCode="[h]:mm:ss;@"/>
      <fill>
        <patternFill patternType="none">
          <fgColor indexed="64"/>
          <bgColor indexed="65"/>
        </patternFill>
      </fill>
      <alignment horizontal="left" vertical="top" textRotation="0" wrapText="0" relativeIndent="0" justifyLastLine="0" shrinkToFit="0" readingOrder="0"/>
      <protection locked="0" hidden="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numFmt numFmtId="0" formatCode="General"/>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ont>
        <i val="0"/>
      </font>
      <fill>
        <patternFill patternType="none">
          <fgColor indexed="64"/>
          <bgColor indexed="65"/>
        </patternFill>
      </fill>
      <alignment horizontal="general" vertical="top" textRotation="0" wrapText="0" relativeIndent="0" justifyLastLine="0" shrinkToFit="0" readingOrder="0"/>
    </dxf>
    <dxf>
      <font>
        <b val="0"/>
        <strike val="0"/>
        <outline val="0"/>
        <shadow val="0"/>
        <u val="none"/>
        <vertAlign val="baseline"/>
        <sz val="11"/>
      </font>
      <fill>
        <patternFill patternType="none">
          <fgColor indexed="64"/>
          <bgColor indexed="65"/>
        </patternFill>
      </fill>
      <alignment horizontal="general" vertical="top" textRotation="0" wrapText="0" relativeInden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protection locked="0" hidden="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border diagonalUp="0" diagonalDown="0">
        <left/>
        <right style="hair">
          <color indexed="8"/>
        </right>
        <top/>
        <bottom style="hair">
          <color indexed="8"/>
        </bottom>
      </border>
      <protection locked="0" hidden="0"/>
    </dxf>
    <dxf>
      <fill>
        <patternFill patternType="none">
          <fgColor indexed="64"/>
          <bgColor indexed="65"/>
        </patternFill>
      </fill>
      <alignment vertical="top" textRotation="0" wrapText="0" justifyLastLine="0" shrinkToFit="0" readingOrder="0"/>
    </dxf>
    <dxf>
      <font>
        <b val="0"/>
        <i val="0"/>
        <strike val="0"/>
        <condense val="0"/>
        <extend val="0"/>
        <outline val="0"/>
        <shadow val="0"/>
        <u val="none"/>
        <vertAlign val="baseline"/>
        <sz val="9"/>
        <color indexed="8"/>
        <name val="Arial Unicode MS"/>
        <scheme val="none"/>
      </font>
      <numFmt numFmtId="0" formatCode="General"/>
      <fill>
        <patternFill patternType="none">
          <fgColor indexed="64"/>
          <bgColor indexed="65"/>
        </patternFill>
      </fill>
      <alignment horizontal="left" vertical="top" textRotation="0" wrapText="0" relativeIndent="0" justifyLastLine="0" shrinkToFit="0" readingOrder="0"/>
      <border diagonalUp="0" diagonalDown="0">
        <left style="hair">
          <color indexed="8"/>
        </left>
        <right/>
        <top/>
        <bottom style="hair">
          <color indexed="8"/>
        </bottom>
      </border>
      <protection locked="0" hidden="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ill>
        <patternFill patternType="none">
          <fgColor indexed="64"/>
          <bgColor indexed="65"/>
        </patternFill>
      </fill>
      <alignment vertical="top" textRotation="0" wrapText="0" justifyLastLine="0" shrinkToFit="0" readingOrder="0"/>
    </dxf>
    <dxf>
      <font>
        <b val="0"/>
        <i val="0"/>
        <strike val="0"/>
        <condense val="0"/>
        <extend val="0"/>
        <outline val="0"/>
        <shadow val="0"/>
        <u val="none"/>
        <vertAlign val="baseline"/>
        <sz val="9"/>
        <color indexed="9"/>
        <name val="Arial Unicode MS"/>
        <scheme val="none"/>
      </font>
      <numFmt numFmtId="30" formatCode="@"/>
      <fill>
        <patternFill patternType="none">
          <fgColor indexed="64"/>
          <bgColor indexed="65"/>
        </patternFill>
      </fill>
      <alignment horizontal="left" vertical="top" textRotation="0" wrapText="0" relativeIndent="0" justifyLastLine="0" shrinkToFit="0" readingOrder="0"/>
      <protection locked="0" hidden="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theme="0"/>
      </font>
      <fill>
        <patternFill>
          <bgColor theme="9"/>
        </patternFill>
      </fill>
    </dxf>
    <dxf>
      <font>
        <b/>
        <i val="0"/>
        <color theme="0"/>
      </font>
      <fill>
        <patternFill>
          <bgColor theme="9"/>
        </patternFill>
      </fill>
    </dxf>
    <dxf>
      <font>
        <b/>
        <i val="0"/>
        <color theme="0"/>
      </font>
      <fill>
        <patternFill>
          <bgColor theme="9"/>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theme="0"/>
      </font>
      <fill>
        <patternFill>
          <bgColor theme="9"/>
        </patternFill>
      </fill>
    </dxf>
    <dxf>
      <font>
        <b/>
        <i val="0"/>
        <color theme="0"/>
      </font>
      <fill>
        <patternFill>
          <bgColor theme="9"/>
        </patternFill>
      </fill>
    </dxf>
    <dxf>
      <font>
        <b/>
        <i val="0"/>
        <color theme="0"/>
      </font>
      <fill>
        <patternFill>
          <bgColor theme="9"/>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theme="0"/>
      </font>
      <fill>
        <patternFill>
          <bgColor theme="9"/>
        </patternFill>
      </fill>
    </dxf>
    <dxf>
      <font>
        <b/>
        <i val="0"/>
        <color theme="0"/>
      </font>
      <fill>
        <patternFill>
          <bgColor theme="9"/>
        </patternFill>
      </fill>
    </dxf>
    <dxf>
      <font>
        <b/>
        <i val="0"/>
        <color theme="0"/>
      </font>
      <fill>
        <patternFill>
          <bgColor theme="9"/>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theme="0"/>
      </font>
      <fill>
        <patternFill>
          <bgColor theme="9"/>
        </patternFill>
      </fill>
    </dxf>
    <dxf>
      <font>
        <b/>
        <i val="0"/>
        <color theme="0"/>
      </font>
      <fill>
        <patternFill>
          <bgColor theme="9"/>
        </patternFill>
      </fill>
    </dxf>
    <dxf>
      <font>
        <b/>
        <i val="0"/>
        <color theme="0"/>
      </font>
      <fill>
        <patternFill>
          <bgColor theme="9"/>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C00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FFC000"/>
        </patternFill>
      </fill>
    </dxf>
    <dxf>
      <font>
        <b/>
        <i val="0"/>
        <color theme="0"/>
      </font>
      <fill>
        <patternFill>
          <bgColor rgb="FFFF0000"/>
        </patternFill>
      </fill>
    </dxf>
    <dxf>
      <font>
        <b/>
        <i val="0"/>
        <color theme="0"/>
      </font>
      <fill>
        <patternFill>
          <bgColor rgb="FFFFC000"/>
        </patternFill>
      </fill>
    </dxf>
    <dxf>
      <font>
        <b/>
        <i val="0"/>
        <color theme="0"/>
      </font>
      <fill>
        <patternFill>
          <bgColor rgb="FFFF0000"/>
        </patternFill>
      </fill>
    </dxf>
    <dxf>
      <font>
        <b/>
        <i val="0"/>
        <color theme="0"/>
      </font>
      <fill>
        <patternFill>
          <bgColor rgb="FFFF0000"/>
        </patternFill>
      </fill>
    </dxf>
    <dxf>
      <font>
        <b/>
        <i val="0"/>
        <color theme="0"/>
      </font>
      <fill>
        <patternFill>
          <bgColor rgb="FF00B050"/>
        </patternFill>
      </fill>
    </dxf>
    <dxf>
      <font>
        <b/>
        <i val="0"/>
        <color theme="0"/>
      </font>
      <fill>
        <patternFill>
          <bgColor rgb="FF00B050"/>
        </patternFill>
      </fill>
    </dxf>
    <dxf>
      <font>
        <b/>
        <i val="0"/>
        <color theme="0"/>
      </font>
      <fill>
        <patternFill>
          <bgColor rgb="FFFF0000"/>
        </patternFill>
      </fill>
    </dxf>
    <dxf>
      <font>
        <b/>
        <i val="0"/>
        <color theme="0"/>
      </font>
      <fill>
        <patternFill>
          <bgColor rgb="FFFF0000"/>
        </patternFill>
      </fill>
    </dxf>
    <dxf>
      <font>
        <b/>
        <i val="0"/>
        <color theme="0"/>
      </font>
      <fill>
        <patternFill>
          <bgColor rgb="FFFFC000"/>
        </patternFill>
      </fill>
    </dxf>
    <dxf>
      <font>
        <b/>
        <i val="0"/>
        <color theme="0"/>
      </font>
      <fill>
        <patternFill>
          <bgColor rgb="FFFF0000"/>
        </patternFill>
      </fill>
    </dxf>
    <dxf>
      <font>
        <b/>
        <i val="0"/>
      </font>
      <fill>
        <patternFill>
          <bgColor rgb="FF00B0F0"/>
        </patternFill>
      </fill>
    </dxf>
    <dxf>
      <font>
        <b/>
        <i val="0"/>
      </font>
      <fill>
        <patternFill>
          <bgColor rgb="FF00B0F0"/>
        </patternFill>
      </fill>
    </dxf>
    <dxf>
      <font>
        <b/>
        <i val="0"/>
      </font>
      <fill>
        <patternFill>
          <bgColor rgb="FF00B0F0"/>
        </patternFill>
      </fill>
    </dxf>
    <dxf>
      <font>
        <color theme="0"/>
      </font>
    </dxf>
    <dxf>
      <font>
        <color theme="0"/>
      </font>
      <fill>
        <patternFill patternType="none">
          <bgColor auto="1"/>
        </patternFill>
      </fill>
    </dxf>
    <dxf>
      <font>
        <color theme="0"/>
      </font>
      <fill>
        <patternFill patternType="none">
          <bgColor auto="1"/>
        </patternFill>
      </fill>
    </dxf>
    <dxf>
      <font>
        <color theme="0"/>
      </font>
    </dxf>
    <dxf>
      <font>
        <color theme="0"/>
      </font>
    </dxf>
    <dxf>
      <font>
        <color theme="0"/>
      </font>
    </dxf>
    <dxf>
      <font>
        <color theme="0"/>
      </font>
      <fill>
        <patternFill patternType="none">
          <bgColor auto="1"/>
        </patternFill>
      </fill>
    </dxf>
    <dxf>
      <font>
        <color theme="0"/>
      </font>
    </dxf>
    <dxf>
      <font>
        <b/>
        <i val="0"/>
        <color theme="0"/>
      </font>
      <fill>
        <patternFill>
          <bgColor theme="9"/>
        </patternFill>
      </fill>
    </dxf>
    <dxf>
      <font>
        <b/>
        <i val="0"/>
        <color theme="0"/>
      </font>
      <fill>
        <patternFill>
          <bgColor theme="9"/>
        </patternFill>
      </fill>
    </dxf>
    <dxf>
      <font>
        <b/>
        <i val="0"/>
        <color theme="0"/>
      </font>
      <fill>
        <patternFill>
          <bgColor theme="9"/>
        </patternFill>
      </fill>
    </dxf>
    <dxf>
      <font>
        <b/>
        <i val="0"/>
      </font>
      <fill>
        <patternFill>
          <bgColor rgb="FF92D050"/>
        </patternFill>
      </fill>
    </dxf>
    <dxf>
      <font>
        <b/>
        <i val="0"/>
      </font>
      <fill>
        <patternFill>
          <bgColor rgb="FF92D050"/>
        </patternFill>
      </fill>
    </dxf>
    <dxf>
      <font>
        <b/>
        <i val="0"/>
      </font>
      <fill>
        <patternFill>
          <bgColor rgb="FF92D050"/>
        </patternFill>
      </fill>
    </dxf>
    <dxf>
      <font>
        <b/>
        <i val="0"/>
        <color theme="0"/>
      </font>
      <fill>
        <patternFill>
          <bgColor rgb="FF92D050"/>
        </patternFill>
      </fill>
    </dxf>
    <dxf>
      <font>
        <b/>
        <i val="0"/>
        <color theme="0"/>
      </font>
      <fill>
        <patternFill>
          <bgColor rgb="FF00B050"/>
        </patternFill>
      </fill>
    </dxf>
    <dxf>
      <font>
        <b/>
        <i val="0"/>
        <color theme="0"/>
      </font>
      <fill>
        <patternFill>
          <bgColor rgb="FF00B050"/>
        </patternFill>
      </fill>
    </dxf>
    <dxf>
      <font>
        <b/>
        <i val="0"/>
        <color theme="0"/>
      </font>
      <fill>
        <patternFill>
          <bgColor theme="9"/>
        </patternFill>
      </fill>
    </dxf>
    <dxf>
      <font>
        <b/>
        <i val="0"/>
        <color theme="0"/>
      </font>
      <fill>
        <patternFill>
          <bgColor rgb="FFFF0000"/>
        </patternFill>
      </fill>
    </dxf>
    <dxf>
      <font>
        <b/>
        <i val="0"/>
        <color theme="0"/>
      </font>
      <fill>
        <patternFill>
          <bgColor rgb="FFFF0000"/>
        </patternFill>
      </fill>
    </dxf>
  </dxfs>
  <tableStyles count="0" defaultTableStyle="TableStyleMedium9" defaultPivotStyle="PivotStyleLight16"/>
  <colors>
    <mruColors>
      <color rgb="FFFF66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132</xdr:col>
      <xdr:colOff>85725</xdr:colOff>
      <xdr:row>4</xdr:row>
      <xdr:rowOff>0</xdr:rowOff>
    </xdr:from>
    <xdr:to>
      <xdr:col>143</xdr:col>
      <xdr:colOff>466725</xdr:colOff>
      <xdr:row>18</xdr:row>
      <xdr:rowOff>104775</xdr:rowOff>
    </xdr:to>
    <xdr:pic>
      <xdr:nvPicPr>
        <xdr:cNvPr id="4" name="Picture 3" descr="Valency of conjunctions between planets"/>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488125" y="762000"/>
          <a:ext cx="7239000" cy="277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438150</xdr:colOff>
      <xdr:row>14</xdr:row>
      <xdr:rowOff>92563</xdr:rowOff>
    </xdr:from>
    <xdr:to>
      <xdr:col>140</xdr:col>
      <xdr:colOff>210831</xdr:colOff>
      <xdr:row>30</xdr:row>
      <xdr:rowOff>19755</xdr:rowOff>
    </xdr:to>
    <xdr:pic>
      <xdr:nvPicPr>
        <xdr:cNvPr id="6" name="Picture 5"/>
        <xdr:cNvPicPr>
          <a:picLocks noChangeAspect="1"/>
        </xdr:cNvPicPr>
      </xdr:nvPicPr>
      <xdr:blipFill>
        <a:blip xmlns:r="http://schemas.openxmlformats.org/officeDocument/2006/relationships" r:embed="rId2"/>
        <a:stretch>
          <a:fillRect/>
        </a:stretch>
      </xdr:blipFill>
      <xdr:spPr>
        <a:xfrm>
          <a:off x="95107125" y="2759563"/>
          <a:ext cx="5411481" cy="2975192"/>
        </a:xfrm>
        <a:prstGeom prst="rect">
          <a:avLst/>
        </a:prstGeom>
      </xdr:spPr>
    </xdr:pic>
    <xdr:clientData/>
  </xdr:twoCellAnchor>
  <xdr:twoCellAnchor editAs="oneCell">
    <xdr:from>
      <xdr:col>128</xdr:col>
      <xdr:colOff>171450</xdr:colOff>
      <xdr:row>10</xdr:row>
      <xdr:rowOff>9524</xdr:rowOff>
    </xdr:from>
    <xdr:to>
      <xdr:col>136</xdr:col>
      <xdr:colOff>14748</xdr:colOff>
      <xdr:row>22</xdr:row>
      <xdr:rowOff>134055</xdr:rowOff>
    </xdr:to>
    <xdr:pic>
      <xdr:nvPicPr>
        <xdr:cNvPr id="7" name="Picture 6"/>
        <xdr:cNvPicPr>
          <a:picLocks noChangeAspect="1"/>
        </xdr:cNvPicPr>
      </xdr:nvPicPr>
      <xdr:blipFill>
        <a:blip xmlns:r="http://schemas.openxmlformats.org/officeDocument/2006/relationships" r:embed="rId3"/>
        <a:stretch>
          <a:fillRect/>
        </a:stretch>
      </xdr:blipFill>
      <xdr:spPr>
        <a:xfrm>
          <a:off x="92849700" y="1914524"/>
          <a:ext cx="5034423" cy="24105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home\AppData\Local\Temp\Temp1_JyotishCalc-master.zip\JyotishCalc-master\VDas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DMIN\Downloads\HoraGanak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amp;Vimsottari"/>
      <sheetName val="VimshottariSubCycles"/>
      <sheetName val="Ashtakavarga"/>
      <sheetName val="Sarvotabhadra"/>
      <sheetName val="DivCharts"/>
      <sheetName val="NarayanaDasa"/>
      <sheetName val="Ashtottari&amp;Sudasa"/>
      <sheetName val="Progression"/>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44">
          <cell r="F44">
            <v>13.333333333333334</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Hora"/>
      <sheetName val="Basics"/>
      <sheetName val="Charts"/>
      <sheetName val="Ayush"/>
      <sheetName val="Shadbala"/>
      <sheetName val="Vimshottari"/>
      <sheetName val="Vimshottari@Date"/>
      <sheetName val="Yuti Yoga"/>
      <sheetName val="Udu"/>
      <sheetName val="KalaChakra Dasa"/>
      <sheetName val="Ashtakavarga"/>
      <sheetName val="DATA"/>
      <sheetName val="Tattva"/>
      <sheetName val="NarayanaDasa"/>
      <sheetName val="Sarvotabhadra"/>
      <sheetName val="Sp.Nakshatra"/>
      <sheetName val="Sahamas"/>
      <sheetName val="NavaTara"/>
      <sheetName val="Shata Patha Chakra"/>
      <sheetName val="Kalachakra"/>
      <sheetName val="Lagna"/>
      <sheetName val="MatchMaking"/>
      <sheetName val="Murhurtha Rulers"/>
      <sheetName val="Navanayaka"/>
      <sheetName val="Progressions"/>
      <sheetName val="WorkSheet"/>
      <sheetName val="Rudra"/>
      <sheetName val="PanchaPakshi"/>
      <sheetName val="RashiNxPada"/>
    </sheetNames>
    <sheetDataSet>
      <sheetData sheetId="0" refreshError="1"/>
      <sheetData sheetId="1"/>
      <sheetData sheetId="2" refreshError="1"/>
      <sheetData sheetId="3" refreshError="1"/>
      <sheetData sheetId="4" refreshError="1"/>
      <sheetData sheetId="5">
        <row r="231">
          <cell r="G231">
            <v>1</v>
          </cell>
        </row>
      </sheetData>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tables/table1.xml><?xml version="1.0" encoding="utf-8"?>
<table xmlns="http://schemas.openxmlformats.org/spreadsheetml/2006/main" id="1" name="Nakshatra" displayName="Nakshatra" ref="A47:BC76" totalsRowShown="0" headerRowDxfId="386" dataDxfId="385">
  <autoFilter ref="A47:BC76"/>
  <tableColumns count="55">
    <tableColumn id="1" name="Seq27" dataDxfId="384"/>
    <tableColumn id="2" name="Name" dataDxfId="383"/>
    <tableColumn id="3" name="Other Names" dataDxfId="382"/>
    <tableColumn id="4" name="Lord" dataDxfId="381"/>
    <tableColumn id="5" name="Sign(s)" dataDxfId="380"/>
    <tableColumn id="6" name="Tatva Group" dataDxfId="379"/>
    <tableColumn id="7" name="Tatva" dataDxfId="378"/>
    <tableColumn id="59" name="Andhaadi" dataDxfId="377"/>
    <tableColumn id="8" name="Adhomukhaadi/Sight" dataDxfId="376"/>
    <tableColumn id="9" name="Guna(8)" dataDxfId="375"/>
    <tableColumn id="10" name="Gana(9)" dataDxfId="374"/>
    <tableColumn id="11" name="Type" dataDxfId="373"/>
    <tableColumn id="12" name="Symbol" dataDxfId="372"/>
    <tableColumn id="55" name="Symbol2" dataDxfId="371"/>
    <tableColumn id="13" name="Sex*" dataDxfId="370"/>
    <tableColumn id="14" name="Animal" dataDxfId="369"/>
    <tableColumn id="15" name="Deity" dataDxfId="368"/>
    <tableColumn id="16" name="Rajju" dataDxfId="367"/>
    <tableColumn id="17" name="Prakruti" dataDxfId="366"/>
    <tableColumn id="18" name="Varna" dataDxfId="365"/>
    <tableColumn id="22" name="Start" dataDxfId="364"/>
    <tableColumn id="23" name="End" dataDxfId="363"/>
    <tableColumn id="24" name="Phonemes" dataDxfId="362"/>
    <tableColumn id="25" name="Akshara" dataDxfId="361"/>
    <tableColumn id="26" name="Gotra(25)" dataDxfId="360"/>
    <tableColumn id="58" name="DoshaX8" dataDxfId="359"/>
    <tableColumn id="27" name="Pada1" dataDxfId="358"/>
    <tableColumn id="28" name="Pada2" dataDxfId="357"/>
    <tableColumn id="29" name="Pada3" dataDxfId="356"/>
    <tableColumn id="30" name="Pada4" dataDxfId="355"/>
    <tableColumn id="31" name="Yoga" dataDxfId="354"/>
    <tableColumn id="32" name="Direction" dataDxfId="353"/>
    <tableColumn id="33" name="Astronomical Name" dataDxfId="352"/>
    <tableColumn id="37" name="0:Gh:Vg" dataDxfId="351"/>
    <tableColumn id="39" name="Degrees" dataDxfId="350"/>
    <tableColumn id="40" name="PROFESSIONS, ARTICLES ETC. SIGNIFIED" dataDxfId="349"/>
    <tableColumn id="41" name="PanchaPakshiShuklaP (Prashna Marga)" dataDxfId="348"/>
    <tableColumn id="42" name="PanchaPakshiKrishnaP" dataDxfId="347"/>
    <tableColumn id="44" name="Sanjya chakra" dataDxfId="346"/>
    <tableColumn id="45" name="Paata Chakra" dataDxfId="345"/>
    <tableColumn id="46" name="Paata (Up,Mr,Ka, Sa)" dataDxfId="344"/>
    <tableColumn id="47" name="Body Parts (Kamkoti.org)" dataDxfId="343"/>
    <tableColumn id="48" name="Visha" dataDxfId="342"/>
    <tableColumn id="50" name="Amrit" dataDxfId="341"/>
    <tableColumn id="51" name="Mrityu" dataDxfId="340"/>
    <tableColumn id="52" name="Ushna-sikha Start" dataDxfId="339"/>
    <tableColumn id="53" name="Ushna-sikha End" dataDxfId="338"/>
    <tableColumn id="54" name="Savya" dataDxfId="337"/>
    <tableColumn id="57" name="Meaning" dataDxfId="336"/>
    <tableColumn id="60" name="Pada 1" dataDxfId="335"/>
    <tableColumn id="61" name="Pada 2" dataDxfId="334"/>
    <tableColumn id="62" name="Pada 3" dataDxfId="333"/>
    <tableColumn id="63" name="Pada 4" dataDxfId="332"/>
    <tableColumn id="64" name="Shiva Names" dataDxfId="331"/>
    <tableColumn id="19" name="Tree" dataDxfId="330"/>
  </tableColumns>
  <tableStyleInfo name="TableStyleMedium7" showFirstColumn="0" showLastColumn="0" showRowStripes="1" showColumnStripes="0"/>
</table>
</file>

<file path=xl/tables/table2.xml><?xml version="1.0" encoding="utf-8"?>
<table xmlns="http://schemas.openxmlformats.org/spreadsheetml/2006/main" id="2" name="Table4" displayName="Table4" ref="A15:W27" totalsRowShown="0" headerRowDxfId="329" dataDxfId="328" tableBorderDxfId="327">
  <autoFilter ref="A15:W27"/>
  <tableColumns count="23">
    <tableColumn id="1" name="Sign/Rasi" dataDxfId="326"/>
    <tableColumn id="2" name="Rasi Symbol" dataDxfId="325"/>
    <tableColumn id="3" name="Deg" dataDxfId="324"/>
    <tableColumn id="4" name="Tattwa" dataDxfId="323"/>
    <tableColumn id="5" name="Direction" dataDxfId="322"/>
    <tableColumn id="6" name="Yuga" dataDxfId="321"/>
    <tableColumn id="7" name="Type" dataDxfId="320"/>
    <tableColumn id="8" name="Mantra" dataDxfId="319"/>
    <tableColumn id="9" name="Strength" dataDxfId="318"/>
    <tableColumn id="10" name="Lord" dataDxfId="317"/>
    <tableColumn id="11" name="Name1" dataDxfId="316"/>
    <tableColumn id="12" name="Alternate Name2" dataDxfId="315"/>
    <tableColumn id="13" name="Aditya" dataDxfId="314"/>
    <tableColumn id="14" name="Aditya Others" dataDxfId="313"/>
    <tableColumn id="15" name="River" dataDxfId="312"/>
    <tableColumn id="16" name="Rashi māna " dataDxfId="311"/>
    <tableColumn id="17" name="Yoni" dataDxfId="310"/>
    <tableColumn id="18" name="Terrible Grahas" dataDxfId="309"/>
    <tableColumn id="19" name="Sanskrit  Months" dataDxfId="308"/>
    <tableColumn id="20" name="Season" dataDxfId="307"/>
    <tableColumn id="21" name="Column11" dataDxfId="306"/>
    <tableColumn id="22" name="Column12" dataDxfId="305"/>
    <tableColumn id="23" name="Column13" dataDxfId="304"/>
  </tableColumns>
  <tableStyleInfo name="TableStyleLight14" showFirstColumn="0" showLastColumn="0" showRowStripes="1" showColumnStripes="0"/>
</table>
</file>

<file path=xl/tables/table3.xml><?xml version="1.0" encoding="utf-8"?>
<table xmlns="http://schemas.openxmlformats.org/spreadsheetml/2006/main" id="3" name="Table5" displayName="Table5" ref="A2:X13" totalsRowShown="0">
  <autoFilter ref="A2:X13"/>
  <tableColumns count="24">
    <tableColumn id="1" name="Graha Information" dataDxfId="303"/>
    <tableColumn id="2" name="Vimsottari Years" dataDxfId="302"/>
    <tableColumn id="3" name="Vimsottari Seq" dataDxfId="301"/>
    <tableColumn id="4" name="Direction" dataDxfId="300"/>
    <tableColumn id="5" name="Direction Surya Mantra" dataDxfId="299"/>
    <tableColumn id="6" name="Weekday Order" dataDxfId="298"/>
    <tableColumn id="8" name="Exaltion" dataDxfId="297"/>
    <tableColumn id="10" name="Exaltation" dataDxfId="296"/>
    <tableColumn id="11" name="House" dataDxfId="295"/>
    <tableColumn id="12" name="debilitation" dataDxfId="294"/>
    <tableColumn id="25" name="Daily Avg Speed (MJUS)_x000a_/Day" dataDxfId="293"/>
    <tableColumn id="27" name="Speed (Wiki) in Days_x000a_(Sidereal)" dataDxfId="292"/>
    <tableColumn id="28" name="Revolution _x000a_in MahaYuga" dataDxfId="291" dataCellStyle="Comma"/>
    <tableColumn id="29" name="Graha Māna " dataDxfId="290"/>
    <tableColumn id="30" name="Column2" dataDxfId="289"/>
    <tableColumn id="31" name="Moolatrikone" dataDxfId="288"/>
    <tableColumn id="32" name="GrahaWeekdayOrder" dataDxfId="287"/>
    <tableColumn id="33" name="GrahaShayanaadiGunanka" dataDxfId="286"/>
    <tableColumn id="34" name="Combustion SS IX.6,7,8" dataDxfId="285"/>
    <tableColumn id="35" name="Mean Motion (BVRaman" dataDxfId="284"/>
    <tableColumn id="36" name="Modern Mean Motion (Wiki" dataDxfId="283"/>
    <tableColumn id="37" name="Sapta Swara (per " dataDxfId="282"/>
    <tableColumn id="7" name="Janma tithi" dataDxfId="281"/>
    <tableColumn id="9" name="Janma Nakshatra" dataDxfId="280"/>
  </tableColumns>
  <tableStyleInfo name="TableStyleMedium4" showFirstColumn="0" showLastColumn="0" showRowStripes="1" showColumnStripes="0"/>
</table>
</file>

<file path=xl/tables/table4.xml><?xml version="1.0" encoding="utf-8"?>
<table xmlns="http://schemas.openxmlformats.org/spreadsheetml/2006/main" id="4" name="TithiTable" displayName="TithiTable" ref="A79:R95" totalsRowShown="0" headerRowDxfId="279" tableBorderDxfId="278">
  <autoFilter ref="A79:R95"/>
  <tableColumns count="18">
    <tableColumn id="1" name="Tithi/तिथि" dataDxfId="277"/>
    <tableColumn id="2" name="Name" dataDxfId="276"/>
    <tableColumn id="13" name="Ruler" dataDxfId="275"/>
    <tableColumn id="3" name="Dagdha/Burnt" dataDxfId="274"/>
    <tableColumn id="12" name="Dagdha Graha" dataDxfId="273"/>
    <tableColumn id="4" name="Group" dataDxfId="272"/>
    <tableColumn id="5" name=" Tatwa(CPVA-73)" dataDxfId="271"/>
    <tableColumn id="11" name="Group (BrNx49)" dataDxfId="270"/>
    <tableColumn id="6" name="Deity(Muhurtha Chintamani)" dataDxfId="269"/>
    <tableColumn id="7" name="Varahamihira" dataDxfId="268"/>
    <tableColumn id="8" name="Lady" dataDxfId="267"/>
    <tableColumn id="14" name="Srath" dataDxfId="266"/>
    <tableColumn id="15" name="Festivals" dataDxfId="265"/>
    <tableColumn id="16" name="Krishna Karana1" dataDxfId="264"/>
    <tableColumn id="17" name="Krishna Karana2" dataDxfId="263"/>
    <tableColumn id="9" name="Shukla Karana1" dataDxfId="262"/>
    <tableColumn id="10" name="Shukla Karana2" dataDxfId="261"/>
    <tableColumn id="18" name="Suitable Activities (BVR)" dataDxfId="260"/>
  </tableColumns>
  <tableStyleInfo name="TableStyleMedium5" showFirstColumn="0" showLastColumn="0" showRowStripes="1" showColumnStripes="0"/>
</table>
</file>

<file path=xl/tables/table5.xml><?xml version="1.0" encoding="utf-8"?>
<table xmlns="http://schemas.openxmlformats.org/spreadsheetml/2006/main" id="5" name="Ayush3Pairs" displayName="Ayush3Pairs" ref="A204:D212" totalsRowShown="0" headerRowDxfId="259" dataDxfId="258" headerRowBorderDxfId="256" tableBorderDxfId="257">
  <autoFilter ref="A204:D212"/>
  <tableColumns count="4">
    <tableColumn id="1" name="Term of Life" dataDxfId="255"/>
    <tableColumn id="2" name="if signs are:" dataDxfId="254"/>
    <tableColumn id="3" name="or signs are:" dataDxfId="253"/>
    <tableColumn id="4" name="Lifespan" dataDxfId="252"/>
  </tableColumns>
  <tableStyleInfo name="TableStyleLight12" showFirstColumn="0" showLastColumn="0" showRowStripes="1" showColumnStripes="0"/>
</table>
</file>

<file path=xl/tables/table6.xml><?xml version="1.0" encoding="utf-8"?>
<table xmlns="http://schemas.openxmlformats.org/spreadsheetml/2006/main" id="6" name="FinancialRelation" displayName="FinancialRelation" ref="A520:L529" totalsRowShown="0" headerRowDxfId="251" dataDxfId="250" headerRowBorderDxfId="248" tableBorderDxfId="249" totalsRowBorderDxfId="247">
  <autoFilter ref="A520:L529"/>
  <tableColumns count="12">
    <tableColumn id="1" name="Planet" dataDxfId="246"/>
    <tableColumn id="2" name="Exaltation/_x000a_Debilitation" dataDxfId="245"/>
    <tableColumn id="3" name="Own_x000a_Sign" dataDxfId="244"/>
    <tableColumn id="4" name="Friends" dataDxfId="243"/>
    <tableColumn id="5" name="Friendly Sign" dataDxfId="242"/>
    <tableColumn id="6" name="Column1" dataDxfId="241"/>
    <tableColumn id="7" name="Column2" dataDxfId="240"/>
    <tableColumn id="8" name="Column3" dataDxfId="239"/>
    <tableColumn id="9" name="Column4" dataDxfId="238"/>
    <tableColumn id="10" name="Column5" dataDxfId="237"/>
    <tableColumn id="11" name="Column6" dataDxfId="236"/>
    <tableColumn id="12" name="Column7" dataDxfId="235"/>
  </tableColumns>
  <tableStyleInfo name="TableStyleMedium11" showFirstColumn="1" showLastColumn="0" showRowStripes="1" showColumnStripes="0"/>
</table>
</file>

<file path=xl/tables/table7.xml><?xml version="1.0" encoding="utf-8"?>
<table xmlns="http://schemas.openxmlformats.org/spreadsheetml/2006/main" id="7" name="GrahaMaturity" displayName="GrahaMaturity" ref="A586:E595" totalsRowShown="0" headerRowDxfId="234" dataDxfId="233" tableBorderDxfId="232">
  <autoFilter ref="A586:E595"/>
  <tableColumns count="5">
    <tableColumn id="1" name="Graha" dataDxfId="231"/>
    <tableColumn id="2" name="Number" dataDxfId="230"/>
    <tableColumn id="3" name="Primary" dataDxfId="229"/>
    <tableColumn id="4" name="Secondary" dataDxfId="228"/>
    <tableColumn id="5" name="Column1" dataDxfId="227"/>
  </tableColumns>
  <tableStyleInfo name="TableStyleMedium6" showFirstColumn="1" showLastColumn="0" showRowStripes="1" showColumnStripes="0"/>
</table>
</file>

<file path=xl/tables/table8.xml><?xml version="1.0" encoding="utf-8"?>
<table xmlns="http://schemas.openxmlformats.org/spreadsheetml/2006/main" id="8" name="Akathaha" displayName="Akathaha" ref="A170:J179" totalsRowShown="0" headerRowDxfId="226" dataDxfId="225">
  <autoFilter ref="A170:J179"/>
  <tableColumns count="10">
    <tableColumn id="1" name="Akathaha" dataDxfId="224"/>
    <tableColumn id="2" name="1" dataDxfId="223"/>
    <tableColumn id="3" name="2" dataDxfId="222"/>
    <tableColumn id="4" name="3" dataDxfId="221"/>
    <tableColumn id="5" name="4" dataDxfId="220"/>
    <tableColumn id="10" name="akathaha Chakra" dataDxfId="219"/>
    <tableColumn id="6" name="C1" dataDxfId="218"/>
    <tableColumn id="7" name="C2" dataDxfId="217"/>
    <tableColumn id="8" name="C3" dataDxfId="216"/>
    <tableColumn id="9" name="C4" dataDxfId="215"/>
  </tableColumns>
  <tableStyleInfo name="TableStyleMedium14" showFirstColumn="1" showLastColumn="0" showRowStripes="1" showColumnStripes="1"/>
</table>
</file>

<file path=xl/tables/table9.xml><?xml version="1.0" encoding="utf-8"?>
<table xmlns="http://schemas.openxmlformats.org/spreadsheetml/2006/main" id="9" name="BhaavaDescription" displayName="BhaavaDescription" ref="A31:Y44" totalsRowShown="0">
  <autoFilter ref="A31:Y44"/>
  <tableColumns count="25">
    <tableColumn id="1" name="Bhava Number" dataDxfId="214"/>
    <tableColumn id="2" name="Name" dataDxfId="213"/>
    <tableColumn id="3" name="Sanskrit Name" dataDxfId="212" dataCellStyle="Comma"/>
    <tableColumn id="4" name="Strength (LP)" dataDxfId="211"/>
    <tableColumn id="19" name="Navakkari" dataDxfId="210"/>
    <tableColumn id="6" name="Signifies"/>
    <tableColumn id="7" name="What We…."/>
    <tableColumn id="8" name="At Work"/>
    <tableColumn id="9" name="House (Business)"/>
    <tableColumn id="10" name="Lord (Business)"/>
    <tableColumn id="11" name="House(Jobs)"/>
    <tableColumn id="12" name="Lords(Jobs)"/>
    <tableColumn id="13" name="Deva praśna" dataDxfId="209"/>
    <tableColumn id="14" name="Rāja praśna- Coronation" dataDxfId="208"/>
    <tableColumn id="15" name="Rāja praśna-Rāja bhāgya" dataDxfId="207"/>
    <tableColumn id="16" name="Rāja praśna-National chart" dataDxfId="206"/>
    <tableColumn id="17" name="Charakāraka &amp; bhāva" dataDxfId="205"/>
    <tableColumn id="18" name="Nashta Prashna" dataDxfId="204"/>
    <tableColumn id="5" name="Posture" dataDxfId="203"/>
    <tableColumn id="20" name="Transliteration" dataDxfId="202"/>
    <tableColumn id="21" name="Translation" dataDxfId="201"/>
    <tableColumn id="22" name="Body Part" dataDxfId="200"/>
    <tableColumn id="23" name="1st Dreshkana" dataDxfId="199"/>
    <tableColumn id="24" name="2nd Drekkana" dataDxfId="198"/>
    <tableColumn id="25" name="3rd Drekkana" dataDxfId="197"/>
  </tableColumns>
  <tableStyleInfo name="TableStyleMedium2" showFirstColumn="1" showLastColumn="0" showRowStripes="1" showColumnStripes="0"/>
</table>
</file>

<file path=xl/tables/table10.xml><?xml version="1.0" encoding="utf-8"?>
<table xmlns="http://schemas.openxmlformats.org/spreadsheetml/2006/main" id="10" name="D30Results" displayName="D30Results" ref="A706:F713" totalsRowShown="0" headerRowDxfId="196" dataDxfId="195">
  <autoFilter ref="A706:F713"/>
  <tableColumns count="6">
    <tableColumn id="1" name="D1/D30-&gt;" dataDxfId="194"/>
    <tableColumn id="2" name="Mars" dataDxfId="193"/>
    <tableColumn id="3" name="Venus" dataDxfId="192"/>
    <tableColumn id="4" name="Mercury" dataDxfId="191"/>
    <tableColumn id="5" name="Guru" dataDxfId="190"/>
    <tableColumn id="6" name="Saturn" dataDxfId="189"/>
  </tableColumns>
  <tableStyleInfo name="TableStyleMedium19" showFirstColumn="1" showLastColumn="0" showRowStripes="1" showColumnStripes="0"/>
</table>
</file>

<file path=xl/tables/table11.xml><?xml version="1.0" encoding="utf-8"?>
<table xmlns="http://schemas.openxmlformats.org/spreadsheetml/2006/main" id="11" name="YogaTable" displayName="YogaTable" ref="A98:I125" totalsRowShown="0" headerRowDxfId="188" dataDxfId="187" tableBorderDxfId="186">
  <autoFilter ref="A98:I125"/>
  <tableColumns count="9">
    <tableColumn id="1" name="Yoga" dataDxfId="185"/>
    <tableColumn id="2" name="Yoga Names" dataDxfId="184"/>
    <tableColumn id="4" name="Meaning" dataDxfId="183"/>
    <tableColumn id="5" name="Yoga Nakshatra" dataDxfId="182"/>
    <tableColumn id="6" name="Yogi Lord" dataDxfId="181"/>
    <tableColumn id="10" name="Rashi Lord" dataDxfId="180"/>
    <tableColumn id="7" name="AvaYogi 15th" dataDxfId="179"/>
    <tableColumn id="8" name="AvaYogi Lord" dataDxfId="178"/>
    <tableColumn id="9" name="Notes" dataDxfId="177"/>
  </tableColumns>
  <tableStyleInfo name="TableStyleLight12" showFirstColumn="0" showLastColumn="0" showRowStripes="1" showColumnStripes="0"/>
</table>
</file>

<file path=xl/tables/table12.xml><?xml version="1.0" encoding="utf-8"?>
<table xmlns="http://schemas.openxmlformats.org/spreadsheetml/2006/main" id="12" name="VaaraTable" displayName="VaaraTable" ref="A127:D134" totalsRowShown="0" headerRowDxfId="176" dataDxfId="175">
  <autoFilter ref="A127:D134"/>
  <tableColumns count="4">
    <tableColumn id="1" name="VaaraTable" dataDxfId="174"/>
    <tableColumn id="2" name="Ruler" dataDxfId="173"/>
    <tableColumn id="3" name="DurMuhurtham Start Time (Lasts 1Mu)" dataDxfId="172"/>
    <tableColumn id="4" name="DurMuhurtham Start Time (Lasts 1Mu)2" dataDxfId="171"/>
  </tableColumns>
  <tableStyleInfo name="TableStyleLight14" showFirstColumn="1" showLastColumn="0" showRowStripes="1" showColumnStripes="0"/>
</table>
</file>

<file path=xl/tables/table13.xml><?xml version="1.0" encoding="utf-8"?>
<table xmlns="http://schemas.openxmlformats.org/spreadsheetml/2006/main" id="13" name="KutaTable" displayName="KutaTable" ref="A187:G202" totalsRowCount="1" headerRowDxfId="170" dataDxfId="169">
  <autoFilter ref="A187:G201"/>
  <tableColumns count="7">
    <tableColumn id="8" name="#" totalsRowLabel="Total" dataDxfId="167" totalsRowDxfId="168"/>
    <tableColumn id="1" name="Kuta" totalsRowLabel="Number kuta must agree &gt;=5 " dataDxfId="165" totalsRowDxfId="166"/>
    <tableColumn id="2" name="Definition" totalsRowLabel="and total points&gt;=26 (8+7+6+5)" dataDxfId="163" totalsRowDxfId="164"/>
    <tableColumn id="3" name="Promote" totalsRowLabel="Kuta Max 36" dataDxfId="161" totalsRowDxfId="162"/>
    <tableColumn id="5" name="Points" dataDxfId="159" totalsRowDxfId="160"/>
    <tableColumn id="6" name="Example" dataDxfId="157" totalsRowDxfId="158"/>
    <tableColumn id="7" name="Example Points" dataDxfId="155" totalsRowDxfId="156"/>
  </tableColumns>
  <tableStyleInfo name="TableStyleMedium13" showFirstColumn="0" showLastColumn="1" showRowStripes="1" showColumnStripes="0"/>
</table>
</file>

<file path=xl/tables/table14.xml><?xml version="1.0" encoding="utf-8"?>
<table xmlns="http://schemas.openxmlformats.org/spreadsheetml/2006/main" id="14" name="Table1390" displayName="Table1390" ref="A661:F670" totalsRowShown="0" headerRowDxfId="154" dataDxfId="153">
  <autoFilter ref="A661:F670"/>
  <tableColumns count="6">
    <tableColumn id="1" name="Numerology" dataDxfId="152"/>
    <tableColumn id="2" name="Graha" dataDxfId="151"/>
    <tableColumn id="3" name="4th-Lock" dataDxfId="150"/>
    <tableColumn id="4" name="Lock Number" dataDxfId="149"/>
    <tableColumn id="5" name="7th-Unlock" dataDxfId="148"/>
    <tableColumn id="6" name="Unlock Number" dataDxfId="147"/>
  </tableColumns>
  <tableStyleInfo name="TableStyleLight16" showFirstColumn="0" showLastColumn="0" showRowStripes="1" showColumnStripes="0"/>
</table>
</file>

<file path=xl/tables/table15.xml><?xml version="1.0" encoding="utf-8"?>
<table xmlns="http://schemas.openxmlformats.org/spreadsheetml/2006/main" id="15" name="Table1702" displayName="Table1702" ref="X214:AA274" totalsRowShown="0" tableBorderDxfId="146">
  <tableColumns count="4">
    <tableColumn id="1" name="D60Index" dataDxfId="145"/>
    <tableColumn id="2" name="D60English" dataDxfId="144"/>
    <tableColumn id="3" name="D60Meaning" dataDxfId="143"/>
    <tableColumn id="4" name="D60Sanskrit" dataDxfId="142"/>
  </tableColumns>
  <tableStyleInfo name="TableStyleLight16" showFirstColumn="0" showLastColumn="0" showRowStripes="1" showColumnStripes="0"/>
</table>
</file>

<file path=xl/tables/table16.xml><?xml version="1.0" encoding="utf-8"?>
<table xmlns="http://schemas.openxmlformats.org/spreadsheetml/2006/main" id="16" name="Table1703" displayName="Table1703" ref="D214:E241" totalsRowShown="0">
  <autoFilter ref="D214:E241"/>
  <tableColumns count="2">
    <tableColumn id="1" name="D27 Deities" dataDxfId="141"/>
    <tableColumn id="2" name="D27 Deities2" dataDxfId="140"/>
  </tableColumns>
  <tableStyleInfo name="TableStyleLight18" showFirstColumn="0" showLastColumn="0" showRowStripes="1" showColumnStripes="0"/>
</table>
</file>

<file path=xl/tables/table17.xml><?xml version="1.0" encoding="utf-8"?>
<table xmlns="http://schemas.openxmlformats.org/spreadsheetml/2006/main" id="17" name="Table1704" displayName="Table1704" ref="B214:C254" totalsRowShown="0" headerRowDxfId="139">
  <autoFilter ref="B214:C254"/>
  <tableColumns count="2">
    <tableColumn id="1" name="D20Deities" dataDxfId="138"/>
    <tableColumn id="2" name="D20Deities2" dataDxfId="137"/>
  </tableColumns>
  <tableStyleInfo name="TableStyleLight21" showFirstColumn="0" showLastColumn="0" showRowStripes="1" showColumnStripes="0"/>
</table>
</file>

<file path=xl/tables/table18.xml><?xml version="1.0" encoding="utf-8"?>
<table xmlns="http://schemas.openxmlformats.org/spreadsheetml/2006/main" id="18" name="D24Deity" displayName="D24Deity" ref="AF214:AG226" totalsRowShown="0" headerRowDxfId="136">
  <autoFilter ref="AF214:AG226"/>
  <tableColumns count="2">
    <tableColumn id="1" name="D24 Deities"/>
    <tableColumn id="2" name="Meanigng" dataDxfId="135"/>
  </tableColumns>
  <tableStyleInfo name="TableStyleLight18" showFirstColumn="0" showLastColumn="0" showRowStripes="1" showColumnStripes="0"/>
</table>
</file>

<file path=xl/tables/table19.xml><?xml version="1.0" encoding="utf-8"?>
<table xmlns="http://schemas.openxmlformats.org/spreadsheetml/2006/main" id="19" name="Yogakaaraka" displayName="Yogakaaraka" ref="A715:F728" totalsRowCount="1" headerRowDxfId="134" dataDxfId="133" headerRowBorderDxfId="131" tableBorderDxfId="132">
  <autoFilter ref="A715:F727"/>
  <tableColumns count="6">
    <tableColumn id="1" name="Lagna" dataDxfId="129" totalsRowDxfId="130"/>
    <tableColumn id="2" name="Malefics (3,6,11 &amp; Maraka)" dataDxfId="127" totalsRowDxfId="128"/>
    <tableColumn id="3" name="Benefics (Trines Normally)" dataDxfId="125" totalsRowDxfId="126"/>
    <tableColumn id="4" name="Marakas" dataDxfId="123" totalsRowDxfId="124"/>
    <tableColumn id="5" name="RajaYoga(Trine+Kendra)" dataDxfId="121" totalsRowDxfId="122"/>
    <tableColumn id="6" name="Notes" dataDxfId="119" totalsRowDxfId="120"/>
  </tableColumns>
  <tableStyleInfo name="TableStyleLight10" showFirstColumn="0" showLastColumn="0" showRowStripes="1" showColumnStripes="0"/>
</table>
</file>

<file path=xl/tables/table20.xml><?xml version="1.0" encoding="utf-8"?>
<table xmlns="http://schemas.openxmlformats.org/spreadsheetml/2006/main" id="20" name="KaranaTable" displayName="KaranaTable" ref="A136:F147" totalsRowShown="0">
  <autoFilter ref="A136:F147"/>
  <tableColumns count="6">
    <tableColumn id="1" name="KaranaTable" dataDxfId="118"/>
    <tableColumn id="2" name="करण" dataDxfId="117"/>
    <tableColumn id="3" name="karaṇa" dataDxfId="116"/>
    <tableColumn id="6" name="Ruler" dataDxfId="115"/>
    <tableColumn id="4" name="Tithi" dataDxfId="114"/>
    <tableColumn id="5" name="Other Spellings" dataDxfId="113"/>
  </tableColumns>
  <tableStyleInfo name="TableStyleLight11" showFirstColumn="0" showLastColumn="0" showRowStripes="1" showColumnStripes="0"/>
</table>
</file>

<file path=xl/tables/table21.xml><?xml version="1.0" encoding="utf-8"?>
<table xmlns="http://schemas.openxmlformats.org/spreadsheetml/2006/main" id="21" name="Drekkana" displayName="Drekkana" ref="A731:E767" totalsRowShown="0" headerRowDxfId="112" dataDxfId="111">
  <autoFilter ref="A731:E767"/>
  <tableColumns count="5">
    <tableColumn id="1" name="D3" dataDxfId="110"/>
    <tableColumn id="2" name="Sign" dataDxfId="109"/>
    <tableColumn id="3" name="Drekkana" dataDxfId="108"/>
    <tableColumn id="4" name="VaidyanaathaDx" dataDxfId="107"/>
    <tableColumn id="5" name="Varaahamihira" dataDxfId="106"/>
  </tableColumns>
  <tableStyleInfo name="TableStyleLight18" showFirstColumn="0" showLastColumn="0" showRowStripes="1" showColumnStripes="0"/>
</table>
</file>

<file path=xl/tables/table22.xml><?xml version="1.0" encoding="utf-8"?>
<table xmlns="http://schemas.openxmlformats.org/spreadsheetml/2006/main" id="22" name="vargavishwa" displayName="vargavishwa" ref="A533:K550" totalsRowCount="1" headerRowDxfId="105" dataDxfId="104" totalsRowDxfId="103">
  <autoFilter ref="A533:K549"/>
  <tableColumns count="11">
    <tableColumn id="1" name="VargaVishwa" totalsRowLabel="Total" dataDxfId="101" totalsRowDxfId="102"/>
    <tableColumn id="2" name="Shadvarga Vimshopaka" totalsRowFunction="sum" dataDxfId="99" totalsRowDxfId="100"/>
    <tableColumn id="3" name="Saptavarga Vimshopaka" totalsRowFunction="sum" dataDxfId="97" totalsRowDxfId="98"/>
    <tableColumn id="4" name="DasaVarga Vimshopaka" totalsRowFunction="sum" dataDxfId="95" totalsRowDxfId="96"/>
    <tableColumn id="5" name="ShodasaVarga Vimshopaka" totalsRowFunction="sum" dataDxfId="93" totalsRowDxfId="94"/>
    <tableColumn id="6" name="Divisor" totalsRowFunction="count" dataDxfId="91" totalsRowDxfId="92"/>
    <tableColumn id="7" name="House Equivalent" totalsRowFunction="count" dataDxfId="89" totalsRowDxfId="90"/>
    <tableColumn id="8" name="#" dataDxfId="87" totalsRowDxfId="88"/>
    <tableColumn id="9" name="6/7 Names" totalsRowLabel="Varga Names" dataDxfId="85" totalsRowDxfId="86"/>
    <tableColumn id="10" name="10 Names" totalsRowLabel="Varga Names" dataDxfId="83" totalsRowDxfId="84"/>
    <tableColumn id="11" name="16 Names" totalsRowLabel="Varga Names" dataDxfId="81" totalsRowDxfId="82"/>
  </tableColumns>
  <tableStyleInfo name="TableStyleLight11" showFirstColumn="1" showLastColumn="0" showRowStripes="1" showColumnStripes="0"/>
</table>
</file>

<file path=xl/tables/table23.xml><?xml version="1.0" encoding="utf-8"?>
<table xmlns="http://schemas.openxmlformats.org/spreadsheetml/2006/main" id="23" name="HoraTable" displayName="HoraTable" ref="A770:H819" totalsRowShown="0" headerRowDxfId="80" dataDxfId="79">
  <tableColumns count="8">
    <tableColumn id="1" name="Hours" dataDxfId="78"/>
    <tableColumn id="2" name="Sunday" dataDxfId="77"/>
    <tableColumn id="3" name="Monday" dataDxfId="76"/>
    <tableColumn id="4" name="Tuesday" dataDxfId="75"/>
    <tableColumn id="5" name="Wednesday" dataDxfId="74"/>
    <tableColumn id="6" name="Thursday" dataDxfId="73"/>
    <tableColumn id="7" name="Friday" dataDxfId="72"/>
    <tableColumn id="8" name="Saturday" dataDxfId="71"/>
  </tableColumns>
  <tableStyleInfo name="TableStyleLight14" showFirstColumn="0" showLastColumn="0" showRowStripes="1" showColumnStripes="0"/>
</table>
</file>

<file path=xl/tables/table24.xml><?xml version="1.0" encoding="utf-8"?>
<table xmlns="http://schemas.openxmlformats.org/spreadsheetml/2006/main" id="24" name="Varnamalaa" displayName="Varnamalaa" ref="A149:AY151" totalsRowShown="0" headerRowDxfId="70" dataDxfId="69">
  <autoFilter ref="A149:AY151"/>
  <tableColumns count="51">
    <tableColumn id="1" name="Number" dataDxfId="68"/>
    <tableColumn id="2" name="1" dataDxfId="67"/>
    <tableColumn id="3" name="2" dataDxfId="66"/>
    <tableColumn id="4" name="3" dataDxfId="65"/>
    <tableColumn id="5" name="4" dataDxfId="64"/>
    <tableColumn id="6" name="5" dataDxfId="63"/>
    <tableColumn id="7" name="6" dataDxfId="62"/>
    <tableColumn id="8" name="7" dataDxfId="61"/>
    <tableColumn id="9" name="8" dataDxfId="60"/>
    <tableColumn id="10" name="9" dataDxfId="59"/>
    <tableColumn id="11" name="10" dataDxfId="58"/>
    <tableColumn id="12" name="11" dataDxfId="57"/>
    <tableColumn id="13" name="12" dataDxfId="56"/>
    <tableColumn id="14" name="13" dataDxfId="55"/>
    <tableColumn id="15" name="14" dataDxfId="54"/>
    <tableColumn id="16" name="15" dataDxfId="53"/>
    <tableColumn id="17" name="16" dataDxfId="52"/>
    <tableColumn id="18" name="17" dataDxfId="51"/>
    <tableColumn id="19" name="18" dataDxfId="50"/>
    <tableColumn id="20" name="19" dataDxfId="49"/>
    <tableColumn id="21" name="20" dataDxfId="48"/>
    <tableColumn id="22" name="21" dataDxfId="47"/>
    <tableColumn id="23" name="22" dataDxfId="46"/>
    <tableColumn id="24" name="23" dataDxfId="45"/>
    <tableColumn id="25" name="24" dataDxfId="44"/>
    <tableColumn id="26" name="25" dataDxfId="43"/>
    <tableColumn id="27" name="26" dataDxfId="42"/>
    <tableColumn id="28" name="27" dataDxfId="41"/>
    <tableColumn id="29" name="28" dataDxfId="40"/>
    <tableColumn id="30" name="29" dataDxfId="39"/>
    <tableColumn id="31" name="30" dataDxfId="38"/>
    <tableColumn id="32" name="31" dataDxfId="37"/>
    <tableColumn id="33" name="32" dataDxfId="36"/>
    <tableColumn id="34" name="33" dataDxfId="35"/>
    <tableColumn id="35" name="34" dataDxfId="34"/>
    <tableColumn id="36" name="35" dataDxfId="33"/>
    <tableColumn id="37" name="36" dataDxfId="32"/>
    <tableColumn id="38" name="37" dataDxfId="31"/>
    <tableColumn id="39" name="38" dataDxfId="30"/>
    <tableColumn id="40" name="39" dataDxfId="29"/>
    <tableColumn id="41" name="40" dataDxfId="28"/>
    <tableColumn id="42" name="41" dataDxfId="27"/>
    <tableColumn id="43" name="42" dataDxfId="26"/>
    <tableColumn id="44" name="43" dataDxfId="25"/>
    <tableColumn id="45" name="44" dataDxfId="24"/>
    <tableColumn id="46" name="45" dataDxfId="23"/>
    <tableColumn id="47" name="46" dataDxfId="22"/>
    <tableColumn id="48" name="47" dataDxfId="21"/>
    <tableColumn id="49" name="48" dataDxfId="20"/>
    <tableColumn id="50" name="49" dataDxfId="19"/>
    <tableColumn id="51" name="50" dataDxfId="18"/>
  </tableColumns>
  <tableStyleInfo name="TableStyleLight9" showFirstColumn="0" showLastColumn="0" showRowStripes="1" showColumnStripes="0"/>
</table>
</file>

<file path=xl/tables/table25.xml><?xml version="1.0" encoding="utf-8"?>
<table xmlns="http://schemas.openxmlformats.org/spreadsheetml/2006/main" id="25" name="Table16" displayName="Table16" ref="A153:P168" totalsRowShown="0" headerRowDxfId="17" dataDxfId="16">
  <autoFilter ref="A153:P168"/>
  <tableColumns count="16">
    <tableColumn id="1" name="Katapayadi" dataDxfId="15"/>
    <tableColumn id="2" name="Column1" dataDxfId="14"/>
    <tableColumn id="3" name="Column2" dataDxfId="13"/>
    <tableColumn id="4" name="Column3" dataDxfId="12"/>
    <tableColumn id="5" name="Column4" dataDxfId="11"/>
    <tableColumn id="6" name="Column5" dataDxfId="10"/>
    <tableColumn id="7" name="Column6" dataDxfId="9"/>
    <tableColumn id="8" name="Column7" dataDxfId="8"/>
    <tableColumn id="9" name="Column8" dataDxfId="7"/>
    <tableColumn id="10" name="Column9" dataDxfId="6"/>
    <tableColumn id="11" name="Column10" dataDxfId="5"/>
    <tableColumn id="12" name="Column11" dataDxfId="4"/>
    <tableColumn id="13" name="Column12" dataDxfId="3"/>
    <tableColumn id="14" name="Column13" dataDxfId="2"/>
    <tableColumn id="15" name="Column14" dataDxfId="1"/>
    <tableColumn id="16" name="Column15"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2" Type="http://schemas.openxmlformats.org/officeDocument/2006/relationships/vmlDrawing" Target="../drawings/vmlDrawing1.v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hyperlink" Target="http://en.wikipedia.org/wiki/International_Alphabet_of_Sanskrit_Transliteration" TargetMode="External"/><Relationship Id="rId6" Type="http://schemas.openxmlformats.org/officeDocument/2006/relationships/table" Target="../tables/table4.xml"/><Relationship Id="rId11" Type="http://schemas.openxmlformats.org/officeDocument/2006/relationships/table" Target="../tables/table9.xml"/><Relationship Id="rId24" Type="http://schemas.openxmlformats.org/officeDocument/2006/relationships/table" Target="../tables/table22.xml"/><Relationship Id="rId5" Type="http://schemas.openxmlformats.org/officeDocument/2006/relationships/table" Target="../tables/table3.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comments" Target="../comments1.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I2"/>
  <sheetViews>
    <sheetView tabSelected="1" topLeftCell="AA1" workbookViewId="0">
      <selection activeCell="AI27" sqref="AI27"/>
    </sheetView>
  </sheetViews>
  <sheetFormatPr defaultColWidth="7.28515625" defaultRowHeight="12.75"/>
  <cols>
    <col min="1" max="1" width="3.42578125" bestFit="1" customWidth="1"/>
    <col min="2" max="2" width="4.28515625" bestFit="1" customWidth="1"/>
    <col min="3" max="3" width="3.85546875" bestFit="1" customWidth="1"/>
    <col min="4" max="4" width="3.28515625" bestFit="1" customWidth="1"/>
    <col min="5" max="5" width="4.140625" bestFit="1" customWidth="1"/>
    <col min="6" max="6" width="3.140625" bestFit="1" customWidth="1"/>
    <col min="7" max="7" width="3.28515625" bestFit="1" customWidth="1"/>
    <col min="8" max="8" width="3.5703125" bestFit="1" customWidth="1"/>
    <col min="9" max="9" width="3.42578125" bestFit="1" customWidth="1"/>
    <col min="10" max="10" width="3" bestFit="1" customWidth="1"/>
    <col min="11" max="11" width="3.42578125" bestFit="1" customWidth="1"/>
    <col min="12" max="12" width="3.140625" bestFit="1" customWidth="1"/>
    <col min="13" max="13" width="15.7109375" bestFit="1" customWidth="1"/>
    <col min="14" max="14" width="3" bestFit="1" customWidth="1"/>
    <col min="15" max="15" width="14.28515625" bestFit="1" customWidth="1"/>
    <col min="16" max="16" width="11" bestFit="1" customWidth="1"/>
    <col min="17" max="17" width="42.140625" bestFit="1" customWidth="1"/>
    <col min="18" max="18" width="5.140625" bestFit="1" customWidth="1"/>
    <col min="19" max="19" width="2" bestFit="1" customWidth="1"/>
    <col min="20" max="20" width="6.7109375" bestFit="1" customWidth="1"/>
    <col min="21" max="21" width="6.5703125" bestFit="1" customWidth="1"/>
    <col min="22" max="22" width="9.5703125" bestFit="1" customWidth="1"/>
    <col min="23" max="23" width="18.5703125" bestFit="1" customWidth="1"/>
    <col min="24" max="24" width="6.5703125" bestFit="1" customWidth="1"/>
    <col min="25" max="25" width="6.7109375" bestFit="1" customWidth="1"/>
    <col min="26" max="26" width="11" bestFit="1" customWidth="1"/>
    <col min="27" max="27" width="9" bestFit="1" customWidth="1"/>
    <col min="28" max="28" width="6.7109375" bestFit="1" customWidth="1"/>
    <col min="29" max="29" width="18.5703125" bestFit="1" customWidth="1"/>
    <col min="30" max="30" width="13.7109375" bestFit="1" customWidth="1"/>
    <col min="31" max="31" width="6.7109375" bestFit="1" customWidth="1"/>
    <col min="32" max="32" width="7.5703125" bestFit="1" customWidth="1"/>
    <col min="33" max="33" width="2" bestFit="1" customWidth="1"/>
    <col min="34" max="34" width="8.7109375" bestFit="1" customWidth="1"/>
    <col min="35" max="35" width="6" bestFit="1" customWidth="1"/>
    <col min="36" max="38" width="4.5703125" bestFit="1" customWidth="1"/>
    <col min="39" max="39" width="6.5703125" bestFit="1" customWidth="1"/>
    <col min="40" max="40" width="14.28515625" bestFit="1" customWidth="1"/>
    <col min="41" max="41" width="8.7109375" bestFit="1" customWidth="1"/>
    <col min="42" max="42" width="8.42578125" bestFit="1" customWidth="1"/>
    <col min="43" max="43" width="7.140625" bestFit="1" customWidth="1"/>
    <col min="44" max="47" width="6.5703125" bestFit="1" customWidth="1"/>
    <col min="48" max="48" width="5.5703125" bestFit="1" customWidth="1"/>
    <col min="49" max="50" width="6.5703125" bestFit="1" customWidth="1"/>
    <col min="51" max="51" width="5.5703125" bestFit="1" customWidth="1"/>
    <col min="52" max="53" width="6.5703125" bestFit="1" customWidth="1"/>
    <col min="54" max="54" width="5.5703125" bestFit="1" customWidth="1"/>
    <col min="55" max="55" width="6.5703125" bestFit="1" customWidth="1"/>
    <col min="56" max="56" width="5.5703125" bestFit="1" customWidth="1"/>
    <col min="57" max="57" width="4.5703125" bestFit="1" customWidth="1"/>
    <col min="58" max="58" width="11.42578125" bestFit="1" customWidth="1"/>
    <col min="59" max="59" width="7.140625" bestFit="1" customWidth="1"/>
    <col min="60" max="60" width="14.28515625" customWidth="1"/>
    <col min="61" max="61" width="8.5703125" bestFit="1" customWidth="1"/>
    <col min="62" max="62" width="17.5703125" bestFit="1" customWidth="1"/>
    <col min="63" max="63" width="7.140625" bestFit="1" customWidth="1"/>
    <col min="64" max="64" width="3.28515625" bestFit="1" customWidth="1"/>
    <col min="65" max="65" width="4.140625" bestFit="1" customWidth="1"/>
    <col min="66" max="66" width="3.7109375" bestFit="1" customWidth="1"/>
    <col min="67" max="67" width="3.28515625" bestFit="1" customWidth="1"/>
    <col min="68" max="68" width="4" bestFit="1" customWidth="1"/>
    <col min="69" max="69" width="3" bestFit="1" customWidth="1"/>
    <col min="70" max="70" width="3.28515625" bestFit="1" customWidth="1"/>
    <col min="71" max="72" width="3.42578125" bestFit="1" customWidth="1"/>
    <col min="73" max="73" width="3" bestFit="1" customWidth="1"/>
    <col min="74" max="74" width="3.42578125" bestFit="1" customWidth="1"/>
    <col min="75" max="75" width="3.140625" bestFit="1" customWidth="1"/>
    <col min="76" max="76" width="2.42578125" bestFit="1" customWidth="1"/>
    <col min="77" max="77" width="3.42578125" bestFit="1" customWidth="1"/>
    <col min="78" max="78" width="8.28515625" bestFit="1" customWidth="1"/>
    <col min="79" max="79" width="6" bestFit="1" customWidth="1"/>
    <col min="80" max="80" width="3.28515625" bestFit="1" customWidth="1"/>
    <col min="81" max="81" width="4.140625" bestFit="1" customWidth="1"/>
    <col min="82" max="82" width="3.7109375" bestFit="1" customWidth="1"/>
    <col min="83" max="83" width="3.28515625" bestFit="1" customWidth="1"/>
    <col min="84" max="84" width="4" bestFit="1" customWidth="1"/>
    <col min="85" max="85" width="3" bestFit="1" customWidth="1"/>
    <col min="86" max="86" width="3.28515625" bestFit="1" customWidth="1"/>
    <col min="87" max="88" width="3.42578125" bestFit="1" customWidth="1"/>
    <col min="89" max="89" width="3" bestFit="1" customWidth="1"/>
    <col min="90" max="90" width="3.42578125" bestFit="1" customWidth="1"/>
    <col min="91" max="91" width="3.140625" bestFit="1" customWidth="1"/>
    <col min="92" max="92" width="3" bestFit="1" customWidth="1"/>
    <col min="93" max="93" width="3.42578125" bestFit="1" customWidth="1"/>
    <col min="94" max="94" width="8.42578125" bestFit="1" customWidth="1"/>
    <col min="95" max="95" width="5.5703125" bestFit="1" customWidth="1"/>
    <col min="96" max="99" width="6.5703125" bestFit="1" customWidth="1"/>
    <col min="100" max="100" width="5.5703125" bestFit="1" customWidth="1"/>
    <col min="101" max="105" width="6.5703125" bestFit="1" customWidth="1"/>
    <col min="106" max="106" width="5.5703125" bestFit="1" customWidth="1"/>
    <col min="107" max="108" width="6.5703125" bestFit="1" customWidth="1"/>
    <col min="109" max="109" width="14.5703125" bestFit="1" customWidth="1"/>
    <col min="110" max="110" width="4" bestFit="1" customWidth="1"/>
    <col min="111" max="111" width="3.28515625" bestFit="1" customWidth="1"/>
    <col min="112" max="112" width="4.140625" bestFit="1" customWidth="1"/>
    <col min="113" max="113" width="3.7109375" bestFit="1" customWidth="1"/>
    <col min="114" max="114" width="3.28515625" bestFit="1" customWidth="1"/>
    <col min="115" max="115" width="4" bestFit="1" customWidth="1"/>
    <col min="116" max="116" width="3" bestFit="1" customWidth="1"/>
    <col min="117" max="117" width="3.28515625" bestFit="1" customWidth="1"/>
    <col min="118" max="119" width="3.42578125" bestFit="1" customWidth="1"/>
    <col min="120" max="120" width="3" bestFit="1" customWidth="1"/>
    <col min="121" max="121" width="3.42578125" bestFit="1" customWidth="1"/>
    <col min="122" max="122" width="3.140625" bestFit="1" customWidth="1"/>
    <col min="123" max="123" width="2.42578125" bestFit="1" customWidth="1"/>
    <col min="124" max="124" width="3.42578125" bestFit="1" customWidth="1"/>
    <col min="125" max="125" width="8.7109375" bestFit="1" customWidth="1"/>
    <col min="126" max="126" width="3.7109375" bestFit="1" customWidth="1"/>
    <col min="127" max="127" width="4.140625" bestFit="1" customWidth="1"/>
    <col min="128" max="129" width="3.7109375" bestFit="1" customWidth="1"/>
    <col min="130" max="130" width="4.140625" bestFit="1" customWidth="1"/>
    <col min="131" max="131" width="4" bestFit="1" customWidth="1"/>
    <col min="132" max="132" width="4.140625" bestFit="1" customWidth="1"/>
    <col min="133" max="134" width="3.42578125" bestFit="1" customWidth="1"/>
    <col min="135" max="135" width="3.28515625" bestFit="1" customWidth="1"/>
    <col min="136" max="136" width="4.140625" bestFit="1" customWidth="1"/>
    <col min="137" max="137" width="3.7109375" bestFit="1" customWidth="1"/>
    <col min="138" max="138" width="3.28515625" bestFit="1" customWidth="1"/>
    <col min="139" max="139" width="3.42578125" bestFit="1" customWidth="1"/>
    <col min="140" max="140" width="8.5703125" bestFit="1" customWidth="1"/>
    <col min="141" max="141" width="3.7109375" bestFit="1" customWidth="1"/>
    <col min="142" max="143" width="4.140625" bestFit="1" customWidth="1"/>
    <col min="144" max="144" width="3.28515625" bestFit="1" customWidth="1"/>
    <col min="145" max="145" width="4" bestFit="1" customWidth="1"/>
    <col min="146" max="147" width="3.28515625" bestFit="1" customWidth="1"/>
    <col min="148" max="149" width="3.42578125" bestFit="1" customWidth="1"/>
    <col min="150" max="150" width="3" bestFit="1" customWidth="1"/>
    <col min="151" max="151" width="3.42578125" bestFit="1" customWidth="1"/>
    <col min="152" max="153" width="3.28515625" bestFit="1" customWidth="1"/>
    <col min="154" max="154" width="3.42578125" bestFit="1" customWidth="1"/>
    <col min="155" max="155" width="6.5703125" bestFit="1" customWidth="1"/>
    <col min="156" max="158" width="5.5703125" bestFit="1" customWidth="1"/>
    <col min="159" max="167" width="6.5703125" bestFit="1" customWidth="1"/>
    <col min="168" max="168" width="9" bestFit="1" customWidth="1"/>
    <col min="169" max="170" width="3.28515625" bestFit="1" customWidth="1"/>
    <col min="171" max="171" width="3.7109375" bestFit="1" customWidth="1"/>
    <col min="172" max="172" width="4.140625" bestFit="1" customWidth="1"/>
    <col min="173" max="173" width="3.28515625" bestFit="1" customWidth="1"/>
    <col min="174" max="174" width="3.7109375" bestFit="1" customWidth="1"/>
    <col min="175" max="176" width="4" bestFit="1" customWidth="1"/>
    <col min="177" max="177" width="3" bestFit="1" customWidth="1"/>
    <col min="178" max="179" width="3.28515625" bestFit="1" customWidth="1"/>
    <col min="180" max="180" width="3" bestFit="1" customWidth="1"/>
    <col min="181" max="181" width="3.42578125" bestFit="1" customWidth="1"/>
    <col min="182" max="183" width="3.28515625" bestFit="1" customWidth="1"/>
    <col min="184" max="184" width="3" bestFit="1" customWidth="1"/>
    <col min="185" max="194" width="2" bestFit="1" customWidth="1"/>
    <col min="195" max="197" width="3" bestFit="1" customWidth="1"/>
    <col min="198" max="198" width="3.42578125" bestFit="1" customWidth="1"/>
    <col min="199" max="199" width="3.140625" bestFit="1" customWidth="1"/>
    <col min="200" max="200" width="4" bestFit="1" customWidth="1"/>
    <col min="201" max="201" width="3.28515625" bestFit="1" customWidth="1"/>
    <col min="202" max="202" width="2" bestFit="1" customWidth="1"/>
    <col min="203" max="203" width="3" bestFit="1" customWidth="1"/>
    <col min="204" max="212" width="2" bestFit="1" customWidth="1"/>
    <col min="213" max="215" width="3" bestFit="1" customWidth="1"/>
    <col min="216" max="216" width="3.140625" bestFit="1" customWidth="1"/>
    <col min="217" max="217" width="2" bestFit="1" customWidth="1"/>
  </cols>
  <sheetData>
    <row r="1" spans="1:217" s="23" customFormat="1" ht="15">
      <c r="A1" s="14" t="s">
        <v>10</v>
      </c>
      <c r="B1" s="15" t="s">
        <v>11</v>
      </c>
      <c r="C1" s="15" t="s">
        <v>12</v>
      </c>
      <c r="D1" s="15" t="s">
        <v>13</v>
      </c>
      <c r="E1" s="15" t="s">
        <v>14</v>
      </c>
      <c r="F1" s="15" t="s">
        <v>15</v>
      </c>
      <c r="G1" s="15" t="s">
        <v>16</v>
      </c>
      <c r="H1" s="15" t="s">
        <v>17</v>
      </c>
      <c r="I1" s="15" t="s">
        <v>18</v>
      </c>
      <c r="J1" s="15" t="s">
        <v>19</v>
      </c>
      <c r="K1" s="15" t="s">
        <v>20</v>
      </c>
      <c r="L1" s="16" t="s">
        <v>21</v>
      </c>
      <c r="M1" s="13" t="s">
        <v>35</v>
      </c>
      <c r="N1" s="13"/>
      <c r="O1" s="13" t="s">
        <v>36</v>
      </c>
      <c r="P1" s="13" t="s">
        <v>37</v>
      </c>
      <c r="Q1" s="13" t="s">
        <v>37</v>
      </c>
      <c r="R1" s="13" t="s">
        <v>38</v>
      </c>
      <c r="S1" s="3">
        <v>1</v>
      </c>
      <c r="T1" s="67" t="s">
        <v>425</v>
      </c>
      <c r="U1" s="8" t="s">
        <v>10</v>
      </c>
      <c r="V1" s="8" t="s">
        <v>11</v>
      </c>
      <c r="W1" s="8" t="s">
        <v>12</v>
      </c>
      <c r="X1" s="8" t="s">
        <v>13</v>
      </c>
      <c r="Y1" s="8" t="s">
        <v>14</v>
      </c>
      <c r="Z1" s="8" t="s">
        <v>15</v>
      </c>
      <c r="AA1" s="8" t="s">
        <v>16</v>
      </c>
      <c r="AB1" s="8" t="s">
        <v>17</v>
      </c>
      <c r="AC1" s="8" t="s">
        <v>18</v>
      </c>
      <c r="AD1" s="8" t="s">
        <v>19</v>
      </c>
      <c r="AE1" s="8" t="s">
        <v>20</v>
      </c>
      <c r="AF1" s="8" t="s">
        <v>21</v>
      </c>
      <c r="AG1" s="3"/>
      <c r="AH1" s="1">
        <v>44287</v>
      </c>
      <c r="AI1" s="6">
        <v>5.5019999999999998</v>
      </c>
      <c r="AJ1" s="7">
        <f>AI1/24</f>
        <v>0.22924999999999998</v>
      </c>
      <c r="AK1" s="58">
        <f>AL1</f>
        <v>1.3888888888888888E-2</v>
      </c>
      <c r="AL1" s="58">
        <v>1.3888888888888888E-2</v>
      </c>
      <c r="AM1" s="3">
        <v>1</v>
      </c>
      <c r="AN1" s="4" t="s">
        <v>129</v>
      </c>
      <c r="AO1" s="81" t="s">
        <v>6</v>
      </c>
      <c r="AP1" s="4" t="s">
        <v>130</v>
      </c>
      <c r="AQ1" s="8" t="s">
        <v>131</v>
      </c>
      <c r="AR1" s="8" t="s">
        <v>10</v>
      </c>
      <c r="AS1" s="8" t="s">
        <v>11</v>
      </c>
      <c r="AT1" s="8" t="s">
        <v>12</v>
      </c>
      <c r="AU1" s="8" t="s">
        <v>13</v>
      </c>
      <c r="AV1" s="8" t="s">
        <v>14</v>
      </c>
      <c r="AW1" s="8" t="s">
        <v>15</v>
      </c>
      <c r="AX1" s="8" t="s">
        <v>16</v>
      </c>
      <c r="AY1" s="8" t="s">
        <v>17</v>
      </c>
      <c r="AZ1" s="8" t="s">
        <v>18</v>
      </c>
      <c r="BA1" s="8" t="s">
        <v>19</v>
      </c>
      <c r="BB1" s="8" t="s">
        <v>20</v>
      </c>
      <c r="BC1" s="8" t="s">
        <v>21</v>
      </c>
      <c r="BD1" s="8" t="s">
        <v>22</v>
      </c>
      <c r="BE1" s="8" t="s">
        <v>23</v>
      </c>
      <c r="BF1" s="18" t="s">
        <v>132</v>
      </c>
      <c r="BG1" s="19">
        <v>2.7430555555555555E-2</v>
      </c>
      <c r="BH1" s="70"/>
      <c r="BI1" s="20"/>
      <c r="BJ1" s="21" t="s">
        <v>133</v>
      </c>
      <c r="BK1" s="4" t="s">
        <v>131</v>
      </c>
      <c r="BL1" s="8" t="s">
        <v>10</v>
      </c>
      <c r="BM1" s="8" t="s">
        <v>11</v>
      </c>
      <c r="BN1" s="8" t="s">
        <v>12</v>
      </c>
      <c r="BO1" s="8" t="s">
        <v>13</v>
      </c>
      <c r="BP1" s="8" t="s">
        <v>14</v>
      </c>
      <c r="BQ1" s="8" t="s">
        <v>15</v>
      </c>
      <c r="BR1" s="8" t="s">
        <v>16</v>
      </c>
      <c r="BS1" s="8" t="s">
        <v>17</v>
      </c>
      <c r="BT1" s="8" t="s">
        <v>18</v>
      </c>
      <c r="BU1" s="8" t="s">
        <v>19</v>
      </c>
      <c r="BV1" s="8" t="s">
        <v>20</v>
      </c>
      <c r="BW1" s="8" t="s">
        <v>21</v>
      </c>
      <c r="BX1" s="8" t="s">
        <v>22</v>
      </c>
      <c r="BY1" s="8" t="s">
        <v>23</v>
      </c>
      <c r="BZ1" s="9" t="s">
        <v>25</v>
      </c>
      <c r="CA1" s="4" t="s">
        <v>134</v>
      </c>
      <c r="CB1" s="8" t="s">
        <v>10</v>
      </c>
      <c r="CC1" s="8" t="s">
        <v>11</v>
      </c>
      <c r="CD1" s="8" t="s">
        <v>12</v>
      </c>
      <c r="CE1" s="8" t="s">
        <v>13</v>
      </c>
      <c r="CF1" s="8" t="s">
        <v>14</v>
      </c>
      <c r="CG1" s="8" t="s">
        <v>15</v>
      </c>
      <c r="CH1" s="8" t="s">
        <v>16</v>
      </c>
      <c r="CI1" s="8" t="s">
        <v>17</v>
      </c>
      <c r="CJ1" s="8" t="s">
        <v>18</v>
      </c>
      <c r="CK1" s="8" t="s">
        <v>19</v>
      </c>
      <c r="CL1" s="8" t="s">
        <v>20</v>
      </c>
      <c r="CM1" s="8" t="s">
        <v>21</v>
      </c>
      <c r="CN1" s="8" t="s">
        <v>22</v>
      </c>
      <c r="CO1" s="8" t="s">
        <v>23</v>
      </c>
      <c r="CP1" s="9" t="s">
        <v>26</v>
      </c>
      <c r="CQ1" s="4" t="s">
        <v>135</v>
      </c>
      <c r="CR1" s="8" t="s">
        <v>10</v>
      </c>
      <c r="CS1" s="8" t="s">
        <v>11</v>
      </c>
      <c r="CT1" s="8" t="s">
        <v>12</v>
      </c>
      <c r="CU1" s="8" t="s">
        <v>13</v>
      </c>
      <c r="CV1" s="8" t="s">
        <v>14</v>
      </c>
      <c r="CW1" s="8" t="s">
        <v>15</v>
      </c>
      <c r="CX1" s="8" t="s">
        <v>16</v>
      </c>
      <c r="CY1" s="8" t="s">
        <v>17</v>
      </c>
      <c r="CZ1" s="8" t="s">
        <v>18</v>
      </c>
      <c r="DA1" s="8" t="s">
        <v>19</v>
      </c>
      <c r="DB1" s="8" t="s">
        <v>20</v>
      </c>
      <c r="DC1" s="8" t="s">
        <v>21</v>
      </c>
      <c r="DD1" s="8" t="s">
        <v>22</v>
      </c>
      <c r="DE1" s="8"/>
      <c r="DF1" s="4" t="s">
        <v>135</v>
      </c>
      <c r="DG1" s="8" t="s">
        <v>10</v>
      </c>
      <c r="DH1" s="8" t="s">
        <v>11</v>
      </c>
      <c r="DI1" s="8" t="s">
        <v>12</v>
      </c>
      <c r="DJ1" s="8" t="s">
        <v>13</v>
      </c>
      <c r="DK1" s="8" t="s">
        <v>14</v>
      </c>
      <c r="DL1" s="8" t="s">
        <v>15</v>
      </c>
      <c r="DM1" s="8" t="s">
        <v>16</v>
      </c>
      <c r="DN1" s="8" t="s">
        <v>17</v>
      </c>
      <c r="DO1" s="8" t="s">
        <v>18</v>
      </c>
      <c r="DP1" s="8" t="s">
        <v>19</v>
      </c>
      <c r="DQ1" s="8" t="s">
        <v>20</v>
      </c>
      <c r="DR1" s="8" t="s">
        <v>21</v>
      </c>
      <c r="DS1" s="8" t="s">
        <v>22</v>
      </c>
      <c r="DT1" s="8" t="s">
        <v>23</v>
      </c>
      <c r="DU1" s="11" t="s">
        <v>28</v>
      </c>
      <c r="DV1" s="8" t="s">
        <v>10</v>
      </c>
      <c r="DW1" s="8" t="s">
        <v>11</v>
      </c>
      <c r="DX1" s="8" t="s">
        <v>12</v>
      </c>
      <c r="DY1" s="8" t="s">
        <v>13</v>
      </c>
      <c r="DZ1" s="8" t="s">
        <v>14</v>
      </c>
      <c r="EA1" s="8" t="s">
        <v>15</v>
      </c>
      <c r="EB1" s="8" t="s">
        <v>16</v>
      </c>
      <c r="EC1" s="8" t="s">
        <v>17</v>
      </c>
      <c r="ED1" s="8" t="s">
        <v>18</v>
      </c>
      <c r="EE1" s="8" t="s">
        <v>19</v>
      </c>
      <c r="EF1" s="8" t="s">
        <v>20</v>
      </c>
      <c r="EG1" s="8" t="s">
        <v>21</v>
      </c>
      <c r="EH1" s="8" t="s">
        <v>22</v>
      </c>
      <c r="EI1" s="8" t="s">
        <v>23</v>
      </c>
      <c r="EJ1" s="11" t="s">
        <v>29</v>
      </c>
      <c r="EK1" s="8" t="s">
        <v>10</v>
      </c>
      <c r="EL1" s="8" t="s">
        <v>11</v>
      </c>
      <c r="EM1" s="8" t="s">
        <v>12</v>
      </c>
      <c r="EN1" s="8" t="s">
        <v>13</v>
      </c>
      <c r="EO1" s="8" t="s">
        <v>14</v>
      </c>
      <c r="EP1" s="8" t="s">
        <v>15</v>
      </c>
      <c r="EQ1" s="8" t="s">
        <v>16</v>
      </c>
      <c r="ER1" s="8" t="s">
        <v>17</v>
      </c>
      <c r="ES1" s="8" t="s">
        <v>18</v>
      </c>
      <c r="ET1" s="8" t="s">
        <v>19</v>
      </c>
      <c r="EU1" s="8" t="s">
        <v>20</v>
      </c>
      <c r="EV1" s="8" t="s">
        <v>21</v>
      </c>
      <c r="EW1" s="8" t="s">
        <v>22</v>
      </c>
      <c r="EX1" s="8" t="s">
        <v>23</v>
      </c>
      <c r="EY1" s="6" t="s">
        <v>30</v>
      </c>
      <c r="EZ1" s="4">
        <v>1</v>
      </c>
      <c r="FA1" s="4">
        <v>2</v>
      </c>
      <c r="FB1" s="4">
        <v>3</v>
      </c>
      <c r="FC1" s="4">
        <v>4</v>
      </c>
      <c r="FD1" s="4">
        <v>5</v>
      </c>
      <c r="FE1" s="4">
        <v>6</v>
      </c>
      <c r="FF1" s="4">
        <v>7</v>
      </c>
      <c r="FG1" s="4">
        <v>8</v>
      </c>
      <c r="FH1" s="4">
        <v>9</v>
      </c>
      <c r="FI1" s="4">
        <v>10</v>
      </c>
      <c r="FJ1" s="4">
        <v>11</v>
      </c>
      <c r="FK1" s="4">
        <v>12</v>
      </c>
      <c r="FL1" s="6" t="s">
        <v>31</v>
      </c>
      <c r="FM1" s="4">
        <v>1</v>
      </c>
      <c r="FN1" s="4">
        <v>2</v>
      </c>
      <c r="FO1" s="4">
        <v>3</v>
      </c>
      <c r="FP1" s="4">
        <v>4</v>
      </c>
      <c r="FQ1" s="4">
        <v>5</v>
      </c>
      <c r="FR1" s="4">
        <v>6</v>
      </c>
      <c r="FS1" s="4">
        <v>7</v>
      </c>
      <c r="FT1" s="4">
        <v>8</v>
      </c>
      <c r="FU1" s="4">
        <v>9</v>
      </c>
      <c r="FV1" s="4">
        <v>10</v>
      </c>
      <c r="FW1" s="4">
        <v>11</v>
      </c>
      <c r="FX1" s="4">
        <v>12</v>
      </c>
      <c r="FY1" s="12" t="s">
        <v>20</v>
      </c>
      <c r="FZ1" s="4"/>
      <c r="GA1" s="4"/>
      <c r="GB1" s="22"/>
      <c r="GC1" s="22"/>
      <c r="GD1" s="2">
        <v>1</v>
      </c>
      <c r="GE1" s="12">
        <v>2</v>
      </c>
      <c r="GF1" s="12">
        <v>3</v>
      </c>
      <c r="GG1" s="12">
        <v>4</v>
      </c>
      <c r="GH1" s="12">
        <v>5</v>
      </c>
      <c r="GI1" s="12">
        <v>6</v>
      </c>
      <c r="GJ1" s="12">
        <v>7</v>
      </c>
      <c r="GK1" s="12">
        <v>8</v>
      </c>
      <c r="GL1" s="12">
        <v>9</v>
      </c>
      <c r="GM1" s="12">
        <v>10</v>
      </c>
      <c r="GN1" s="12">
        <v>11</v>
      </c>
      <c r="GO1" s="12">
        <v>12</v>
      </c>
      <c r="GP1" s="69" t="s">
        <v>20</v>
      </c>
      <c r="GQ1" s="6" t="s">
        <v>21</v>
      </c>
      <c r="GR1" s="4"/>
      <c r="GS1" s="4"/>
      <c r="GT1" s="22"/>
      <c r="GU1" s="22"/>
      <c r="GV1" s="68">
        <v>1</v>
      </c>
      <c r="GW1" s="12">
        <v>2</v>
      </c>
      <c r="GX1" s="12">
        <v>3</v>
      </c>
      <c r="GY1" s="12">
        <v>4</v>
      </c>
      <c r="GZ1" s="12">
        <v>5</v>
      </c>
      <c r="HA1" s="12">
        <v>6</v>
      </c>
      <c r="HB1" s="12">
        <v>7</v>
      </c>
      <c r="HC1" s="12">
        <v>8</v>
      </c>
      <c r="HD1" s="12">
        <v>9</v>
      </c>
      <c r="HE1" s="12">
        <v>10</v>
      </c>
      <c r="HF1" s="12">
        <v>11</v>
      </c>
      <c r="HG1" s="12">
        <v>12</v>
      </c>
      <c r="HH1" s="69" t="s">
        <v>21</v>
      </c>
      <c r="HI1" s="70"/>
    </row>
    <row r="2" spans="1:217" s="23" customFormat="1" ht="15">
      <c r="A2" s="26">
        <f t="shared" ref="A2:L2" si="0">DG2</f>
        <v>11</v>
      </c>
      <c r="B2" s="25">
        <f t="shared" si="0"/>
        <v>7</v>
      </c>
      <c r="C2" s="25">
        <f t="shared" si="0"/>
        <v>11</v>
      </c>
      <c r="D2" s="25">
        <f t="shared" si="0"/>
        <v>11</v>
      </c>
      <c r="E2" s="25">
        <f t="shared" si="0"/>
        <v>1</v>
      </c>
      <c r="F2" s="25">
        <f t="shared" si="0"/>
        <v>9</v>
      </c>
      <c r="G2" s="25">
        <f t="shared" si="0"/>
        <v>9</v>
      </c>
      <c r="H2" s="25">
        <f t="shared" si="0"/>
        <v>12</v>
      </c>
      <c r="I2" s="25">
        <f t="shared" si="0"/>
        <v>10</v>
      </c>
      <c r="J2" s="25">
        <f t="shared" si="0"/>
        <v>9</v>
      </c>
      <c r="K2" s="25">
        <f t="shared" si="0"/>
        <v>1</v>
      </c>
      <c r="L2" s="27">
        <f t="shared" si="0"/>
        <v>7</v>
      </c>
      <c r="M2" s="28" t="str">
        <f>VLOOKUP(LARGE(Annex!$AP:$AP,COUNTIF(Annex!$AP:$AP,"&gt;"&amp;AS2)+1),Annex!$AP:$AW,3,0)</f>
        <v>Anuradha</v>
      </c>
      <c r="N2" s="29">
        <f>VLOOKUP(LARGE(Annex!$AP:$AP,COUNTIF(Annex!$AP:$AP,"&gt;"&amp;AS2)+1),Annex!$AP:$AW,4,0)</f>
        <v>29</v>
      </c>
      <c r="O2" s="29" t="str">
        <f>VLOOKUP(N2,Annex!J:L,3,0)</f>
        <v>SA</v>
      </c>
      <c r="P2" s="29">
        <f>ROUNDDOWN(((IF((AS2-AR2)&lt;0,AS2-AR2+360,AS2-AR2))/12),0)+1</f>
        <v>19</v>
      </c>
      <c r="Q2" s="29" t="str">
        <f>VLOOKUP(P2,Annex!CB:CE,2,0)&amp;"-"&amp;VLOOKUP(P2,Annex!CB:CE,3,0)&amp;"-"&amp;VLOOKUP(P2,Annex!CB:CE,4,0)</f>
        <v>Krishna/Bahula-Chaturthi/Chaviti/Chauth-ME</v>
      </c>
      <c r="R2" s="30"/>
      <c r="S2" s="3">
        <v>1</v>
      </c>
      <c r="T2" s="66" t="str">
        <f>VLOOKUP(LARGE(Annex!$AP:$AP,COUNTIF(Annex!$AP:$AP,"&gt;"&amp;AQ2)+1),Annex!$AP:$AW,3,0)</f>
        <v>Kritika</v>
      </c>
      <c r="U2" s="60" t="str">
        <f>VLOOKUP(LARGE(Annex!$AP:$AP,COUNTIF(Annex!$AP:$AP,"&gt;"&amp;AR2)+1),Annex!$AP:$AW,3,0)</f>
        <v>Revati</v>
      </c>
      <c r="V2" s="62" t="str">
        <f>VLOOKUP(LARGE(Annex!$AP:$AP,COUNTIF(Annex!$AP:$AP,"&gt;"&amp;AS2)+1),Annex!$AP:$AW,3,0)</f>
        <v>Anuradha</v>
      </c>
      <c r="W2" s="62" t="str">
        <f>VLOOKUP(LARGE(Annex!$AP:$AP,COUNTIF(Annex!$AP:$AP,"&gt;"&amp;AT2)+1),Annex!$AP:$AW,3,0)</f>
        <v>Poorva-Bhadrapada</v>
      </c>
      <c r="X2" s="62" t="str">
        <f>VLOOKUP(LARGE(Annex!$AP:$AP,COUNTIF(Annex!$AP:$AP,"&gt;"&amp;AU2)+1),Annex!$AP:$AW,3,0)</f>
        <v>Revati</v>
      </c>
      <c r="Y2" s="62" t="str">
        <f>VLOOKUP(LARGE(Annex!$AP:$AP,COUNTIF(Annex!$AP:$AP,"&gt;"&amp;AV2)+1),Annex!$AP:$AW,3,0)</f>
        <v>Rohini</v>
      </c>
      <c r="Z2" s="62" t="str">
        <f>VLOOKUP(LARGE(Annex!$AP:$AP,COUNTIF(Annex!$AP:$AP,"&gt;"&amp;AW2)+1),Annex!$AP:$AW,3,0)</f>
        <v>Dhanishtha</v>
      </c>
      <c r="AA2" s="62" t="str">
        <f>VLOOKUP(LARGE(Annex!$AP:$AP,COUNTIF(Annex!$AP:$AP,"&gt;"&amp;AX2)+1),Annex!$AP:$AW,3,0)</f>
        <v>Shravana</v>
      </c>
      <c r="AB2" s="62" t="str">
        <f>VLOOKUP(LARGE(Annex!$AP:$AP,COUNTIF(Annex!$AP:$AP,"&gt;"&amp;AY2)+1),Annex!$AP:$AW,3,0)</f>
        <v>Bharni</v>
      </c>
      <c r="AC2" s="62" t="str">
        <f>VLOOKUP(LARGE(Annex!$AP:$AP,COUNTIF(Annex!$AP:$AP,"&gt;"&amp;AZ2)+1),Annex!$AP:$AW,3,0)</f>
        <v>Poorva-Bhadrapada</v>
      </c>
      <c r="AD2" s="62" t="str">
        <f>VLOOKUP(LARGE(Annex!$AP:$AP,COUNTIF(Annex!$AP:$AP,"&gt;"&amp;BA2)+1),Annex!$AP:$AW,3,0)</f>
        <v>Uttara-Shadha</v>
      </c>
      <c r="AE2" s="62" t="str">
        <f>VLOOKUP(LARGE(Annex!$AP:$AP,COUNTIF(Annex!$AP:$AP,"&gt;"&amp;BB2)+1),Annex!$AP:$AW,3,0)</f>
        <v>Rohini</v>
      </c>
      <c r="AF2" s="62" t="str">
        <f>VLOOKUP(LARGE(Annex!$AP:$AP,COUNTIF(Annex!$AP:$AP,"&gt;"&amp;BC2)+1),Annex!$AP:$AW,3,0)</f>
        <v>Jyestha</v>
      </c>
      <c r="AG2" s="3">
        <v>1</v>
      </c>
      <c r="AH2" s="17"/>
      <c r="AI2" s="17"/>
      <c r="AJ2" s="17"/>
      <c r="AK2" s="17"/>
      <c r="AL2" s="4">
        <v>3</v>
      </c>
      <c r="AM2" s="31">
        <f>AU2-AW2+180</f>
        <v>229.85879883782331</v>
      </c>
      <c r="AN2" s="32">
        <f>AO2+AP2</f>
        <v>44287.375</v>
      </c>
      <c r="AO2" s="33">
        <f>AH1</f>
        <v>44287</v>
      </c>
      <c r="AP2" s="34">
        <v>0.375</v>
      </c>
      <c r="AQ2" s="35">
        <f>Asdt(Annex!$CK$2,Annex!$CL$2,BI2)</f>
        <v>30.053699654665472</v>
      </c>
      <c r="AR2" s="35">
        <f>Planet($BI2,0)</f>
        <v>347.47895556502084</v>
      </c>
      <c r="AS2" s="35">
        <f>Planet($BI2,1)</f>
        <v>214.33863597518106</v>
      </c>
      <c r="AT2" s="35">
        <f>Planet($BI2,2)</f>
        <v>330.58952561331978</v>
      </c>
      <c r="AU2" s="35">
        <f>Planet($BI2,3)</f>
        <v>348.96681694527496</v>
      </c>
      <c r="AV2" s="35">
        <f>Planet($BI2,4)</f>
        <v>52.381980035831283</v>
      </c>
      <c r="AW2" s="35">
        <f>Planet($BI2,5)</f>
        <v>299.10801810745164</v>
      </c>
      <c r="AX2" s="35">
        <f>Planet($BI2,6)</f>
        <v>287.23545673215068</v>
      </c>
      <c r="AY2" s="35">
        <f>Planet($BI2,7)</f>
        <v>14.870040960598256</v>
      </c>
      <c r="AZ2" s="35">
        <f>Planet($BI2,8)</f>
        <v>327.27303178029945</v>
      </c>
      <c r="BA2" s="35">
        <f>Planet($BI2,9)</f>
        <v>272.48655809654946</v>
      </c>
      <c r="BB2" s="35">
        <f>Planet($BI2,10)</f>
        <v>49.935203914631295</v>
      </c>
      <c r="BC2" s="35">
        <f>IF(BB2&lt;180,BB2+180,BB2-180)</f>
        <v>229.9352039146313</v>
      </c>
      <c r="BD2" s="35">
        <f>Planet($BI2,12)</f>
        <v>23.853649577432734</v>
      </c>
      <c r="BE2" s="35">
        <f>Planet($BI2,13)</f>
        <v>2.6709219120985743</v>
      </c>
      <c r="BF2" s="19">
        <f>IF(AP2=0.229166666666667,VLOOKUP(AO2,Annex!N:Q,4,0),VLOOKUP(AO2,Annex!N:Q,4,0)+VLOOKUP(AO2,Annex!N:R,5,0))+(AP2-$BG$1)+VLOOKUP(HOUR(AP2+$BG$1),Annex!BA:BB,2,0)+VLOOKUP(MINUTE(AP2+$BG$1),Annex!BD:BE,2,0)</f>
        <v>0.87507330246913584</v>
      </c>
      <c r="BG2" s="35">
        <f>((HOUR(BF2))+(((MINUTE(BF2))/60+SECOND(BE2)/60)))*15</f>
        <v>317</v>
      </c>
      <c r="BH2" s="70"/>
      <c r="BI2" s="36">
        <f>AO2+AP2-$AJ$1</f>
        <v>44287.145750000003</v>
      </c>
      <c r="BJ2" s="35"/>
      <c r="BK2" s="5">
        <f>IF(AQ2&lt;30,1,ROUNDUP((AQ2/30),0))</f>
        <v>2</v>
      </c>
      <c r="BL2" s="5">
        <f t="shared" ref="BL2:BY2" si="1">ROUNDUP(AR2/30,0)</f>
        <v>12</v>
      </c>
      <c r="BM2" s="5">
        <f t="shared" si="1"/>
        <v>8</v>
      </c>
      <c r="BN2" s="5">
        <f t="shared" si="1"/>
        <v>12</v>
      </c>
      <c r="BO2" s="5">
        <f t="shared" si="1"/>
        <v>12</v>
      </c>
      <c r="BP2" s="5">
        <f t="shared" si="1"/>
        <v>2</v>
      </c>
      <c r="BQ2" s="5">
        <f t="shared" si="1"/>
        <v>10</v>
      </c>
      <c r="BR2" s="5">
        <f t="shared" si="1"/>
        <v>10</v>
      </c>
      <c r="BS2" s="5">
        <f t="shared" si="1"/>
        <v>1</v>
      </c>
      <c r="BT2" s="5">
        <f t="shared" si="1"/>
        <v>11</v>
      </c>
      <c r="BU2" s="5">
        <f t="shared" si="1"/>
        <v>10</v>
      </c>
      <c r="BV2" s="5">
        <f t="shared" si="1"/>
        <v>2</v>
      </c>
      <c r="BW2" s="5">
        <f t="shared" si="1"/>
        <v>8</v>
      </c>
      <c r="BX2" s="5">
        <f t="shared" si="1"/>
        <v>1</v>
      </c>
      <c r="BY2" s="5">
        <f t="shared" si="1"/>
        <v>1</v>
      </c>
      <c r="BZ2" s="70">
        <v>1</v>
      </c>
      <c r="CA2" s="5">
        <f t="shared" ref="CA2:CO2" si="2">Degree(AQ2)</f>
        <v>0</v>
      </c>
      <c r="CB2" s="5">
        <f t="shared" si="2"/>
        <v>17</v>
      </c>
      <c r="CC2" s="5">
        <f t="shared" si="2"/>
        <v>4</v>
      </c>
      <c r="CD2" s="5">
        <f t="shared" si="2"/>
        <v>0</v>
      </c>
      <c r="CE2" s="5">
        <f t="shared" si="2"/>
        <v>18</v>
      </c>
      <c r="CF2" s="5">
        <f t="shared" si="2"/>
        <v>22</v>
      </c>
      <c r="CG2" s="5">
        <f t="shared" si="2"/>
        <v>29</v>
      </c>
      <c r="CH2" s="5">
        <f t="shared" si="2"/>
        <v>17</v>
      </c>
      <c r="CI2" s="5">
        <f t="shared" si="2"/>
        <v>14</v>
      </c>
      <c r="CJ2" s="5">
        <f t="shared" si="2"/>
        <v>27</v>
      </c>
      <c r="CK2" s="5">
        <f t="shared" si="2"/>
        <v>2</v>
      </c>
      <c r="CL2" s="5">
        <f t="shared" si="2"/>
        <v>19</v>
      </c>
      <c r="CM2" s="5">
        <f t="shared" si="2"/>
        <v>19</v>
      </c>
      <c r="CN2" s="5">
        <f t="shared" si="2"/>
        <v>23</v>
      </c>
      <c r="CO2" s="5">
        <f t="shared" si="2"/>
        <v>2</v>
      </c>
      <c r="CP2" s="5"/>
      <c r="CQ2" s="35">
        <f>AQ2</f>
        <v>30.053699654665472</v>
      </c>
      <c r="CR2" s="35">
        <f t="shared" ref="CR2:DB2" si="3">IF((AR2-$CQ2)&lt;0,AR2-$CQ2+360,AR2-$CQ2)</f>
        <v>317.42525591035536</v>
      </c>
      <c r="CS2" s="35">
        <f t="shared" si="3"/>
        <v>184.28493632051558</v>
      </c>
      <c r="CT2" s="35">
        <f t="shared" si="3"/>
        <v>300.5358259586543</v>
      </c>
      <c r="CU2" s="35">
        <f t="shared" si="3"/>
        <v>318.91311729060948</v>
      </c>
      <c r="CV2" s="35">
        <f t="shared" si="3"/>
        <v>22.328280381165811</v>
      </c>
      <c r="CW2" s="35">
        <f t="shared" si="3"/>
        <v>269.05431845278616</v>
      </c>
      <c r="CX2" s="35">
        <f t="shared" si="3"/>
        <v>257.1817570774852</v>
      </c>
      <c r="CY2" s="35">
        <f t="shared" si="3"/>
        <v>344.81634130593278</v>
      </c>
      <c r="CZ2" s="35">
        <f t="shared" si="3"/>
        <v>297.21933212563397</v>
      </c>
      <c r="DA2" s="35">
        <f t="shared" si="3"/>
        <v>242.43285844188398</v>
      </c>
      <c r="DB2" s="35">
        <f t="shared" si="3"/>
        <v>19.881504259965823</v>
      </c>
      <c r="DC2" s="35">
        <f>IF((DB2+180)&gt;360,DB2+180-360,DB2+180)</f>
        <v>199.88150425996582</v>
      </c>
      <c r="DD2" s="35">
        <f>IF((BD2-$CQ2)&lt;0,BD2-$CQ2+360,BD2-$CQ2)</f>
        <v>353.79994992276727</v>
      </c>
      <c r="DE2" s="10" t="s">
        <v>27</v>
      </c>
      <c r="DF2" s="4">
        <f>ROUNDDOWN(CQ2/30,0)+1</f>
        <v>2</v>
      </c>
      <c r="DG2" s="4">
        <f t="shared" ref="DG2:DQ2" si="4">ROUNDUP(IF(CR2&lt;30,1,CR2/30),0)</f>
        <v>11</v>
      </c>
      <c r="DH2" s="4">
        <f t="shared" si="4"/>
        <v>7</v>
      </c>
      <c r="DI2" s="4">
        <f t="shared" si="4"/>
        <v>11</v>
      </c>
      <c r="DJ2" s="4">
        <f t="shared" si="4"/>
        <v>11</v>
      </c>
      <c r="DK2" s="4">
        <f t="shared" si="4"/>
        <v>1</v>
      </c>
      <c r="DL2" s="4">
        <f t="shared" si="4"/>
        <v>9</v>
      </c>
      <c r="DM2" s="4">
        <f t="shared" si="4"/>
        <v>9</v>
      </c>
      <c r="DN2" s="4">
        <f t="shared" si="4"/>
        <v>12</v>
      </c>
      <c r="DO2" s="4">
        <f t="shared" si="4"/>
        <v>10</v>
      </c>
      <c r="DP2" s="4">
        <f t="shared" si="4"/>
        <v>9</v>
      </c>
      <c r="DQ2" s="4">
        <f t="shared" si="4"/>
        <v>1</v>
      </c>
      <c r="DR2" s="4">
        <f>IF((DQ2+6)&gt;12,DQ2+6-12,DQ2+6)</f>
        <v>7</v>
      </c>
      <c r="DS2" s="4">
        <f>ROUNDUP(IF(DC2&lt;30,1,DC2/30),0)</f>
        <v>7</v>
      </c>
      <c r="DT2" s="4">
        <f>ROUNDUP(IF(DD2&lt;30,1,DD2/30),0)</f>
        <v>12</v>
      </c>
      <c r="DU2" s="70">
        <v>1</v>
      </c>
      <c r="DV2" s="4" t="str">
        <f>VLOOKUP(LARGE(Annex!$AP:$AP,COUNTIF(Annex!$AP:$AP,"&gt;"&amp;AR2)+1),Annex!$AP:$AW,8,0)</f>
        <v>ME</v>
      </c>
      <c r="DW2" s="4" t="str">
        <f>VLOOKUP(LARGE(Annex!$AP:$AP,COUNTIF(Annex!$AP:$AP,"&gt;"&amp;AS2)+1),Annex!$AP:$AW,8,0)</f>
        <v>SA</v>
      </c>
      <c r="DX2" s="4" t="str">
        <f>VLOOKUP(LARGE(Annex!$AP:$AP,COUNTIF(Annex!$AP:$AP,"&gt;"&amp;AT2)+1),Annex!$AP:$AW,8,0)</f>
        <v>JU</v>
      </c>
      <c r="DY2" s="4" t="str">
        <f>VLOOKUP(LARGE(Annex!$AP:$AP,COUNTIF(Annex!$AP:$AP,"&gt;"&amp;AU2)+1),Annex!$AP:$AW,8,0)</f>
        <v>ME</v>
      </c>
      <c r="DZ2" s="4" t="str">
        <f>VLOOKUP(LARGE(Annex!$AP:$AP,COUNTIF(Annex!$AP:$AP,"&gt;"&amp;AV2)+1),Annex!$AP:$AW,8,0)</f>
        <v>MO</v>
      </c>
      <c r="EA2" s="4" t="str">
        <f>VLOOKUP(LARGE(Annex!$AP:$AP,COUNTIF(Annex!$AP:$AP,"&gt;"&amp;AW2)+1),Annex!$AP:$AW,8,0)</f>
        <v>MA</v>
      </c>
      <c r="EB2" s="4" t="str">
        <f>VLOOKUP(LARGE(Annex!$AP:$AP,COUNTIF(Annex!$AP:$AP,"&gt;"&amp;AX2)+1),Annex!$AP:$AW,8,0)</f>
        <v>MO</v>
      </c>
      <c r="EC2" s="4" t="str">
        <f>VLOOKUP(LARGE(Annex!$AP:$AP,COUNTIF(Annex!$AP:$AP,"&gt;"&amp;AY2)+1),Annex!$AP:$AW,8,0)</f>
        <v>VE</v>
      </c>
      <c r="ED2" s="4" t="str">
        <f>VLOOKUP(LARGE(Annex!$AP:$AP,COUNTIF(Annex!$AP:$AP,"&gt;"&amp;AZ2)+1),Annex!$AP:$AW,8,0)</f>
        <v>JU</v>
      </c>
      <c r="EE2" s="4" t="str">
        <f>VLOOKUP(LARGE(Annex!$AP:$AP,COUNTIF(Annex!$AP:$AP,"&gt;"&amp;BA2)+1),Annex!$AP:$AW,8,0)</f>
        <v>SU</v>
      </c>
      <c r="EF2" s="4" t="str">
        <f>VLOOKUP(LARGE(Annex!$AP:$AP,COUNTIF(Annex!$AP:$AP,"&gt;"&amp;BB2)+1),Annex!$AP:$AW,8,0)</f>
        <v>MO</v>
      </c>
      <c r="EG2" s="4" t="str">
        <f>VLOOKUP(LARGE(Annex!$AP:$AP,COUNTIF(Annex!$AP:$AP,"&gt;"&amp;BC2)+1),Annex!$AP:$AW,8,0)</f>
        <v>ME</v>
      </c>
      <c r="EH2" s="4" t="str">
        <f>VLOOKUP(LARGE(Annex!$AP:$AP,COUNTIF(Annex!$AP:$AP,"&gt;"&amp;BD2)+1),Annex!$AP:$AW,8,0)</f>
        <v>VE</v>
      </c>
      <c r="EI2" s="4" t="str">
        <f>VLOOKUP(LARGE(Annex!$AP:$AP,COUNTIF(Annex!$AP:$AP,"&gt;"&amp;BE2)+1),Annex!$AP:$AW,8,0)</f>
        <v>KE</v>
      </c>
      <c r="EJ2" s="70">
        <v>1</v>
      </c>
      <c r="EK2" s="5" t="str">
        <f>VLOOKUP(LARGE(Annex!$AP:$AP,COUNTIF(Annex!$AP:$AP,"&gt;"&amp;AR2)+1),Annex!$AP:$AX,9,0)</f>
        <v>ME</v>
      </c>
      <c r="EL2" s="5" t="str">
        <f>VLOOKUP(LARGE(Annex!$AP:$AP,COUNTIF(Annex!$AP:$AP,"&gt;"&amp;AS2)+1),Annex!$AP:$AX,9,0)</f>
        <v>SA</v>
      </c>
      <c r="EM2" s="5" t="str">
        <f>VLOOKUP(LARGE(Annex!$AP:$AP,COUNTIF(Annex!$AP:$AP,"&gt;"&amp;AT2)+1),Annex!$AP:$AX,9,0)</f>
        <v>MO</v>
      </c>
      <c r="EN2" s="5" t="str">
        <f>VLOOKUP(LARGE(Annex!$AP:$AP,COUNTIF(Annex!$AP:$AP,"&gt;"&amp;AU2)+1),Annex!$AP:$AX,9,0)</f>
        <v>KE</v>
      </c>
      <c r="EO2" s="5" t="str">
        <f>VLOOKUP(LARGE(Annex!$AP:$AP,COUNTIF(Annex!$AP:$AP,"&gt;"&amp;AV2)+1),Annex!$AP:$AX,9,0)</f>
        <v>VE</v>
      </c>
      <c r="EP2" s="5" t="str">
        <f>VLOOKUP(LARGE(Annex!$AP:$AP,COUNTIF(Annex!$AP:$AP,"&gt;"&amp;AW2)+1),Annex!$AP:$AX,9,0)</f>
        <v>SA</v>
      </c>
      <c r="EQ2" s="5" t="str">
        <f>VLOOKUP(LARGE(Annex!$AP:$AP,COUNTIF(Annex!$AP:$AP,"&gt;"&amp;AX2)+1),Annex!$AP:$AX,9,0)</f>
        <v>SA</v>
      </c>
      <c r="ER2" s="5" t="str">
        <f>VLOOKUP(LARGE(Annex!$AP:$AP,COUNTIF(Annex!$AP:$AP,"&gt;"&amp;AY2)+1),Annex!$AP:$AX,9,0)</f>
        <v>VE</v>
      </c>
      <c r="ES2" s="5" t="str">
        <f>VLOOKUP(LARGE(Annex!$AP:$AP,COUNTIF(Annex!$AP:$AP,"&gt;"&amp;AZ2)+1),Annex!$AP:$AX,9,0)</f>
        <v>VE</v>
      </c>
      <c r="ET2" s="5" t="str">
        <f>VLOOKUP(LARGE(Annex!$AP:$AP,COUNTIF(Annex!$AP:$AP,"&gt;"&amp;BA2)+1),Annex!$AP:$AX,9,0)</f>
        <v>JU</v>
      </c>
      <c r="EU2" s="5" t="str">
        <f>VLOOKUP(LARGE(Annex!$AP:$AP,COUNTIF(Annex!$AP:$AP,"&gt;"&amp;BB2)+1),Annex!$AP:$AX,9,0)</f>
        <v>KE</v>
      </c>
      <c r="EV2" s="5" t="str">
        <f>VLOOKUP(LARGE(Annex!$AP:$AP,COUNTIF(Annex!$AP:$AP,"&gt;"&amp;BC2)+1),Annex!$AP:$AX,9,0)</f>
        <v>VE</v>
      </c>
      <c r="EW2" s="5" t="str">
        <f>VLOOKUP(LARGE(Annex!$AP:$AP,COUNTIF(Annex!$AP:$AP,"&gt;"&amp;BD2)+1),Annex!$AP:$AX,9,0)</f>
        <v>SA</v>
      </c>
      <c r="EX2" s="5" t="str">
        <f>VLOOKUP(LARGE(Annex!$AP:$AP,COUNTIF(Annex!$AP:$AP,"&gt;"&amp;BE2)+1),Annex!$AP:$AX,9,0)</f>
        <v>VE</v>
      </c>
      <c r="EY2" s="70">
        <v>1</v>
      </c>
      <c r="EZ2" s="35">
        <f>VLOOKUP(TIMEVALUE(HOUR($BF2)&amp;":"&amp;MINUTE($BF2)&amp;":00"),Annex!$T:V,3,0)</f>
        <v>30.129629320210256</v>
      </c>
      <c r="FA2" s="35">
        <f>VLOOKUP(TIMEVALUE(HOUR($BF2)&amp;":"&amp;MINUTE($BF2)&amp;":00"),Annex!$T:W,4,0)</f>
        <v>57.426017184616001</v>
      </c>
      <c r="FB2" s="35">
        <f>VLOOKUP(TIMEVALUE(HOUR($BF2)&amp;":"&amp;MINUTE($BF2)&amp;":00"),Annex!$T:X,5,0)</f>
        <v>82.353132666938222</v>
      </c>
      <c r="FC2" s="35">
        <f>VLOOKUP(TIMEVALUE(HOUR($BF2)&amp;":"&amp;MINUTE($BF2)&amp;":00"),Annex!$T:Y,6,0)</f>
        <v>108.53489000000002</v>
      </c>
      <c r="FD2" s="35">
        <f>VLOOKUP(TIMEVALUE(HOUR($BF2)&amp;":"&amp;MINUTE($BF2)&amp;":00"),Annex!$T:Z,7,0)</f>
        <v>138.88274712846305</v>
      </c>
      <c r="FE2" s="35">
        <f>VLOOKUP(TIMEVALUE(HOUR($BF2)&amp;":"&amp;MINUTE($BF2)&amp;":00"),Annex!$T:AA,8,0)</f>
        <v>174.04202295512312</v>
      </c>
      <c r="FF2" s="35">
        <f>VLOOKUP(TIMEVALUE(HOUR($BF2)&amp;":"&amp;MINUTE($BF2)&amp;":00"),Annex!$T:AB,9,0)</f>
        <v>210.12962932021026</v>
      </c>
      <c r="FG2" s="35">
        <f>VLOOKUP(TIMEVALUE(HOUR($BF2)&amp;":"&amp;MINUTE($BF2)&amp;":00"),Annex!$T:AC,10,0)</f>
        <v>237.426017184616</v>
      </c>
      <c r="FH2" s="35">
        <f>VLOOKUP(TIMEVALUE(HOUR($BF2)&amp;":"&amp;MINUTE($BF2)&amp;":00"),Annex!$T:AD,11,0)</f>
        <v>262.35313266693822</v>
      </c>
      <c r="FI2" s="35">
        <f>VLOOKUP(TIMEVALUE(HOUR($BF2)&amp;":"&amp;MINUTE($BF2)&amp;":00"),Annex!$T:AE,12,0)</f>
        <v>288.53489000000002</v>
      </c>
      <c r="FJ2" s="35">
        <f>VLOOKUP(TIMEVALUE(HOUR($BF2)&amp;":"&amp;MINUTE($BF2)&amp;":00"),Annex!$T:AF,13,0)</f>
        <v>318.882747128463</v>
      </c>
      <c r="FK2" s="35">
        <f>VLOOKUP(TIMEVALUE(HOUR($BF2)&amp;":"&amp;MINUTE($BF2)&amp;":00"),Annex!$T:AG,14,0)</f>
        <v>354.04202295512312</v>
      </c>
      <c r="FL2" s="70"/>
      <c r="FM2" s="5" t="str">
        <f>VLOOKUP(LARGE(Annex!$AP:$AP,COUNTIF(Annex!$AP:$AP,"&gt;"&amp;EZ2)+1),Annex!$AP:$AX,7,0)</f>
        <v>VE</v>
      </c>
      <c r="FN2" s="5" t="str">
        <f>VLOOKUP(LARGE(Annex!$AP:$AP,COUNTIF(Annex!$AP:$AP,"&gt;"&amp;FA2)+1),Annex!$AP:$AX,7,0)</f>
        <v>VE</v>
      </c>
      <c r="FO2" s="5" t="str">
        <f>VLOOKUP(LARGE(Annex!$AP:$AP,COUNTIF(Annex!$AP:$AP,"&gt;"&amp;FB2)+1),Annex!$AP:$AX,7,0)</f>
        <v>ME</v>
      </c>
      <c r="FP2" s="5" t="str">
        <f>VLOOKUP(LARGE(Annex!$AP:$AP,COUNTIF(Annex!$AP:$AP,"&gt;"&amp;FC2)+1),Annex!$AP:$AX,7,0)</f>
        <v>MO</v>
      </c>
      <c r="FQ2" s="5" t="str">
        <f>VLOOKUP(LARGE(Annex!$AP:$AP,COUNTIF(Annex!$AP:$AP,"&gt;"&amp;FD2)+1),Annex!$AP:$AX,7,0)</f>
        <v>SU</v>
      </c>
      <c r="FR2" s="5" t="str">
        <f>VLOOKUP(LARGE(Annex!$AP:$AP,COUNTIF(Annex!$AP:$AP,"&gt;"&amp;FE2)+1),Annex!$AP:$AX,7,0)</f>
        <v>ME</v>
      </c>
      <c r="FS2" s="5" t="str">
        <f>VLOOKUP(LARGE(Annex!$AP:$AP,COUNTIF(Annex!$AP:$AP,"&gt;"&amp;FF2)+1),Annex!$AP:$AX,7,0)</f>
        <v>MA</v>
      </c>
      <c r="FT2" s="5" t="str">
        <f>VLOOKUP(LARGE(Annex!$AP:$AP,COUNTIF(Annex!$AP:$AP,"&gt;"&amp;FG2)+1),Annex!$AP:$AX,7,0)</f>
        <v>MA</v>
      </c>
      <c r="FU2" s="5" t="str">
        <f>VLOOKUP(LARGE(Annex!$AP:$AP,COUNTIF(Annex!$AP:$AP,"&gt;"&amp;FH2)+1),Annex!$AP:$AX,7,0)</f>
        <v>JU</v>
      </c>
      <c r="FV2" s="5" t="str">
        <f>VLOOKUP(LARGE(Annex!$AP:$AP,COUNTIF(Annex!$AP:$AP,"&gt;"&amp;FI2)+1),Annex!$AP:$AX,7,0)</f>
        <v>SA</v>
      </c>
      <c r="FW2" s="5" t="str">
        <f>VLOOKUP(LARGE(Annex!$AP:$AP,COUNTIF(Annex!$AP:$AP,"&gt;"&amp;FJ2)+1),Annex!$AP:$AX,7,0)</f>
        <v>SA</v>
      </c>
      <c r="FX2" s="5" t="str">
        <f>VLOOKUP(LARGE(Annex!$AP:$AP,COUNTIF(Annex!$AP:$AP,"&gt;"&amp;FK2)+1),Annex!$AP:$AX,7,0)</f>
        <v>JU</v>
      </c>
      <c r="FY2" s="70"/>
      <c r="FZ2" s="37" t="str">
        <f>HLOOKUP(GP2,$FM$1:$FX2,HI2,0)</f>
        <v>VE</v>
      </c>
      <c r="GA2" s="37" t="str">
        <f>HLOOKUP(GB2,$FM$1:$FX2,HI2,0)</f>
        <v>SA</v>
      </c>
      <c r="GB2" s="25">
        <f>IF(FZ2="SU",A2,IF(FZ2="MO",B2,IF(FZ2="ME",C2,IF(FZ2="VE",D2,IF(FZ2="MA",E2,IF(FZ2="JU",F2,IF(FZ2="SA",G2,IF(FZ2="UR",H2,IF(FZ2="NE",#REF!,IF(FZ2="PL",J2,IF(FZ2="RA",K2,IF(FZ2="KE",L2,""))))))))))))</f>
        <v>11</v>
      </c>
      <c r="GC2" s="25">
        <f>IF(GA2="SU",A2,IF(GA2="MO",B2,IF(GA2="ME",C2,IF(GA2="VE",D2,IF(GA2="MA",E2,IF(GA2="JU",F2,IF(GA2="SA",G2,IF(GA2="UR",H2,IF(GA2="NE",#REF!,IF(GA2="PL",J2,IF(GA2="RA",K2,IF(GA2="KE",L2,""))))))))))))</f>
        <v>9</v>
      </c>
      <c r="GD2" s="24">
        <f>IF(OR($FZ2=$FM2,$GA2=$FM2,$GB2=GD$1),GD$1,"")</f>
        <v>1</v>
      </c>
      <c r="GE2" s="24">
        <f>IF(OR($FZ2=$FN2,$GA2=$FN2,$GB2=GE$1),GE$1,"")</f>
        <v>2</v>
      </c>
      <c r="GF2" s="24" t="str">
        <f>IF(OR($FZ2=$FO2,$GA2=$FO2,$GB2=GF$1),GF$1,"")</f>
        <v/>
      </c>
      <c r="GG2" s="24" t="str">
        <f>IF(OR($FZ2=$FP2,$GA2=$FP2,$GB2=GG$1),GG$1,"")</f>
        <v/>
      </c>
      <c r="GH2" s="24" t="str">
        <f>IF(OR($FZ2=$FQ2,$GA2=$FQ2,$GB2=GH$1),GH$1,"")</f>
        <v/>
      </c>
      <c r="GI2" s="24" t="str">
        <f>IF(OR($FZ2=$FR2,$GA2=$FR2,$GB2=GI$1),GI$1,"")</f>
        <v/>
      </c>
      <c r="GJ2" s="24" t="str">
        <f>IF(OR($FZ2=FS2,$GA2=FS2,$GB2=GJ$1),GJ$1,"")</f>
        <v/>
      </c>
      <c r="GK2" s="24" t="str">
        <f>IF(OR($FZ2=$FT2,$GA2=$FT2,$GB2=GK$1),GK$1,"")</f>
        <v/>
      </c>
      <c r="GL2" s="24" t="str">
        <f>IF(OR($FZ2=$FU2,$GA2=$FU2,$GB2=GL$1),GL$1,"")</f>
        <v/>
      </c>
      <c r="GM2" s="24">
        <f>IF(OR($FZ2=$FV2,$GA2=$FV2,$GB2=GM$1),GM$1,"")</f>
        <v>10</v>
      </c>
      <c r="GN2" s="24">
        <f>IF(OR($FZ2=$FW2,$GA2=$FW2,$GB2=GN$1),GN$1,"")</f>
        <v>11</v>
      </c>
      <c r="GO2" s="24" t="str">
        <f>IF(OR($FZ2=$FX2,$GA2=$FX2,$GB2=GO$1),GO$1,"")</f>
        <v/>
      </c>
      <c r="GP2" s="37">
        <f>DQ2</f>
        <v>1</v>
      </c>
      <c r="GQ2" s="70"/>
      <c r="GR2" s="37" t="str">
        <f>HLOOKUP(HH2,$FM$1:$FX2,HI2,0)</f>
        <v>MA</v>
      </c>
      <c r="GS2" s="37" t="str">
        <f>HLOOKUP(GT2,$FM$1:$FX2,HI2,0)</f>
        <v>VE</v>
      </c>
      <c r="GT2" s="25">
        <f>IF(GR2="SU",A2,IF(GR2="MO",B2,IF(GR2="ME",C2,IF(GR2="VE",D2,IF(GR2="MA",E2,IF(GR2="JU",F2,IF(GR2="SA",G2,IF(GR2="UR",H2,IF(GR2="NE",#REF!,IF(GR2="PL",J2,IF(GR2="RA",K2,IF(GR2="KE",L2,""))))))))))))</f>
        <v>1</v>
      </c>
      <c r="GU2" s="25">
        <f>IF(GS2="SU",A2,IF(GS2="MO",B2,IF(GS2="ME",C2,IF(GS2="VE",D2,IF(GS2="MA",E2,IF(GS2="JU",F2,IF(GS2="SA",G2,IF(GS2="UR",H2,IF(GS2="NE",#REF!,IF(GS2="PL",J2,IF(GS2="RA",K2,IF(GS2="KE",L2,""))))))))))))</f>
        <v>11</v>
      </c>
      <c r="GV2" s="24">
        <f>IF(GR2="KE",$GV2,IF(GR2="RA",$GD2,IF(OR(GR2=$FM2,GT2=GV$1),GV$1,"")))</f>
        <v>1</v>
      </c>
      <c r="GW2" s="24" t="str">
        <f>IF(GR2="KE",$GW2,IF(GR2="RA",$GE2,IF(OR(GR2=$FN2,GT2=GW$1),GW$1,"")))</f>
        <v/>
      </c>
      <c r="GX2" s="24" t="str">
        <f>IF(GR2="KE",$GX2,IF(GR2="RA",$GF2,IF(OR(GR2=$FO2,GT2=GX$1),GX$1,"")))</f>
        <v/>
      </c>
      <c r="GY2" s="24" t="str">
        <f>IF(GR2="KE",$GY2,IF(GR2="RA",$GG2,IF(OR(GR2=$FP2,GT2=GY$1),GY$1,"")))</f>
        <v/>
      </c>
      <c r="GZ2" s="24" t="str">
        <f>IF(GR2="KE",$GZ2,IF(GR2="RA",$GH2,IF(OR(GR2=$FQ2,GT2=GZ$1),GZ$1,"")))</f>
        <v/>
      </c>
      <c r="HA2" s="24" t="str">
        <f>IF(GR2="KE",$HA2,IF(GR2="RA",$GI2,IF(OR(GR2=$FR2,GT2=HA$1),HA$1,"")))</f>
        <v/>
      </c>
      <c r="HB2" s="24">
        <f>IF(GR2="KE",$HB2,IF(GR2="RA",$GJ2,IF(OR(GR2=$FS2,GT2=HB$1),HB$1,"")))</f>
        <v>7</v>
      </c>
      <c r="HC2" s="24">
        <f>IF(GR2="KE",$HC2,IF(GR2="RA",$GK2,IF(OR(GR2=$FT2,GT2=HC$1),HC$1,"")))</f>
        <v>8</v>
      </c>
      <c r="HD2" s="24" t="str">
        <f>IF(GR2="KE",$HD2,IF(GR2="RA",$GL2,IF(OR(GR2=$FU2,GT2=HD$1),HD$1,"")))</f>
        <v/>
      </c>
      <c r="HE2" s="24" t="str">
        <f>IF(GR2="KE",$HE2,IF(GR2="RA",$GM2,IF(OR(GR2=$FV2,GT2=HE$1),HE$1,"")))</f>
        <v/>
      </c>
      <c r="HF2" s="24" t="str">
        <f>IF(GR2="KE",$HF2,IF(GR2="RA",$GN2,IF(OR(GR2=$FW2,GT2=HF$1),HF$1,"")))</f>
        <v/>
      </c>
      <c r="HG2" s="24" t="str">
        <f>IF(GR2="KE",$HG2,IF(GR2="RA",$GO2,IF(OR(GR2=$FX2,GT2=HG$1),HG$1,"")))</f>
        <v/>
      </c>
      <c r="HH2" s="37">
        <f>DR2</f>
        <v>7</v>
      </c>
      <c r="HI2" s="70">
        <v>2</v>
      </c>
    </row>
  </sheetData>
  <conditionalFormatting sqref="A1:L2">
    <cfRule type="cellIs" dxfId="478" priority="3" operator="equal">
      <formula>12</formula>
    </cfRule>
    <cfRule type="cellIs" dxfId="477" priority="4" operator="equal">
      <formula>8</formula>
    </cfRule>
    <cfRule type="cellIs" dxfId="476" priority="5" operator="equal">
      <formula>4</formula>
    </cfRule>
    <cfRule type="cellIs" dxfId="475" priority="6" operator="equal">
      <formula>11</formula>
    </cfRule>
    <cfRule type="cellIs" dxfId="474" priority="7" operator="equal">
      <formula>7</formula>
    </cfRule>
    <cfRule type="cellIs" dxfId="473" priority="8" operator="equal">
      <formula>3</formula>
    </cfRule>
    <cfRule type="cellIs" dxfId="472" priority="9" operator="equal">
      <formula>10</formula>
    </cfRule>
    <cfRule type="cellIs" dxfId="471" priority="10" operator="equal">
      <formula>6</formula>
    </cfRule>
    <cfRule type="cellIs" dxfId="470" priority="11" operator="equal">
      <formula>2</formula>
    </cfRule>
    <cfRule type="cellIs" dxfId="469" priority="12" operator="equal">
      <formula>9</formula>
    </cfRule>
    <cfRule type="cellIs" dxfId="468" priority="13" operator="equal">
      <formula>5</formula>
    </cfRule>
    <cfRule type="cellIs" dxfId="467" priority="14" operator="equal">
      <formula>1</formula>
    </cfRule>
  </conditionalFormatting>
  <conditionalFormatting sqref="AK1:AL1 AH2:AL2">
    <cfRule type="cellIs" dxfId="466" priority="2" operator="equal">
      <formula>0</formula>
    </cfRule>
  </conditionalFormatting>
  <conditionalFormatting sqref="AH2:AK2">
    <cfRule type="cellIs" dxfId="465" priority="1" operator="equal">
      <formula>0</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IV880"/>
  <sheetViews>
    <sheetView topLeftCell="A52" workbookViewId="0">
      <selection activeCell="C7" sqref="C7"/>
    </sheetView>
  </sheetViews>
  <sheetFormatPr defaultColWidth="7.140625" defaultRowHeight="13.5"/>
  <cols>
    <col min="1" max="1" width="13.28515625" style="93" customWidth="1"/>
    <col min="2" max="2" width="15" style="93" customWidth="1"/>
    <col min="3" max="3" width="14.7109375" style="93" customWidth="1"/>
    <col min="4" max="4" width="10.42578125" style="93" customWidth="1"/>
    <col min="5" max="5" width="10.42578125" style="94" customWidth="1"/>
    <col min="6" max="7" width="10.42578125" style="93" customWidth="1"/>
    <col min="8" max="8" width="31.28515625" style="93" bestFit="1" customWidth="1"/>
    <col min="9" max="9" width="11.5703125" style="93" customWidth="1"/>
    <col min="10" max="10" width="10.85546875" style="93" customWidth="1"/>
    <col min="11" max="11" width="11.42578125" style="93" customWidth="1"/>
    <col min="12" max="12" width="23.5703125" style="93" bestFit="1" customWidth="1"/>
    <col min="13" max="13" width="25" style="93" bestFit="1" customWidth="1"/>
    <col min="14" max="14" width="18" style="95" customWidth="1"/>
    <col min="15" max="15" width="21.85546875" style="95" bestFit="1" customWidth="1"/>
    <col min="16" max="16" width="29" style="95" bestFit="1" customWidth="1"/>
    <col min="17" max="17" width="23.5703125" style="95" customWidth="1"/>
    <col min="18" max="18" width="34.140625" style="95" customWidth="1"/>
    <col min="19" max="19" width="24.5703125" style="95" customWidth="1"/>
    <col min="20" max="20" width="23.28515625" style="95" bestFit="1" customWidth="1"/>
    <col min="21" max="21" width="22.42578125" style="95" customWidth="1"/>
    <col min="22" max="22" width="24" style="95" customWidth="1"/>
    <col min="23" max="24" width="19.28515625" style="95" bestFit="1" customWidth="1"/>
    <col min="25" max="25" width="13.7109375" style="95" customWidth="1"/>
    <col min="26" max="26" width="27.5703125" style="111" bestFit="1" customWidth="1"/>
    <col min="27" max="27" width="14.28515625" style="111" customWidth="1"/>
    <col min="28" max="28" width="13.85546875" style="95" bestFit="1" customWidth="1"/>
    <col min="29" max="29" width="22.28515625" style="95" bestFit="1" customWidth="1"/>
    <col min="30" max="30" width="22.5703125" style="95" bestFit="1" customWidth="1"/>
    <col min="31" max="31" width="29" style="95" customWidth="1"/>
    <col min="32" max="32" width="21.42578125" style="95" bestFit="1" customWidth="1"/>
    <col min="33" max="33" width="21.5703125" style="95" bestFit="1" customWidth="1"/>
    <col min="34" max="34" width="10.5703125" style="95" bestFit="1" customWidth="1"/>
    <col min="35" max="35" width="12.85546875" style="95" bestFit="1" customWidth="1"/>
    <col min="36" max="36" width="11.42578125" style="95" bestFit="1" customWidth="1"/>
    <col min="37" max="37" width="20.42578125" style="95" customWidth="1"/>
    <col min="38" max="38" width="16.28515625" style="95" customWidth="1"/>
    <col min="39" max="39" width="11.5703125" style="95" bestFit="1" customWidth="1"/>
    <col min="40" max="40" width="24.28515625" style="95" bestFit="1" customWidth="1"/>
    <col min="41" max="41" width="25" style="95" bestFit="1" customWidth="1"/>
    <col min="42" max="42" width="16.42578125" style="95" bestFit="1" customWidth="1"/>
    <col min="43" max="43" width="8.42578125" style="95" bestFit="1" customWidth="1"/>
    <col min="44" max="44" width="8.140625" style="95" bestFit="1" customWidth="1"/>
    <col min="45" max="45" width="8.85546875" style="95" bestFit="1" customWidth="1"/>
    <col min="46" max="46" width="19.85546875" style="95" bestFit="1" customWidth="1"/>
    <col min="47" max="47" width="13.5703125" style="95" bestFit="1" customWidth="1"/>
    <col min="48" max="48" width="14.28515625" style="95" bestFit="1" customWidth="1"/>
    <col min="49" max="49" width="11.42578125" style="95" customWidth="1"/>
    <col min="50" max="50" width="14.42578125" style="95" bestFit="1" customWidth="1"/>
    <col min="51" max="51" width="16.85546875" style="95" bestFit="1" customWidth="1"/>
    <col min="52" max="52" width="13.5703125" style="95" bestFit="1" customWidth="1"/>
    <col min="53" max="53" width="15.28515625" style="95" bestFit="1" customWidth="1"/>
    <col min="54" max="54" width="14" style="95" customWidth="1"/>
    <col min="55" max="55" width="14.42578125" style="95" bestFit="1" customWidth="1"/>
    <col min="56" max="56" width="16.85546875" style="95" bestFit="1" customWidth="1"/>
    <col min="57" max="57" width="13.5703125" style="95" bestFit="1" customWidth="1"/>
    <col min="58" max="58" width="15.28515625" style="95" bestFit="1" customWidth="1"/>
    <col min="59" max="16384" width="7.140625" style="95"/>
  </cols>
  <sheetData>
    <row r="2" spans="1:27" ht="54">
      <c r="A2" s="92" t="s">
        <v>443</v>
      </c>
      <c r="B2" s="92" t="s">
        <v>444</v>
      </c>
      <c r="C2" s="92" t="s">
        <v>445</v>
      </c>
      <c r="D2" s="92" t="s">
        <v>446</v>
      </c>
      <c r="E2" s="92" t="s">
        <v>447</v>
      </c>
      <c r="F2" s="92" t="s">
        <v>448</v>
      </c>
      <c r="G2" s="92" t="s">
        <v>449</v>
      </c>
      <c r="H2" s="93" t="s">
        <v>450</v>
      </c>
      <c r="I2" s="93" t="s">
        <v>3</v>
      </c>
      <c r="J2" s="93" t="s">
        <v>451</v>
      </c>
      <c r="K2" s="94" t="s">
        <v>452</v>
      </c>
      <c r="L2" s="94" t="s">
        <v>453</v>
      </c>
      <c r="M2" s="94" t="s">
        <v>454</v>
      </c>
      <c r="N2" s="93" t="s">
        <v>455</v>
      </c>
      <c r="O2" s="93" t="s">
        <v>456</v>
      </c>
      <c r="P2" s="93" t="s">
        <v>457</v>
      </c>
      <c r="Q2" s="93" t="s">
        <v>458</v>
      </c>
      <c r="R2" s="93" t="s">
        <v>459</v>
      </c>
      <c r="S2" s="94" t="s">
        <v>460</v>
      </c>
      <c r="T2" s="93" t="s">
        <v>461</v>
      </c>
      <c r="U2" s="95" t="s">
        <v>462</v>
      </c>
      <c r="V2" s="95" t="s">
        <v>463</v>
      </c>
      <c r="W2" s="95" t="s">
        <v>464</v>
      </c>
      <c r="X2" s="95" t="s">
        <v>465</v>
      </c>
      <c r="Z2" s="95"/>
      <c r="AA2" s="95"/>
    </row>
    <row r="3" spans="1:27" ht="40.5">
      <c r="A3" s="96" t="s">
        <v>167</v>
      </c>
      <c r="B3" s="96">
        <v>6</v>
      </c>
      <c r="C3" s="97">
        <v>2</v>
      </c>
      <c r="D3" s="98" t="s">
        <v>466</v>
      </c>
      <c r="E3" s="94" t="s">
        <v>467</v>
      </c>
      <c r="F3" s="93">
        <v>1</v>
      </c>
      <c r="G3" s="93" t="s">
        <v>468</v>
      </c>
      <c r="H3" s="99">
        <v>10</v>
      </c>
      <c r="I3" s="93" t="s">
        <v>172</v>
      </c>
      <c r="J3" s="93">
        <v>190</v>
      </c>
      <c r="K3" s="93" t="s">
        <v>469</v>
      </c>
      <c r="L3" s="100">
        <v>365.25636300399998</v>
      </c>
      <c r="M3" s="101">
        <v>4320000</v>
      </c>
      <c r="N3" s="93">
        <v>5</v>
      </c>
      <c r="O3" s="102"/>
      <c r="P3" s="93" t="s">
        <v>468</v>
      </c>
      <c r="Q3" s="93">
        <v>1</v>
      </c>
      <c r="R3" s="103">
        <v>5</v>
      </c>
      <c r="S3" s="93"/>
      <c r="T3" s="93">
        <v>0.98560265449999995</v>
      </c>
      <c r="V3" s="95" t="s">
        <v>470</v>
      </c>
      <c r="W3" s="95" t="s">
        <v>245</v>
      </c>
      <c r="X3" s="95" t="s">
        <v>471</v>
      </c>
      <c r="Z3" s="95"/>
      <c r="AA3" s="95"/>
    </row>
    <row r="4" spans="1:27" ht="27">
      <c r="A4" s="96" t="s">
        <v>189</v>
      </c>
      <c r="B4" s="96">
        <v>10</v>
      </c>
      <c r="C4" s="97">
        <v>3</v>
      </c>
      <c r="D4" s="98" t="s">
        <v>472</v>
      </c>
      <c r="E4" s="94" t="s">
        <v>473</v>
      </c>
      <c r="F4" s="93">
        <v>2</v>
      </c>
      <c r="G4" s="93" t="s">
        <v>474</v>
      </c>
      <c r="H4" s="93">
        <v>33</v>
      </c>
      <c r="I4" s="93" t="s">
        <v>306</v>
      </c>
      <c r="J4" s="93">
        <v>213</v>
      </c>
      <c r="K4" s="93" t="s">
        <v>475</v>
      </c>
      <c r="L4" s="100">
        <v>27.321581999999999</v>
      </c>
      <c r="M4" s="101">
        <v>57753336</v>
      </c>
      <c r="N4" s="93">
        <v>5</v>
      </c>
      <c r="O4" s="102"/>
      <c r="P4" s="93" t="s">
        <v>476</v>
      </c>
      <c r="Q4" s="93">
        <v>2</v>
      </c>
      <c r="R4" s="103">
        <v>2</v>
      </c>
      <c r="S4" s="93">
        <v>12</v>
      </c>
      <c r="V4" s="95" t="s">
        <v>477</v>
      </c>
      <c r="W4" s="95" t="s">
        <v>478</v>
      </c>
      <c r="X4" s="95" t="s">
        <v>278</v>
      </c>
      <c r="Z4" s="95"/>
      <c r="AA4" s="95"/>
    </row>
    <row r="5" spans="1:27" ht="40.5">
      <c r="A5" s="96" t="s">
        <v>166</v>
      </c>
      <c r="B5" s="96">
        <v>7</v>
      </c>
      <c r="C5" s="97">
        <v>4</v>
      </c>
      <c r="D5" s="98" t="s">
        <v>479</v>
      </c>
      <c r="E5" s="94" t="s">
        <v>480</v>
      </c>
      <c r="F5" s="93">
        <v>3</v>
      </c>
      <c r="G5" s="93" t="s">
        <v>481</v>
      </c>
      <c r="H5" s="93">
        <v>298</v>
      </c>
      <c r="I5" s="93" t="s">
        <v>413</v>
      </c>
      <c r="J5" s="93">
        <v>118</v>
      </c>
      <c r="K5" s="93" t="s">
        <v>482</v>
      </c>
      <c r="L5" s="100">
        <v>686.971</v>
      </c>
      <c r="M5" s="101">
        <v>2296824</v>
      </c>
      <c r="N5" s="93">
        <v>8</v>
      </c>
      <c r="O5" s="102"/>
      <c r="P5" s="93" t="s">
        <v>483</v>
      </c>
      <c r="Q5" s="93">
        <v>3</v>
      </c>
      <c r="R5" s="103">
        <v>2</v>
      </c>
      <c r="S5" s="93">
        <v>17</v>
      </c>
      <c r="T5" s="93">
        <v>0.52401933300000003</v>
      </c>
      <c r="U5" s="95">
        <v>0.52403958827956343</v>
      </c>
      <c r="V5" s="95" t="s">
        <v>484</v>
      </c>
      <c r="W5" s="95" t="s">
        <v>485</v>
      </c>
      <c r="X5" s="95" t="s">
        <v>486</v>
      </c>
      <c r="Z5" s="95"/>
      <c r="AA5" s="95"/>
    </row>
    <row r="6" spans="1:27" ht="40.5">
      <c r="A6" s="96" t="s">
        <v>203</v>
      </c>
      <c r="B6" s="96">
        <v>17</v>
      </c>
      <c r="C6" s="97">
        <v>8</v>
      </c>
      <c r="D6" s="98" t="s">
        <v>487</v>
      </c>
      <c r="E6" s="94" t="s">
        <v>488</v>
      </c>
      <c r="F6" s="93">
        <v>4</v>
      </c>
      <c r="G6" s="93" t="s">
        <v>476</v>
      </c>
      <c r="H6" s="93">
        <v>165</v>
      </c>
      <c r="I6" s="93" t="s">
        <v>375</v>
      </c>
      <c r="J6" s="93">
        <v>345</v>
      </c>
      <c r="K6" s="93" t="s">
        <v>489</v>
      </c>
      <c r="L6" s="100">
        <v>87.969099999999997</v>
      </c>
      <c r="M6" s="101">
        <v>17937000</v>
      </c>
      <c r="N6" s="93">
        <v>5</v>
      </c>
      <c r="O6" s="102"/>
      <c r="P6" s="93" t="s">
        <v>490</v>
      </c>
      <c r="Q6" s="93">
        <v>4</v>
      </c>
      <c r="R6" s="103">
        <v>3</v>
      </c>
      <c r="S6" s="93" t="s">
        <v>491</v>
      </c>
      <c r="T6" s="93"/>
      <c r="V6" s="95" t="s">
        <v>492</v>
      </c>
      <c r="W6" s="95" t="s">
        <v>493</v>
      </c>
      <c r="X6" s="95" t="s">
        <v>494</v>
      </c>
      <c r="Z6" s="95"/>
      <c r="AA6" s="95"/>
    </row>
    <row r="7" spans="1:27" ht="40.5">
      <c r="A7" s="96" t="s">
        <v>4</v>
      </c>
      <c r="B7" s="96">
        <v>16</v>
      </c>
      <c r="C7" s="97">
        <v>6</v>
      </c>
      <c r="D7" s="98" t="s">
        <v>495</v>
      </c>
      <c r="E7" s="94" t="s">
        <v>496</v>
      </c>
      <c r="F7" s="93">
        <v>5</v>
      </c>
      <c r="G7" s="93" t="s">
        <v>497</v>
      </c>
      <c r="H7" s="93">
        <v>95</v>
      </c>
      <c r="I7" s="93" t="s">
        <v>346</v>
      </c>
      <c r="J7" s="93">
        <v>275</v>
      </c>
      <c r="K7" s="93" t="s">
        <v>498</v>
      </c>
      <c r="L7" s="100">
        <v>4332.59</v>
      </c>
      <c r="M7" s="101">
        <v>364220</v>
      </c>
      <c r="N7" s="93">
        <v>10</v>
      </c>
      <c r="O7" s="102"/>
      <c r="P7" s="93" t="s">
        <v>476</v>
      </c>
      <c r="Q7" s="93">
        <v>5</v>
      </c>
      <c r="R7" s="103">
        <v>5</v>
      </c>
      <c r="S7" s="93">
        <v>11</v>
      </c>
      <c r="T7" s="93">
        <v>8.3096332999999994E-2</v>
      </c>
      <c r="U7" s="104">
        <v>8.3091176409491777E-2</v>
      </c>
      <c r="V7" s="95" t="s">
        <v>499</v>
      </c>
      <c r="W7" s="95" t="s">
        <v>500</v>
      </c>
      <c r="X7" s="95" t="s">
        <v>501</v>
      </c>
      <c r="Z7" s="95"/>
      <c r="AA7" s="95"/>
    </row>
    <row r="8" spans="1:27" ht="40.5">
      <c r="A8" s="96" t="s">
        <v>188</v>
      </c>
      <c r="B8" s="96">
        <v>20</v>
      </c>
      <c r="C8" s="97">
        <v>1</v>
      </c>
      <c r="D8" s="98" t="s">
        <v>502</v>
      </c>
      <c r="E8" s="94" t="s">
        <v>503</v>
      </c>
      <c r="F8" s="93">
        <v>6</v>
      </c>
      <c r="G8" s="93" t="s">
        <v>504</v>
      </c>
      <c r="H8" s="93">
        <v>357</v>
      </c>
      <c r="I8" s="93" t="s">
        <v>415</v>
      </c>
      <c r="J8" s="93">
        <v>177</v>
      </c>
      <c r="K8" s="93" t="s">
        <v>505</v>
      </c>
      <c r="L8" s="100">
        <v>224.70099999999999</v>
      </c>
      <c r="M8" s="101">
        <v>7022388</v>
      </c>
      <c r="N8" s="93">
        <v>7</v>
      </c>
      <c r="O8" s="102"/>
      <c r="P8" s="93" t="s">
        <v>474</v>
      </c>
      <c r="Q8" s="93">
        <v>6</v>
      </c>
      <c r="R8" s="103">
        <v>3</v>
      </c>
      <c r="S8" s="93" t="s">
        <v>506</v>
      </c>
      <c r="T8" s="93">
        <v>3.3439333299999999E-2</v>
      </c>
      <c r="V8" s="95" t="s">
        <v>507</v>
      </c>
      <c r="W8" s="95" t="s">
        <v>258</v>
      </c>
      <c r="X8" s="95" t="s">
        <v>292</v>
      </c>
      <c r="Z8" s="95"/>
      <c r="AA8" s="95"/>
    </row>
    <row r="9" spans="1:27" ht="40.5">
      <c r="A9" s="96" t="s">
        <v>168</v>
      </c>
      <c r="B9" s="96">
        <v>19</v>
      </c>
      <c r="C9" s="97">
        <v>7</v>
      </c>
      <c r="D9" s="98" t="s">
        <v>508</v>
      </c>
      <c r="E9" s="94" t="s">
        <v>509</v>
      </c>
      <c r="F9" s="93">
        <v>7</v>
      </c>
      <c r="G9" s="93" t="s">
        <v>510</v>
      </c>
      <c r="H9" s="93">
        <v>200</v>
      </c>
      <c r="I9" s="93" t="s">
        <v>391</v>
      </c>
      <c r="J9" s="93">
        <v>20</v>
      </c>
      <c r="K9" s="93" t="s">
        <v>511</v>
      </c>
      <c r="L9" s="100">
        <v>10759.22</v>
      </c>
      <c r="M9" s="101">
        <v>146564</v>
      </c>
      <c r="N9" s="93">
        <v>5</v>
      </c>
      <c r="O9" s="102"/>
      <c r="P9" s="93" t="s">
        <v>504</v>
      </c>
      <c r="Q9" s="93">
        <v>7</v>
      </c>
      <c r="R9" s="103">
        <v>3</v>
      </c>
      <c r="S9" s="93">
        <v>15</v>
      </c>
      <c r="T9" s="93">
        <v>3.3439333299999999E-2</v>
      </c>
      <c r="U9" s="95">
        <v>3.3459674586075946E-2</v>
      </c>
      <c r="V9" s="95" t="s">
        <v>512</v>
      </c>
      <c r="W9" s="95" t="s">
        <v>513</v>
      </c>
      <c r="X9" s="95" t="s">
        <v>317</v>
      </c>
      <c r="Z9" s="95"/>
      <c r="AA9" s="95"/>
    </row>
    <row r="10" spans="1:27" ht="40.5">
      <c r="A10" s="96" t="s">
        <v>204</v>
      </c>
      <c r="B10" s="96">
        <v>18</v>
      </c>
      <c r="C10" s="97">
        <v>5</v>
      </c>
      <c r="D10" s="98" t="s">
        <v>514</v>
      </c>
      <c r="E10" s="94" t="s">
        <v>515</v>
      </c>
      <c r="F10" s="93">
        <v>8</v>
      </c>
      <c r="G10" s="93" t="s">
        <v>516</v>
      </c>
      <c r="H10" s="93">
        <v>75</v>
      </c>
      <c r="I10" s="93" t="s">
        <v>337</v>
      </c>
      <c r="J10" s="93">
        <v>255</v>
      </c>
      <c r="K10" s="93" t="s">
        <v>517</v>
      </c>
      <c r="L10" s="105">
        <v>6793.4770900000003</v>
      </c>
      <c r="M10" s="101">
        <v>232238</v>
      </c>
      <c r="N10" s="93"/>
      <c r="O10" s="102"/>
      <c r="P10" s="93" t="s">
        <v>474</v>
      </c>
      <c r="Q10" s="93">
        <v>8</v>
      </c>
      <c r="R10" s="103">
        <v>4</v>
      </c>
      <c r="S10" s="93"/>
      <c r="T10" s="93"/>
      <c r="W10" s="95" t="s">
        <v>287</v>
      </c>
      <c r="X10" s="95" t="s">
        <v>471</v>
      </c>
      <c r="Z10" s="95"/>
      <c r="AA10" s="95"/>
    </row>
    <row r="11" spans="1:27" ht="40.5">
      <c r="A11" s="96" t="s">
        <v>205</v>
      </c>
      <c r="B11" s="96">
        <v>7</v>
      </c>
      <c r="C11" s="97">
        <v>0</v>
      </c>
      <c r="D11" s="98" t="s">
        <v>518</v>
      </c>
      <c r="E11" s="94" t="s">
        <v>519</v>
      </c>
      <c r="F11" s="93">
        <v>9</v>
      </c>
      <c r="G11" s="93" t="s">
        <v>483</v>
      </c>
      <c r="H11" s="93">
        <v>255</v>
      </c>
      <c r="I11" s="93" t="s">
        <v>622</v>
      </c>
      <c r="J11" s="93">
        <v>75</v>
      </c>
      <c r="K11" s="93" t="s">
        <v>517</v>
      </c>
      <c r="L11" s="100"/>
      <c r="M11" s="101">
        <v>232238</v>
      </c>
      <c r="N11" s="93"/>
      <c r="O11" s="102"/>
      <c r="P11" s="93" t="s">
        <v>520</v>
      </c>
      <c r="Q11" s="93">
        <v>9</v>
      </c>
      <c r="R11" s="93">
        <v>4</v>
      </c>
      <c r="T11" s="93"/>
      <c r="W11" s="95" t="s">
        <v>325</v>
      </c>
      <c r="X11" s="95" t="s">
        <v>521</v>
      </c>
      <c r="Z11" s="95"/>
      <c r="AA11" s="95"/>
    </row>
    <row r="12" spans="1:27">
      <c r="L12" s="100"/>
      <c r="M12" s="101"/>
      <c r="N12" s="93"/>
      <c r="Z12" s="95"/>
      <c r="AA12" s="95"/>
    </row>
    <row r="13" spans="1:27">
      <c r="A13" s="93" t="s">
        <v>522</v>
      </c>
      <c r="B13" s="93">
        <v>120</v>
      </c>
      <c r="E13" s="106" t="s">
        <v>523</v>
      </c>
      <c r="L13" s="100"/>
      <c r="M13" s="101"/>
      <c r="N13" s="93"/>
      <c r="Z13" s="95"/>
      <c r="AA13" s="95"/>
    </row>
    <row r="14" spans="1:27">
      <c r="A14" s="107"/>
      <c r="B14" s="108"/>
      <c r="C14" s="107"/>
      <c r="D14" s="107"/>
      <c r="E14" s="108"/>
      <c r="F14" s="107"/>
      <c r="G14" s="107"/>
      <c r="H14" s="107"/>
      <c r="I14" s="107"/>
      <c r="J14" s="107"/>
      <c r="K14" s="107"/>
      <c r="L14" s="109"/>
      <c r="M14" s="110"/>
    </row>
    <row r="15" spans="1:27" s="114" customFormat="1">
      <c r="A15" s="112" t="s">
        <v>524</v>
      </c>
      <c r="B15" s="113" t="s">
        <v>525</v>
      </c>
      <c r="C15" s="113" t="s">
        <v>526</v>
      </c>
      <c r="D15" s="112" t="s">
        <v>527</v>
      </c>
      <c r="E15" s="92" t="s">
        <v>446</v>
      </c>
      <c r="F15" s="112" t="s">
        <v>528</v>
      </c>
      <c r="G15" s="112" t="s">
        <v>529</v>
      </c>
      <c r="H15" s="112" t="s">
        <v>530</v>
      </c>
      <c r="I15" s="112" t="s">
        <v>531</v>
      </c>
      <c r="J15" s="112" t="s">
        <v>532</v>
      </c>
      <c r="K15" s="112" t="s">
        <v>533</v>
      </c>
      <c r="L15" s="112" t="s">
        <v>534</v>
      </c>
      <c r="M15" s="112" t="s">
        <v>535</v>
      </c>
      <c r="N15" s="114" t="s">
        <v>536</v>
      </c>
      <c r="O15" s="114" t="s">
        <v>537</v>
      </c>
      <c r="P15" s="114" t="s">
        <v>538</v>
      </c>
      <c r="Q15" s="114" t="s">
        <v>539</v>
      </c>
      <c r="R15" s="114" t="s">
        <v>540</v>
      </c>
      <c r="S15" s="114" t="s">
        <v>541</v>
      </c>
      <c r="T15" s="114" t="s">
        <v>542</v>
      </c>
      <c r="U15" s="114" t="s">
        <v>543</v>
      </c>
      <c r="V15" s="114" t="s">
        <v>544</v>
      </c>
      <c r="W15" s="114" t="s">
        <v>545</v>
      </c>
      <c r="Z15" s="115"/>
      <c r="AA15" s="115"/>
    </row>
    <row r="16" spans="1:27">
      <c r="A16" s="93" t="s">
        <v>172</v>
      </c>
      <c r="B16" s="96" t="s">
        <v>468</v>
      </c>
      <c r="C16" s="96">
        <v>0</v>
      </c>
      <c r="D16" s="93" t="s">
        <v>546</v>
      </c>
      <c r="E16" s="94" t="s">
        <v>487</v>
      </c>
      <c r="F16" s="93" t="s">
        <v>547</v>
      </c>
      <c r="G16" s="93" t="s">
        <v>548</v>
      </c>
      <c r="H16" s="93" t="s">
        <v>496</v>
      </c>
      <c r="I16" s="112">
        <v>1</v>
      </c>
      <c r="J16" s="93" t="s">
        <v>166</v>
      </c>
      <c r="K16" s="93" t="s">
        <v>549</v>
      </c>
      <c r="L16" s="93" t="s">
        <v>550</v>
      </c>
      <c r="M16" s="93" t="s">
        <v>551</v>
      </c>
      <c r="N16" s="95" t="s">
        <v>552</v>
      </c>
      <c r="O16" s="95" t="s">
        <v>553</v>
      </c>
      <c r="P16" s="95">
        <v>7</v>
      </c>
      <c r="Q16" s="95" t="s">
        <v>554</v>
      </c>
      <c r="R16" s="95" t="s">
        <v>24</v>
      </c>
      <c r="S16" s="95" t="s">
        <v>555</v>
      </c>
      <c r="T16" s="95" t="s">
        <v>556</v>
      </c>
    </row>
    <row r="17" spans="1:25">
      <c r="A17" s="93" t="s">
        <v>306</v>
      </c>
      <c r="B17" s="96" t="s">
        <v>474</v>
      </c>
      <c r="C17" s="96">
        <v>30</v>
      </c>
      <c r="D17" s="93" t="s">
        <v>557</v>
      </c>
      <c r="E17" s="94" t="s">
        <v>466</v>
      </c>
      <c r="F17" s="93" t="s">
        <v>558</v>
      </c>
      <c r="G17" s="93" t="s">
        <v>559</v>
      </c>
      <c r="H17" s="93" t="s">
        <v>560</v>
      </c>
      <c r="I17" s="112">
        <v>2</v>
      </c>
      <c r="J17" s="93" t="s">
        <v>188</v>
      </c>
      <c r="K17" s="93" t="s">
        <v>561</v>
      </c>
      <c r="L17" s="93" t="s">
        <v>562</v>
      </c>
      <c r="M17" s="93" t="s">
        <v>563</v>
      </c>
      <c r="N17" s="95" t="s">
        <v>564</v>
      </c>
      <c r="O17" s="95" t="s">
        <v>565</v>
      </c>
      <c r="P17" s="95">
        <v>10</v>
      </c>
      <c r="Q17" s="95" t="s">
        <v>554</v>
      </c>
      <c r="R17" s="95" t="s">
        <v>24</v>
      </c>
      <c r="S17" s="95" t="s">
        <v>566</v>
      </c>
      <c r="T17" s="95" t="s">
        <v>567</v>
      </c>
    </row>
    <row r="18" spans="1:25">
      <c r="A18" s="93" t="s">
        <v>337</v>
      </c>
      <c r="B18" s="96" t="s">
        <v>516</v>
      </c>
      <c r="C18" s="96">
        <v>60</v>
      </c>
      <c r="D18" s="93" t="s">
        <v>568</v>
      </c>
      <c r="E18" s="94" t="s">
        <v>479</v>
      </c>
      <c r="F18" s="93" t="s">
        <v>569</v>
      </c>
      <c r="G18" s="93" t="s">
        <v>570</v>
      </c>
      <c r="H18" s="93" t="s">
        <v>571</v>
      </c>
      <c r="I18" s="112">
        <v>3</v>
      </c>
      <c r="J18" s="93" t="s">
        <v>203</v>
      </c>
      <c r="K18" s="93" t="s">
        <v>572</v>
      </c>
      <c r="L18" s="93" t="s">
        <v>573</v>
      </c>
      <c r="M18" s="93" t="s">
        <v>574</v>
      </c>
      <c r="N18" s="95" t="s">
        <v>575</v>
      </c>
      <c r="O18" s="95" t="s">
        <v>576</v>
      </c>
      <c r="P18" s="95">
        <v>8</v>
      </c>
      <c r="R18" s="95" t="s">
        <v>188</v>
      </c>
      <c r="S18" s="95" t="s">
        <v>577</v>
      </c>
      <c r="T18" s="95" t="s">
        <v>567</v>
      </c>
    </row>
    <row r="19" spans="1:25">
      <c r="A19" s="93" t="s">
        <v>346</v>
      </c>
      <c r="B19" s="96" t="s">
        <v>497</v>
      </c>
      <c r="C19" s="96">
        <v>90</v>
      </c>
      <c r="D19" s="93" t="s">
        <v>578</v>
      </c>
      <c r="E19" s="94" t="s">
        <v>508</v>
      </c>
      <c r="F19" s="93" t="s">
        <v>579</v>
      </c>
      <c r="G19" s="93" t="s">
        <v>548</v>
      </c>
      <c r="H19" s="93" t="s">
        <v>580</v>
      </c>
      <c r="I19" s="112">
        <v>1</v>
      </c>
      <c r="J19" s="93" t="s">
        <v>189</v>
      </c>
      <c r="K19" s="93" t="s">
        <v>581</v>
      </c>
      <c r="L19" s="93" t="s">
        <v>582</v>
      </c>
      <c r="M19" s="93" t="s">
        <v>583</v>
      </c>
      <c r="N19" s="95" t="s">
        <v>584</v>
      </c>
      <c r="O19" s="95" t="s">
        <v>585</v>
      </c>
      <c r="P19" s="95">
        <v>4</v>
      </c>
      <c r="Q19" s="95" t="s">
        <v>586</v>
      </c>
      <c r="R19" s="95" t="s">
        <v>24</v>
      </c>
      <c r="S19" s="95" t="s">
        <v>587</v>
      </c>
      <c r="T19" s="95" t="s">
        <v>588</v>
      </c>
    </row>
    <row r="20" spans="1:25" ht="27">
      <c r="A20" s="93" t="s">
        <v>357</v>
      </c>
      <c r="B20" s="96" t="s">
        <v>520</v>
      </c>
      <c r="C20" s="96">
        <v>120</v>
      </c>
      <c r="D20" s="93" t="s">
        <v>546</v>
      </c>
      <c r="E20" s="94" t="s">
        <v>487</v>
      </c>
      <c r="F20" s="93" t="s">
        <v>547</v>
      </c>
      <c r="G20" s="93" t="s">
        <v>559</v>
      </c>
      <c r="H20" s="94" t="s">
        <v>589</v>
      </c>
      <c r="I20" s="112">
        <v>2</v>
      </c>
      <c r="J20" s="93" t="s">
        <v>167</v>
      </c>
      <c r="K20" s="93" t="s">
        <v>590</v>
      </c>
      <c r="L20" s="93" t="s">
        <v>591</v>
      </c>
      <c r="M20" s="93" t="s">
        <v>592</v>
      </c>
      <c r="N20" s="95" t="s">
        <v>593</v>
      </c>
      <c r="O20" s="95" t="s">
        <v>594</v>
      </c>
      <c r="P20" s="95">
        <v>10</v>
      </c>
      <c r="Q20" s="95" t="s">
        <v>554</v>
      </c>
      <c r="R20" s="95" t="s">
        <v>24</v>
      </c>
      <c r="S20" s="95" t="s">
        <v>595</v>
      </c>
      <c r="T20" s="95" t="s">
        <v>588</v>
      </c>
    </row>
    <row r="21" spans="1:25" ht="40.5">
      <c r="A21" s="93" t="s">
        <v>375</v>
      </c>
      <c r="B21" s="96" t="s">
        <v>476</v>
      </c>
      <c r="C21" s="96">
        <v>150</v>
      </c>
      <c r="D21" s="93" t="s">
        <v>557</v>
      </c>
      <c r="E21" s="94" t="s">
        <v>466</v>
      </c>
      <c r="F21" s="93" t="s">
        <v>558</v>
      </c>
      <c r="G21" s="93" t="s">
        <v>570</v>
      </c>
      <c r="H21" s="94" t="s">
        <v>596</v>
      </c>
      <c r="I21" s="112">
        <v>3</v>
      </c>
      <c r="J21" s="93" t="s">
        <v>203</v>
      </c>
      <c r="K21" s="93" t="s">
        <v>597</v>
      </c>
      <c r="L21" s="93" t="s">
        <v>598</v>
      </c>
      <c r="M21" s="93" t="s">
        <v>599</v>
      </c>
      <c r="N21" s="95" t="s">
        <v>600</v>
      </c>
      <c r="O21" s="95" t="s">
        <v>601</v>
      </c>
      <c r="P21" s="95">
        <v>5</v>
      </c>
      <c r="Q21" s="95" t="s">
        <v>602</v>
      </c>
      <c r="R21" s="95" t="s">
        <v>168</v>
      </c>
      <c r="S21" s="95" t="s">
        <v>603</v>
      </c>
      <c r="T21" s="95" t="s">
        <v>604</v>
      </c>
    </row>
    <row r="22" spans="1:25">
      <c r="A22" s="93" t="s">
        <v>391</v>
      </c>
      <c r="B22" s="96" t="s">
        <v>510</v>
      </c>
      <c r="C22" s="96">
        <v>180</v>
      </c>
      <c r="D22" s="93" t="s">
        <v>568</v>
      </c>
      <c r="E22" s="94" t="s">
        <v>479</v>
      </c>
      <c r="F22" s="93" t="s">
        <v>569</v>
      </c>
      <c r="G22" s="93" t="s">
        <v>548</v>
      </c>
      <c r="H22" s="93" t="s">
        <v>605</v>
      </c>
      <c r="I22" s="112">
        <v>1</v>
      </c>
      <c r="J22" s="93" t="s">
        <v>188</v>
      </c>
      <c r="K22" s="93" t="s">
        <v>606</v>
      </c>
      <c r="L22" s="93" t="s">
        <v>607</v>
      </c>
      <c r="M22" s="93" t="s">
        <v>608</v>
      </c>
      <c r="N22" s="95" t="s">
        <v>609</v>
      </c>
      <c r="O22" s="95" t="s">
        <v>610</v>
      </c>
      <c r="P22" s="95">
        <v>7</v>
      </c>
      <c r="Q22" s="95" t="s">
        <v>602</v>
      </c>
      <c r="R22" s="95" t="s">
        <v>166</v>
      </c>
      <c r="S22" s="95" t="s">
        <v>611</v>
      </c>
      <c r="T22" s="95" t="s">
        <v>604</v>
      </c>
    </row>
    <row r="23" spans="1:25" ht="27">
      <c r="A23" s="93" t="s">
        <v>410</v>
      </c>
      <c r="B23" s="96" t="s">
        <v>612</v>
      </c>
      <c r="C23" s="96">
        <v>210</v>
      </c>
      <c r="D23" s="93" t="s">
        <v>578</v>
      </c>
      <c r="E23" s="94" t="s">
        <v>508</v>
      </c>
      <c r="F23" s="93" t="s">
        <v>579</v>
      </c>
      <c r="G23" s="93" t="s">
        <v>559</v>
      </c>
      <c r="H23" s="94" t="s">
        <v>613</v>
      </c>
      <c r="I23" s="112">
        <v>2</v>
      </c>
      <c r="J23" s="93" t="s">
        <v>614</v>
      </c>
      <c r="K23" s="93" t="s">
        <v>615</v>
      </c>
      <c r="L23" s="93" t="s">
        <v>616</v>
      </c>
      <c r="M23" s="93" t="s">
        <v>617</v>
      </c>
      <c r="N23" s="95" t="s">
        <v>618</v>
      </c>
      <c r="O23" s="95" t="s">
        <v>619</v>
      </c>
      <c r="P23" s="95">
        <v>8</v>
      </c>
      <c r="Q23" s="95" t="s">
        <v>586</v>
      </c>
      <c r="R23" s="95" t="s">
        <v>24</v>
      </c>
      <c r="S23" s="95" t="s">
        <v>620</v>
      </c>
      <c r="T23" s="95" t="s">
        <v>621</v>
      </c>
    </row>
    <row r="24" spans="1:25" ht="40.5">
      <c r="A24" s="93" t="s">
        <v>622</v>
      </c>
      <c r="B24" s="96" t="s">
        <v>483</v>
      </c>
      <c r="C24" s="96">
        <v>240</v>
      </c>
      <c r="D24" s="93" t="s">
        <v>546</v>
      </c>
      <c r="E24" s="94" t="s">
        <v>487</v>
      </c>
      <c r="F24" s="93" t="s">
        <v>547</v>
      </c>
      <c r="G24" s="93" t="s">
        <v>570</v>
      </c>
      <c r="H24" s="94" t="s">
        <v>623</v>
      </c>
      <c r="I24" s="112">
        <v>3</v>
      </c>
      <c r="J24" s="93" t="s">
        <v>4</v>
      </c>
      <c r="K24" s="93" t="s">
        <v>624</v>
      </c>
      <c r="L24" s="93" t="s">
        <v>625</v>
      </c>
      <c r="M24" s="93" t="s">
        <v>626</v>
      </c>
      <c r="N24" s="95" t="s">
        <v>627</v>
      </c>
      <c r="O24" s="95" t="s">
        <v>628</v>
      </c>
      <c r="P24" s="95">
        <v>9</v>
      </c>
      <c r="Q24" s="95" t="s">
        <v>602</v>
      </c>
      <c r="R24" s="95" t="s">
        <v>203</v>
      </c>
      <c r="S24" s="95" t="s">
        <v>629</v>
      </c>
      <c r="T24" s="95" t="s">
        <v>621</v>
      </c>
    </row>
    <row r="25" spans="1:25">
      <c r="A25" s="93" t="s">
        <v>413</v>
      </c>
      <c r="B25" s="96" t="s">
        <v>481</v>
      </c>
      <c r="C25" s="96">
        <v>270</v>
      </c>
      <c r="D25" s="93" t="s">
        <v>557</v>
      </c>
      <c r="E25" s="94" t="s">
        <v>466</v>
      </c>
      <c r="F25" s="93" t="s">
        <v>558</v>
      </c>
      <c r="G25" s="93" t="s">
        <v>548</v>
      </c>
      <c r="H25" s="93" t="s">
        <v>630</v>
      </c>
      <c r="I25" s="112">
        <v>1</v>
      </c>
      <c r="J25" s="93" t="s">
        <v>168</v>
      </c>
      <c r="K25" s="93" t="s">
        <v>631</v>
      </c>
      <c r="L25" s="93" t="s">
        <v>632</v>
      </c>
      <c r="M25" s="93" t="s">
        <v>633</v>
      </c>
      <c r="N25" s="95" t="s">
        <v>634</v>
      </c>
      <c r="O25" s="95" t="s">
        <v>635</v>
      </c>
      <c r="P25" s="95">
        <v>5</v>
      </c>
      <c r="Q25" s="95" t="s">
        <v>636</v>
      </c>
      <c r="R25" s="95" t="s">
        <v>4</v>
      </c>
      <c r="S25" s="95" t="s">
        <v>637</v>
      </c>
      <c r="T25" s="95" t="s">
        <v>638</v>
      </c>
    </row>
    <row r="26" spans="1:25" ht="40.5">
      <c r="A26" s="93" t="s">
        <v>414</v>
      </c>
      <c r="B26" s="96" t="s">
        <v>490</v>
      </c>
      <c r="C26" s="96">
        <v>300</v>
      </c>
      <c r="D26" s="93" t="s">
        <v>568</v>
      </c>
      <c r="E26" s="94" t="s">
        <v>479</v>
      </c>
      <c r="F26" s="93" t="s">
        <v>569</v>
      </c>
      <c r="G26" s="93" t="s">
        <v>559</v>
      </c>
      <c r="H26" s="94" t="s">
        <v>639</v>
      </c>
      <c r="I26" s="112">
        <v>2</v>
      </c>
      <c r="J26" s="93" t="s">
        <v>640</v>
      </c>
      <c r="K26" s="93" t="s">
        <v>641</v>
      </c>
      <c r="L26" s="93" t="s">
        <v>642</v>
      </c>
      <c r="M26" s="93" t="s">
        <v>643</v>
      </c>
      <c r="N26" s="95" t="s">
        <v>644</v>
      </c>
      <c r="O26" s="95" t="s">
        <v>645</v>
      </c>
      <c r="P26" s="95">
        <v>11</v>
      </c>
      <c r="Q26" s="95" t="s">
        <v>602</v>
      </c>
      <c r="R26" s="95" t="s">
        <v>189</v>
      </c>
      <c r="S26" s="95" t="s">
        <v>646</v>
      </c>
      <c r="T26" s="95" t="s">
        <v>638</v>
      </c>
    </row>
    <row r="27" spans="1:25">
      <c r="A27" s="93" t="s">
        <v>415</v>
      </c>
      <c r="B27" s="96" t="s">
        <v>504</v>
      </c>
      <c r="C27" s="96">
        <v>330</v>
      </c>
      <c r="D27" s="93" t="s">
        <v>578</v>
      </c>
      <c r="E27" s="94" t="s">
        <v>508</v>
      </c>
      <c r="F27" s="93" t="s">
        <v>579</v>
      </c>
      <c r="G27" s="93" t="s">
        <v>570</v>
      </c>
      <c r="H27" s="93" t="s">
        <v>647</v>
      </c>
      <c r="I27" s="112">
        <v>3</v>
      </c>
      <c r="J27" s="93" t="s">
        <v>4</v>
      </c>
      <c r="K27" s="93" t="s">
        <v>648</v>
      </c>
      <c r="L27" s="93" t="s">
        <v>649</v>
      </c>
      <c r="M27" s="93" t="s">
        <v>650</v>
      </c>
      <c r="N27" s="95" t="s">
        <v>651</v>
      </c>
      <c r="O27" s="95" t="s">
        <v>652</v>
      </c>
      <c r="P27" s="95">
        <v>12</v>
      </c>
      <c r="Q27" s="95" t="s">
        <v>653</v>
      </c>
      <c r="R27" s="95" t="s">
        <v>167</v>
      </c>
      <c r="S27" s="95" t="s">
        <v>654</v>
      </c>
      <c r="T27" s="95" t="s">
        <v>556</v>
      </c>
    </row>
    <row r="28" spans="1:25">
      <c r="D28" s="101"/>
    </row>
    <row r="29" spans="1:25">
      <c r="A29" s="93" t="s">
        <v>655</v>
      </c>
      <c r="B29" s="116">
        <v>26540</v>
      </c>
      <c r="C29" s="101">
        <v>714404096641</v>
      </c>
      <c r="D29" s="101">
        <v>41546.448124999995</v>
      </c>
      <c r="E29" s="117">
        <v>714404055094.55188</v>
      </c>
    </row>
    <row r="30" spans="1:25" ht="40.5">
      <c r="B30" s="118"/>
      <c r="C30" s="101"/>
      <c r="E30" s="119" t="s">
        <v>656</v>
      </c>
    </row>
    <row r="31" spans="1:25" ht="15.75" thickBot="1">
      <c r="A31" s="120" t="s">
        <v>657</v>
      </c>
      <c r="B31" s="121" t="s">
        <v>658</v>
      </c>
      <c r="C31" s="122" t="s">
        <v>659</v>
      </c>
      <c r="D31" s="120" t="s">
        <v>660</v>
      </c>
      <c r="E31" s="120" t="s">
        <v>661</v>
      </c>
      <c r="F31" s="123" t="s">
        <v>662</v>
      </c>
      <c r="G31" s="123" t="s">
        <v>663</v>
      </c>
      <c r="H31" s="123" t="s">
        <v>664</v>
      </c>
      <c r="I31" s="123" t="s">
        <v>665</v>
      </c>
      <c r="J31" s="123" t="s">
        <v>666</v>
      </c>
      <c r="K31" s="123" t="s">
        <v>667</v>
      </c>
      <c r="L31" s="123" t="s">
        <v>668</v>
      </c>
      <c r="M31" s="123" t="s">
        <v>669</v>
      </c>
      <c r="N31" s="123" t="s">
        <v>670</v>
      </c>
      <c r="O31" s="123" t="s">
        <v>671</v>
      </c>
      <c r="P31" s="123" t="s">
        <v>672</v>
      </c>
      <c r="Q31" s="124" t="s">
        <v>673</v>
      </c>
      <c r="R31" s="124" t="s">
        <v>674</v>
      </c>
      <c r="S31" s="95" t="s">
        <v>675</v>
      </c>
      <c r="T31" s="95" t="s">
        <v>676</v>
      </c>
      <c r="U31" s="95" t="s">
        <v>677</v>
      </c>
      <c r="V31" s="95" t="s">
        <v>678</v>
      </c>
      <c r="W31" s="95" t="s">
        <v>679</v>
      </c>
      <c r="X31" s="95" t="s">
        <v>680</v>
      </c>
      <c r="Y31" s="95" t="s">
        <v>681</v>
      </c>
    </row>
    <row r="32" spans="1:25" ht="39" thickBot="1">
      <c r="A32" s="120">
        <v>1</v>
      </c>
      <c r="B32" s="121" t="s">
        <v>682</v>
      </c>
      <c r="C32" s="122" t="s">
        <v>683</v>
      </c>
      <c r="D32" s="120">
        <v>9</v>
      </c>
      <c r="E32" s="120" t="s">
        <v>684</v>
      </c>
      <c r="F32" s="123" t="s">
        <v>685</v>
      </c>
      <c r="G32" s="123" t="s">
        <v>686</v>
      </c>
      <c r="H32" s="123" t="s">
        <v>687</v>
      </c>
      <c r="I32" s="123" t="s">
        <v>688</v>
      </c>
      <c r="J32" s="123" t="s">
        <v>689</v>
      </c>
      <c r="K32" s="123" t="s">
        <v>690</v>
      </c>
      <c r="L32" s="123" t="s">
        <v>691</v>
      </c>
      <c r="M32" s="125" t="s">
        <v>692</v>
      </c>
      <c r="N32" s="125" t="s">
        <v>693</v>
      </c>
      <c r="O32" s="125" t="s">
        <v>693</v>
      </c>
      <c r="P32" s="126" t="s">
        <v>694</v>
      </c>
      <c r="Q32" s="127" t="s">
        <v>695</v>
      </c>
      <c r="R32" s="124"/>
      <c r="S32" s="95" t="s">
        <v>696</v>
      </c>
      <c r="T32" s="95" t="s">
        <v>697</v>
      </c>
      <c r="U32" s="95" t="s">
        <v>698</v>
      </c>
      <c r="V32" s="128" t="s">
        <v>699</v>
      </c>
      <c r="W32" s="128" t="s">
        <v>700</v>
      </c>
      <c r="X32" s="95" t="s">
        <v>701</v>
      </c>
      <c r="Y32" s="95" t="s">
        <v>702</v>
      </c>
    </row>
    <row r="33" spans="1:58" ht="26.25" thickBot="1">
      <c r="A33" s="120">
        <v>2</v>
      </c>
      <c r="B33" s="121" t="s">
        <v>703</v>
      </c>
      <c r="C33" s="122" t="s">
        <v>704</v>
      </c>
      <c r="D33" s="120">
        <v>1</v>
      </c>
      <c r="E33" s="120" t="s">
        <v>705</v>
      </c>
      <c r="F33" s="123" t="s">
        <v>706</v>
      </c>
      <c r="G33" s="123" t="s">
        <v>707</v>
      </c>
      <c r="H33" s="123" t="s">
        <v>708</v>
      </c>
      <c r="I33" s="123" t="s">
        <v>709</v>
      </c>
      <c r="J33" s="123" t="s">
        <v>710</v>
      </c>
      <c r="K33" s="123" t="s">
        <v>711</v>
      </c>
      <c r="L33" s="123" t="s">
        <v>712</v>
      </c>
      <c r="M33" s="125" t="s">
        <v>713</v>
      </c>
      <c r="N33" s="125" t="s">
        <v>714</v>
      </c>
      <c r="O33" s="125" t="s">
        <v>715</v>
      </c>
      <c r="P33" s="126" t="s">
        <v>716</v>
      </c>
      <c r="Q33" s="127" t="s">
        <v>717</v>
      </c>
      <c r="R33" s="124"/>
      <c r="S33" s="95" t="s">
        <v>718</v>
      </c>
      <c r="T33" s="95" t="s">
        <v>719</v>
      </c>
      <c r="U33" s="95" t="s">
        <v>720</v>
      </c>
      <c r="V33" s="128" t="s">
        <v>721</v>
      </c>
      <c r="W33" s="128" t="s">
        <v>722</v>
      </c>
      <c r="X33" s="95" t="s">
        <v>723</v>
      </c>
      <c r="Y33" s="95" t="s">
        <v>724</v>
      </c>
    </row>
    <row r="34" spans="1:58" ht="26.25" thickBot="1">
      <c r="A34" s="120">
        <v>3</v>
      </c>
      <c r="B34" s="121" t="s">
        <v>725</v>
      </c>
      <c r="C34" s="122" t="s">
        <v>726</v>
      </c>
      <c r="D34" s="120">
        <v>5</v>
      </c>
      <c r="E34" s="120" t="s">
        <v>727</v>
      </c>
      <c r="F34" s="123" t="s">
        <v>728</v>
      </c>
      <c r="G34" s="123" t="s">
        <v>729</v>
      </c>
      <c r="H34" s="123" t="s">
        <v>730</v>
      </c>
      <c r="I34" s="123" t="s">
        <v>731</v>
      </c>
      <c r="J34" s="123" t="s">
        <v>732</v>
      </c>
      <c r="K34" s="123" t="s">
        <v>733</v>
      </c>
      <c r="L34" s="123" t="s">
        <v>734</v>
      </c>
      <c r="M34" s="125" t="s">
        <v>735</v>
      </c>
      <c r="N34" s="125" t="s">
        <v>736</v>
      </c>
      <c r="O34" s="125" t="s">
        <v>714</v>
      </c>
      <c r="P34" s="126" t="s">
        <v>737</v>
      </c>
      <c r="Q34" s="127" t="s">
        <v>738</v>
      </c>
      <c r="R34" s="124"/>
      <c r="S34" s="95" t="s">
        <v>739</v>
      </c>
      <c r="T34" s="95" t="s">
        <v>740</v>
      </c>
      <c r="U34" s="95" t="s">
        <v>741</v>
      </c>
      <c r="V34" s="128" t="s">
        <v>742</v>
      </c>
      <c r="W34" s="128" t="s">
        <v>743</v>
      </c>
      <c r="X34" s="95" t="s">
        <v>744</v>
      </c>
      <c r="Y34" s="95" t="s">
        <v>745</v>
      </c>
    </row>
    <row r="35" spans="1:58" ht="15.75" thickBot="1">
      <c r="A35" s="120">
        <v>4</v>
      </c>
      <c r="B35" s="121" t="s">
        <v>746</v>
      </c>
      <c r="C35" s="122" t="s">
        <v>747</v>
      </c>
      <c r="D35" s="120">
        <v>10</v>
      </c>
      <c r="E35" s="120" t="s">
        <v>748</v>
      </c>
      <c r="F35" s="123" t="s">
        <v>749</v>
      </c>
      <c r="G35" s="123" t="s">
        <v>750</v>
      </c>
      <c r="H35" s="123" t="s">
        <v>751</v>
      </c>
      <c r="I35" s="123" t="s">
        <v>752</v>
      </c>
      <c r="J35" s="123" t="s">
        <v>753</v>
      </c>
      <c r="K35" s="123" t="s">
        <v>751</v>
      </c>
      <c r="L35" s="123" t="s">
        <v>753</v>
      </c>
      <c r="M35" s="125" t="s">
        <v>754</v>
      </c>
      <c r="N35" s="125" t="s">
        <v>755</v>
      </c>
      <c r="O35" s="125" t="s">
        <v>756</v>
      </c>
      <c r="P35" s="126" t="s">
        <v>755</v>
      </c>
      <c r="Q35" s="126" t="s">
        <v>757</v>
      </c>
      <c r="R35" s="124"/>
      <c r="S35" s="95" t="s">
        <v>758</v>
      </c>
      <c r="T35" s="95" t="s">
        <v>759</v>
      </c>
      <c r="U35" s="95" t="s">
        <v>760</v>
      </c>
      <c r="V35" s="129" t="s">
        <v>761</v>
      </c>
      <c r="W35" s="128" t="s">
        <v>762</v>
      </c>
      <c r="X35" s="95" t="s">
        <v>763</v>
      </c>
      <c r="Y35" s="95" t="s">
        <v>764</v>
      </c>
    </row>
    <row r="36" spans="1:58" ht="26.25" thickBot="1">
      <c r="A36" s="120">
        <v>5</v>
      </c>
      <c r="B36" s="121" t="s">
        <v>765</v>
      </c>
      <c r="C36" s="122" t="s">
        <v>766</v>
      </c>
      <c r="D36" s="120">
        <v>3</v>
      </c>
      <c r="E36" s="120" t="s">
        <v>767</v>
      </c>
      <c r="F36" s="123" t="s">
        <v>768</v>
      </c>
      <c r="G36" s="123" t="s">
        <v>769</v>
      </c>
      <c r="H36" s="123" t="s">
        <v>770</v>
      </c>
      <c r="I36" s="123" t="s">
        <v>771</v>
      </c>
      <c r="J36" s="123" t="s">
        <v>772</v>
      </c>
      <c r="K36" s="123" t="s">
        <v>773</v>
      </c>
      <c r="L36" s="123" t="s">
        <v>774</v>
      </c>
      <c r="M36" s="125" t="s">
        <v>775</v>
      </c>
      <c r="N36" s="125" t="s">
        <v>776</v>
      </c>
      <c r="O36" s="125" t="s">
        <v>777</v>
      </c>
      <c r="P36" s="126" t="s">
        <v>778</v>
      </c>
      <c r="Q36" s="127" t="s">
        <v>779</v>
      </c>
      <c r="R36" s="124"/>
      <c r="S36" s="95" t="s">
        <v>696</v>
      </c>
      <c r="T36" s="95" t="s">
        <v>780</v>
      </c>
      <c r="U36" s="95" t="s">
        <v>781</v>
      </c>
      <c r="V36" s="129" t="s">
        <v>782</v>
      </c>
      <c r="W36" s="95" t="s">
        <v>783</v>
      </c>
      <c r="X36" s="129" t="s">
        <v>784</v>
      </c>
      <c r="Y36" s="95" t="s">
        <v>785</v>
      </c>
    </row>
    <row r="37" spans="1:58" ht="15.75" thickBot="1">
      <c r="A37" s="120">
        <v>6</v>
      </c>
      <c r="B37" s="121" t="s">
        <v>786</v>
      </c>
      <c r="C37" s="122" t="s">
        <v>787</v>
      </c>
      <c r="D37" s="120">
        <v>6</v>
      </c>
      <c r="E37" s="120" t="s">
        <v>788</v>
      </c>
      <c r="F37" s="123" t="s">
        <v>789</v>
      </c>
      <c r="G37" s="123" t="s">
        <v>790</v>
      </c>
      <c r="H37" s="123" t="s">
        <v>791</v>
      </c>
      <c r="I37" s="123" t="s">
        <v>792</v>
      </c>
      <c r="J37" s="123" t="s">
        <v>793</v>
      </c>
      <c r="K37" s="123" t="s">
        <v>792</v>
      </c>
      <c r="L37" s="123" t="s">
        <v>794</v>
      </c>
      <c r="M37" s="125" t="s">
        <v>795</v>
      </c>
      <c r="N37" s="125" t="s">
        <v>796</v>
      </c>
      <c r="O37" s="125" t="s">
        <v>797</v>
      </c>
      <c r="P37" s="126" t="s">
        <v>798</v>
      </c>
      <c r="Q37" s="126" t="s">
        <v>799</v>
      </c>
      <c r="R37" s="124" t="s">
        <v>800</v>
      </c>
      <c r="S37" s="95" t="s">
        <v>801</v>
      </c>
      <c r="T37" s="95" t="s">
        <v>802</v>
      </c>
      <c r="U37" s="95" t="s">
        <v>803</v>
      </c>
      <c r="V37" s="128" t="s">
        <v>804</v>
      </c>
      <c r="W37" s="95" t="s">
        <v>805</v>
      </c>
      <c r="X37" s="129" t="s">
        <v>806</v>
      </c>
      <c r="Y37" s="95" t="s">
        <v>807</v>
      </c>
    </row>
    <row r="38" spans="1:58" ht="26.25" thickBot="1">
      <c r="A38" s="120">
        <v>7</v>
      </c>
      <c r="B38" s="121" t="s">
        <v>808</v>
      </c>
      <c r="C38" s="122" t="s">
        <v>809</v>
      </c>
      <c r="D38" s="120">
        <v>11</v>
      </c>
      <c r="E38" s="120" t="s">
        <v>810</v>
      </c>
      <c r="F38" s="123" t="s">
        <v>811</v>
      </c>
      <c r="G38" s="123" t="s">
        <v>812</v>
      </c>
      <c r="H38" s="123" t="s">
        <v>813</v>
      </c>
      <c r="I38" s="123" t="s">
        <v>814</v>
      </c>
      <c r="J38" s="123" t="s">
        <v>815</v>
      </c>
      <c r="K38" s="123" t="s">
        <v>816</v>
      </c>
      <c r="L38" s="123" t="s">
        <v>817</v>
      </c>
      <c r="M38" s="125" t="s">
        <v>818</v>
      </c>
      <c r="N38" s="125" t="s">
        <v>819</v>
      </c>
      <c r="O38" s="125" t="s">
        <v>820</v>
      </c>
      <c r="P38" s="126" t="s">
        <v>821</v>
      </c>
      <c r="Q38" s="127" t="s">
        <v>717</v>
      </c>
      <c r="R38" s="124"/>
      <c r="S38" s="95" t="s">
        <v>822</v>
      </c>
      <c r="T38" s="95" t="s">
        <v>823</v>
      </c>
      <c r="U38" s="95" t="s">
        <v>824</v>
      </c>
      <c r="V38" s="128" t="s">
        <v>825</v>
      </c>
      <c r="W38" s="95" t="s">
        <v>826</v>
      </c>
      <c r="X38" s="95" t="s">
        <v>827</v>
      </c>
      <c r="Y38" s="95" t="s">
        <v>828</v>
      </c>
    </row>
    <row r="39" spans="1:58" ht="26.25" thickBot="1">
      <c r="A39" s="120">
        <v>8</v>
      </c>
      <c r="B39" s="121" t="s">
        <v>829</v>
      </c>
      <c r="C39" s="122" t="s">
        <v>830</v>
      </c>
      <c r="D39" s="120">
        <v>8</v>
      </c>
      <c r="E39" s="120" t="s">
        <v>788</v>
      </c>
      <c r="F39" s="123" t="s">
        <v>831</v>
      </c>
      <c r="G39" s="123" t="s">
        <v>832</v>
      </c>
      <c r="H39" s="123" t="s">
        <v>833</v>
      </c>
      <c r="I39" s="123" t="s">
        <v>834</v>
      </c>
      <c r="J39" s="123" t="s">
        <v>835</v>
      </c>
      <c r="K39" s="123" t="s">
        <v>836</v>
      </c>
      <c r="L39" s="123" t="s">
        <v>837</v>
      </c>
      <c r="M39" s="125" t="s">
        <v>838</v>
      </c>
      <c r="N39" s="125" t="s">
        <v>839</v>
      </c>
      <c r="O39" s="125" t="s">
        <v>840</v>
      </c>
      <c r="P39" s="126" t="s">
        <v>841</v>
      </c>
      <c r="Q39" s="126" t="s">
        <v>695</v>
      </c>
      <c r="R39" s="124"/>
      <c r="S39" s="95" t="s">
        <v>758</v>
      </c>
      <c r="T39" s="95" t="s">
        <v>842</v>
      </c>
      <c r="U39" s="95" t="s">
        <v>843</v>
      </c>
      <c r="V39" s="128" t="s">
        <v>844</v>
      </c>
      <c r="W39" s="128"/>
    </row>
    <row r="40" spans="1:58" ht="51.75" thickBot="1">
      <c r="A40" s="120">
        <v>9</v>
      </c>
      <c r="B40" s="121" t="s">
        <v>845</v>
      </c>
      <c r="C40" s="122" t="s">
        <v>846</v>
      </c>
      <c r="D40" s="120">
        <v>4</v>
      </c>
      <c r="E40" s="120" t="s">
        <v>767</v>
      </c>
      <c r="F40" s="123" t="s">
        <v>847</v>
      </c>
      <c r="G40" s="123" t="s">
        <v>848</v>
      </c>
      <c r="H40" s="123" t="s">
        <v>849</v>
      </c>
      <c r="I40" s="130" t="s">
        <v>850</v>
      </c>
      <c r="J40" s="123" t="s">
        <v>851</v>
      </c>
      <c r="K40" s="123" t="s">
        <v>852</v>
      </c>
      <c r="L40" s="123" t="s">
        <v>853</v>
      </c>
      <c r="M40" s="125" t="s">
        <v>854</v>
      </c>
      <c r="N40" s="125" t="s">
        <v>855</v>
      </c>
      <c r="O40" s="125"/>
      <c r="P40" s="126" t="s">
        <v>855</v>
      </c>
      <c r="Q40" s="126" t="s">
        <v>856</v>
      </c>
      <c r="R40" s="124"/>
      <c r="S40" s="95" t="s">
        <v>696</v>
      </c>
      <c r="T40" s="95" t="s">
        <v>857</v>
      </c>
      <c r="U40" s="95" t="s">
        <v>858</v>
      </c>
      <c r="V40" s="128" t="s">
        <v>859</v>
      </c>
      <c r="W40" s="128"/>
    </row>
    <row r="41" spans="1:58" ht="26.25" thickBot="1">
      <c r="A41" s="120">
        <v>10</v>
      </c>
      <c r="B41" s="121" t="s">
        <v>860</v>
      </c>
      <c r="C41" s="122" t="s">
        <v>861</v>
      </c>
      <c r="D41" s="120">
        <v>12</v>
      </c>
      <c r="E41" s="120" t="s">
        <v>748</v>
      </c>
      <c r="F41" s="123" t="s">
        <v>862</v>
      </c>
      <c r="G41" s="123" t="s">
        <v>863</v>
      </c>
      <c r="H41" s="123" t="s">
        <v>864</v>
      </c>
      <c r="I41" s="123" t="s">
        <v>865</v>
      </c>
      <c r="J41" s="123" t="s">
        <v>866</v>
      </c>
      <c r="K41" s="123" t="s">
        <v>867</v>
      </c>
      <c r="L41" s="123" t="s">
        <v>866</v>
      </c>
      <c r="M41" s="125" t="s">
        <v>868</v>
      </c>
      <c r="N41" s="125" t="s">
        <v>869</v>
      </c>
      <c r="O41" s="125"/>
      <c r="P41" s="126" t="s">
        <v>870</v>
      </c>
      <c r="Q41" s="126" t="s">
        <v>871</v>
      </c>
      <c r="R41" s="124"/>
      <c r="S41" s="95" t="s">
        <v>872</v>
      </c>
      <c r="T41" s="95" t="s">
        <v>873</v>
      </c>
      <c r="U41" s="95" t="s">
        <v>874</v>
      </c>
      <c r="V41" s="128" t="s">
        <v>875</v>
      </c>
      <c r="W41" s="128"/>
    </row>
    <row r="42" spans="1:58" ht="15.75" thickBot="1">
      <c r="A42" s="120">
        <v>11</v>
      </c>
      <c r="B42" s="121" t="s">
        <v>876</v>
      </c>
      <c r="C42" s="122" t="s">
        <v>877</v>
      </c>
      <c r="D42" s="120">
        <v>7</v>
      </c>
      <c r="E42" s="120" t="s">
        <v>727</v>
      </c>
      <c r="F42" s="123" t="s">
        <v>878</v>
      </c>
      <c r="G42" s="123" t="s">
        <v>879</v>
      </c>
      <c r="H42" s="123" t="s">
        <v>880</v>
      </c>
      <c r="I42" s="123" t="s">
        <v>881</v>
      </c>
      <c r="J42" s="123" t="s">
        <v>882</v>
      </c>
      <c r="K42" s="123" t="s">
        <v>883</v>
      </c>
      <c r="L42" s="123" t="s">
        <v>884</v>
      </c>
      <c r="M42" s="125" t="s">
        <v>885</v>
      </c>
      <c r="N42" s="125" t="s">
        <v>886</v>
      </c>
      <c r="O42" s="125"/>
      <c r="P42" s="126" t="s">
        <v>886</v>
      </c>
      <c r="Q42" s="127" t="s">
        <v>738</v>
      </c>
      <c r="R42" s="124"/>
      <c r="S42" s="95" t="s">
        <v>887</v>
      </c>
      <c r="T42" s="95" t="s">
        <v>888</v>
      </c>
      <c r="U42" s="95" t="s">
        <v>889</v>
      </c>
      <c r="V42" s="128" t="s">
        <v>890</v>
      </c>
      <c r="W42" s="128"/>
    </row>
    <row r="43" spans="1:58" ht="25.5">
      <c r="A43" s="120">
        <v>12</v>
      </c>
      <c r="B43" s="121" t="s">
        <v>891</v>
      </c>
      <c r="C43" s="122" t="s">
        <v>892</v>
      </c>
      <c r="D43" s="120">
        <v>2</v>
      </c>
      <c r="E43" s="120" t="s">
        <v>705</v>
      </c>
      <c r="F43" s="123" t="s">
        <v>893</v>
      </c>
      <c r="G43" s="123" t="s">
        <v>894</v>
      </c>
      <c r="H43" s="123" t="s">
        <v>895</v>
      </c>
      <c r="I43" s="123" t="s">
        <v>896</v>
      </c>
      <c r="J43" s="123" t="s">
        <v>897</v>
      </c>
      <c r="K43" s="123" t="s">
        <v>898</v>
      </c>
      <c r="L43" s="123" t="s">
        <v>899</v>
      </c>
      <c r="M43" s="131" t="s">
        <v>900</v>
      </c>
      <c r="N43" s="131" t="s">
        <v>901</v>
      </c>
      <c r="O43" s="131"/>
      <c r="P43" s="132" t="s">
        <v>901</v>
      </c>
      <c r="Q43" s="133" t="s">
        <v>902</v>
      </c>
      <c r="R43" s="124"/>
      <c r="S43" s="95" t="s">
        <v>758</v>
      </c>
      <c r="T43" s="95" t="s">
        <v>903</v>
      </c>
      <c r="U43" s="95" t="s">
        <v>904</v>
      </c>
      <c r="V43" s="128" t="s">
        <v>905</v>
      </c>
      <c r="W43" s="128"/>
    </row>
    <row r="44" spans="1:58">
      <c r="A44" s="134"/>
      <c r="B44" s="135"/>
      <c r="C44" s="136"/>
      <c r="D44" s="134"/>
      <c r="E44" s="134"/>
      <c r="F44" s="137"/>
      <c r="G44" s="137"/>
      <c r="H44" s="137"/>
      <c r="I44" s="137"/>
      <c r="J44" s="137"/>
      <c r="K44"/>
      <c r="L44"/>
      <c r="V44" s="128"/>
      <c r="W44" s="128"/>
    </row>
    <row r="45" spans="1:58">
      <c r="B45" s="118"/>
      <c r="C45" s="101"/>
      <c r="E45" s="119"/>
    </row>
    <row r="46" spans="1:58" s="114" customFormat="1" ht="27">
      <c r="A46" s="112" t="s">
        <v>906</v>
      </c>
      <c r="B46" s="112"/>
      <c r="C46" s="112"/>
      <c r="D46" s="112"/>
      <c r="E46" s="92" t="s">
        <v>907</v>
      </c>
      <c r="F46" s="138">
        <v>13.333333333333334</v>
      </c>
      <c r="G46" s="112" t="s">
        <v>25</v>
      </c>
      <c r="H46" s="112"/>
      <c r="I46" s="112"/>
      <c r="J46" s="112"/>
      <c r="Z46" s="115"/>
      <c r="AA46" s="115"/>
      <c r="AH46" s="139" t="s">
        <v>908</v>
      </c>
      <c r="AI46" s="139"/>
      <c r="AQ46" s="140"/>
      <c r="AR46" s="140"/>
      <c r="BF46" s="114" t="s">
        <v>909</v>
      </c>
    </row>
    <row r="47" spans="1:58" ht="14.25" thickBot="1">
      <c r="A47" s="141" t="s">
        <v>910</v>
      </c>
      <c r="B47" s="142" t="s">
        <v>658</v>
      </c>
      <c r="C47" s="142" t="s">
        <v>911</v>
      </c>
      <c r="D47" s="142" t="s">
        <v>532</v>
      </c>
      <c r="E47" s="142" t="s">
        <v>912</v>
      </c>
      <c r="F47" s="142" t="s">
        <v>913</v>
      </c>
      <c r="G47" s="142" t="s">
        <v>914</v>
      </c>
      <c r="H47" s="142" t="s">
        <v>915</v>
      </c>
      <c r="I47" s="142" t="s">
        <v>916</v>
      </c>
      <c r="J47" s="142" t="s">
        <v>917</v>
      </c>
      <c r="K47" s="142" t="s">
        <v>918</v>
      </c>
      <c r="L47" s="142" t="s">
        <v>529</v>
      </c>
      <c r="M47" s="142" t="s">
        <v>919</v>
      </c>
      <c r="N47" s="142" t="s">
        <v>920</v>
      </c>
      <c r="O47" s="142" t="s">
        <v>921</v>
      </c>
      <c r="P47" s="142" t="s">
        <v>922</v>
      </c>
      <c r="Q47" s="142" t="s">
        <v>923</v>
      </c>
      <c r="R47" s="142" t="s">
        <v>924</v>
      </c>
      <c r="S47" s="142" t="s">
        <v>925</v>
      </c>
      <c r="T47" s="142" t="s">
        <v>926</v>
      </c>
      <c r="U47" s="142" t="s">
        <v>927</v>
      </c>
      <c r="V47" s="142" t="s">
        <v>928</v>
      </c>
      <c r="W47" s="142" t="s">
        <v>929</v>
      </c>
      <c r="X47" s="142" t="s">
        <v>930</v>
      </c>
      <c r="Y47" s="143" t="s">
        <v>931</v>
      </c>
      <c r="Z47" s="142" t="s">
        <v>932</v>
      </c>
      <c r="AA47" s="142" t="s">
        <v>933</v>
      </c>
      <c r="AB47" s="142" t="s">
        <v>934</v>
      </c>
      <c r="AC47" s="142" t="s">
        <v>935</v>
      </c>
      <c r="AD47" s="142" t="s">
        <v>936</v>
      </c>
      <c r="AE47" s="142" t="s">
        <v>937</v>
      </c>
      <c r="AF47" s="142" t="s">
        <v>446</v>
      </c>
      <c r="AG47" s="142" t="s">
        <v>938</v>
      </c>
      <c r="AH47" s="142" t="s">
        <v>939</v>
      </c>
      <c r="AI47" s="142" t="s">
        <v>25</v>
      </c>
      <c r="AJ47" s="144" t="s">
        <v>940</v>
      </c>
      <c r="AK47" s="142" t="s">
        <v>941</v>
      </c>
      <c r="AL47" s="142" t="s">
        <v>942</v>
      </c>
      <c r="AM47" s="142" t="s">
        <v>943</v>
      </c>
      <c r="AN47" s="142" t="s">
        <v>944</v>
      </c>
      <c r="AO47" s="142" t="s">
        <v>945</v>
      </c>
      <c r="AP47" s="142" t="s">
        <v>946</v>
      </c>
      <c r="AQ47" s="142" t="s">
        <v>947</v>
      </c>
      <c r="AR47" s="142" t="s">
        <v>948</v>
      </c>
      <c r="AS47" s="142" t="s">
        <v>949</v>
      </c>
      <c r="AT47" s="142" t="s">
        <v>950</v>
      </c>
      <c r="AU47" s="142" t="s">
        <v>951</v>
      </c>
      <c r="AV47" s="142" t="s">
        <v>952</v>
      </c>
      <c r="AW47" s="142" t="s">
        <v>953</v>
      </c>
      <c r="AX47" s="142" t="s">
        <v>954</v>
      </c>
      <c r="AY47" s="142" t="s">
        <v>955</v>
      </c>
      <c r="AZ47" s="142" t="s">
        <v>956</v>
      </c>
      <c r="BA47" s="142" t="s">
        <v>957</v>
      </c>
      <c r="BB47" s="142" t="s">
        <v>958</v>
      </c>
      <c r="BC47" s="142" t="s">
        <v>959</v>
      </c>
    </row>
    <row r="48" spans="1:58" ht="17.25" thickBot="1">
      <c r="A48" s="145">
        <v>1</v>
      </c>
      <c r="B48" s="146" t="s">
        <v>960</v>
      </c>
      <c r="C48" s="146" t="s">
        <v>961</v>
      </c>
      <c r="D48" s="146" t="s">
        <v>205</v>
      </c>
      <c r="E48" s="146" t="s">
        <v>962</v>
      </c>
      <c r="F48" s="147" t="s">
        <v>963</v>
      </c>
      <c r="G48" s="148" t="s">
        <v>546</v>
      </c>
      <c r="H48" s="149" t="s">
        <v>964</v>
      </c>
      <c r="I48" s="149" t="s">
        <v>965</v>
      </c>
      <c r="J48" s="146" t="s">
        <v>966</v>
      </c>
      <c r="K48" s="146" t="s">
        <v>967</v>
      </c>
      <c r="L48" s="146" t="s">
        <v>968</v>
      </c>
      <c r="M48" s="146" t="s">
        <v>969</v>
      </c>
      <c r="N48" s="95" t="s">
        <v>969</v>
      </c>
      <c r="O48" s="150" t="s">
        <v>970</v>
      </c>
      <c r="P48" s="150" t="s">
        <v>971</v>
      </c>
      <c r="Q48" s="150" t="s">
        <v>972</v>
      </c>
      <c r="R48" s="150" t="s">
        <v>973</v>
      </c>
      <c r="S48" s="146" t="s">
        <v>974</v>
      </c>
      <c r="T48" s="146" t="s">
        <v>975</v>
      </c>
      <c r="U48" s="151">
        <v>0</v>
      </c>
      <c r="V48" s="151">
        <v>13.333333333333334</v>
      </c>
      <c r="W48" s="152" t="s">
        <v>976</v>
      </c>
      <c r="X48" s="153" t="s">
        <v>977</v>
      </c>
      <c r="Y48" s="154" t="s">
        <v>978</v>
      </c>
      <c r="Z48" s="146" t="s">
        <v>979</v>
      </c>
      <c r="AA48" s="111" t="s">
        <v>979</v>
      </c>
      <c r="AB48" s="95" t="s">
        <v>980</v>
      </c>
      <c r="AC48" s="95" t="s">
        <v>981</v>
      </c>
      <c r="AD48" s="95" t="s">
        <v>981</v>
      </c>
      <c r="AE48" s="146" t="s">
        <v>1631</v>
      </c>
      <c r="AF48" s="95" t="s">
        <v>466</v>
      </c>
      <c r="AG48" s="95" t="s">
        <v>982</v>
      </c>
      <c r="AH48" s="155">
        <v>8.1018518518518516E-4</v>
      </c>
      <c r="AI48" s="155">
        <v>0.29166666666666669</v>
      </c>
      <c r="AJ48" s="156" t="s">
        <v>983</v>
      </c>
      <c r="AK48" s="129" t="s">
        <v>984</v>
      </c>
      <c r="AL48" s="95" t="s">
        <v>985</v>
      </c>
      <c r="AM48" s="95" t="s">
        <v>986</v>
      </c>
      <c r="AN48" s="95" t="s">
        <v>949</v>
      </c>
      <c r="AO48" s="95" t="s">
        <v>182</v>
      </c>
      <c r="AP48" s="95" t="s">
        <v>987</v>
      </c>
      <c r="AQ48" s="146">
        <v>50</v>
      </c>
      <c r="AR48" s="146">
        <v>42</v>
      </c>
      <c r="AS48" s="146">
        <v>8</v>
      </c>
      <c r="AT48" s="146">
        <v>74</v>
      </c>
      <c r="AU48" s="146">
        <v>15</v>
      </c>
      <c r="AV48" s="146" t="s">
        <v>952</v>
      </c>
      <c r="AW48" s="146" t="s">
        <v>988</v>
      </c>
      <c r="AX48" s="146" t="s">
        <v>800</v>
      </c>
      <c r="AY48" s="146" t="s">
        <v>989</v>
      </c>
      <c r="AZ48" s="146" t="s">
        <v>990</v>
      </c>
      <c r="BA48" s="146" t="s">
        <v>991</v>
      </c>
      <c r="BB48" s="146" t="s">
        <v>992</v>
      </c>
      <c r="BC48" s="146" t="s">
        <v>993</v>
      </c>
    </row>
    <row r="49" spans="1:55" ht="17.25" thickBot="1">
      <c r="A49" s="145">
        <v>2</v>
      </c>
      <c r="B49" s="146" t="s">
        <v>471</v>
      </c>
      <c r="C49" s="152" t="s">
        <v>994</v>
      </c>
      <c r="D49" s="146" t="s">
        <v>188</v>
      </c>
      <c r="E49" s="146" t="s">
        <v>962</v>
      </c>
      <c r="F49" s="157" t="s">
        <v>963</v>
      </c>
      <c r="G49" s="158" t="s">
        <v>995</v>
      </c>
      <c r="H49" s="158" t="s">
        <v>996</v>
      </c>
      <c r="I49" s="158" t="s">
        <v>997</v>
      </c>
      <c r="J49" s="146" t="s">
        <v>998</v>
      </c>
      <c r="K49" s="146" t="s">
        <v>999</v>
      </c>
      <c r="L49" s="146" t="s">
        <v>1000</v>
      </c>
      <c r="M49" s="146" t="s">
        <v>539</v>
      </c>
      <c r="N49" s="95" t="s">
        <v>1001</v>
      </c>
      <c r="O49" s="146" t="s">
        <v>1002</v>
      </c>
      <c r="P49" s="146" t="s">
        <v>1001</v>
      </c>
      <c r="Q49" s="146" t="s">
        <v>1003</v>
      </c>
      <c r="R49" s="146" t="s">
        <v>1004</v>
      </c>
      <c r="S49" s="146" t="s">
        <v>1005</v>
      </c>
      <c r="T49" s="146" t="s">
        <v>1006</v>
      </c>
      <c r="U49" s="151">
        <v>13.333333333333334</v>
      </c>
      <c r="V49" s="151">
        <v>26.666666666666668</v>
      </c>
      <c r="W49" s="152" t="s">
        <v>1007</v>
      </c>
      <c r="X49" s="153" t="s">
        <v>1008</v>
      </c>
      <c r="Y49" s="154" t="s">
        <v>1009</v>
      </c>
      <c r="Z49" s="146" t="s">
        <v>980</v>
      </c>
      <c r="AA49" s="111" t="s">
        <v>980</v>
      </c>
      <c r="AB49" s="95" t="s">
        <v>979</v>
      </c>
      <c r="AC49" s="95" t="s">
        <v>979</v>
      </c>
      <c r="AD49" s="95" t="s">
        <v>980</v>
      </c>
      <c r="AE49" s="146" t="s">
        <v>1633</v>
      </c>
      <c r="AF49" s="95" t="s">
        <v>466</v>
      </c>
      <c r="AG49" s="95" t="s">
        <v>1010</v>
      </c>
      <c r="AH49" s="155">
        <v>2.3148148148148151E-3</v>
      </c>
      <c r="AI49" s="155">
        <v>0.83333333333333348</v>
      </c>
      <c r="AJ49" s="156" t="s">
        <v>1011</v>
      </c>
      <c r="AK49" s="129" t="s">
        <v>984</v>
      </c>
      <c r="AL49" s="95" t="s">
        <v>985</v>
      </c>
      <c r="AM49" s="95" t="s">
        <v>1012</v>
      </c>
      <c r="AN49" s="95" t="s">
        <v>1013</v>
      </c>
      <c r="AO49" s="95" t="s">
        <v>182</v>
      </c>
      <c r="AP49" s="95" t="s">
        <v>1014</v>
      </c>
      <c r="AQ49" s="146">
        <v>23.999999999999996</v>
      </c>
      <c r="AR49" s="146">
        <v>48</v>
      </c>
      <c r="AS49" s="146">
        <v>4</v>
      </c>
      <c r="AT49" s="146">
        <v>55</v>
      </c>
      <c r="AU49" s="146">
        <v>60</v>
      </c>
      <c r="AV49" s="146" t="s">
        <v>952</v>
      </c>
      <c r="AW49" s="146" t="s">
        <v>1015</v>
      </c>
      <c r="AX49" s="146" t="s">
        <v>1016</v>
      </c>
      <c r="AY49" s="146" t="s">
        <v>1017</v>
      </c>
      <c r="AZ49" s="146" t="s">
        <v>1018</v>
      </c>
      <c r="BA49" s="146" t="s">
        <v>1019</v>
      </c>
      <c r="BB49" s="146" t="s">
        <v>1020</v>
      </c>
      <c r="BC49" s="146" t="s">
        <v>1021</v>
      </c>
    </row>
    <row r="50" spans="1:55" ht="17.25" thickBot="1">
      <c r="A50" s="145">
        <v>3</v>
      </c>
      <c r="B50" s="146" t="s">
        <v>209</v>
      </c>
      <c r="C50" s="152" t="s">
        <v>1022</v>
      </c>
      <c r="D50" s="146" t="s">
        <v>167</v>
      </c>
      <c r="E50" s="146" t="s">
        <v>1023</v>
      </c>
      <c r="F50" s="157" t="s">
        <v>963</v>
      </c>
      <c r="G50" s="158" t="s">
        <v>1024</v>
      </c>
      <c r="H50" s="158" t="s">
        <v>1025</v>
      </c>
      <c r="I50" s="158" t="s">
        <v>997</v>
      </c>
      <c r="J50" s="146" t="s">
        <v>998</v>
      </c>
      <c r="K50" s="146" t="s">
        <v>1026</v>
      </c>
      <c r="L50" s="146" t="s">
        <v>1027</v>
      </c>
      <c r="M50" s="146" t="s">
        <v>1028</v>
      </c>
      <c r="N50" s="95" t="s">
        <v>1029</v>
      </c>
      <c r="O50" s="146" t="s">
        <v>1002</v>
      </c>
      <c r="P50" s="146" t="s">
        <v>1030</v>
      </c>
      <c r="Q50" s="146" t="s">
        <v>1031</v>
      </c>
      <c r="R50" s="146" t="s">
        <v>1032</v>
      </c>
      <c r="S50" s="146" t="s">
        <v>1033</v>
      </c>
      <c r="T50" s="146" t="s">
        <v>1034</v>
      </c>
      <c r="U50" s="151">
        <v>26.666666666666668</v>
      </c>
      <c r="V50" s="151">
        <v>40</v>
      </c>
      <c r="W50" s="152" t="s">
        <v>1035</v>
      </c>
      <c r="X50" s="153" t="s">
        <v>1036</v>
      </c>
      <c r="Y50" s="154" t="s">
        <v>1037</v>
      </c>
      <c r="Z50" s="146" t="s">
        <v>1038</v>
      </c>
      <c r="AA50" s="111" t="s">
        <v>981</v>
      </c>
      <c r="AB50" s="95" t="s">
        <v>981</v>
      </c>
      <c r="AC50" s="95" t="s">
        <v>980</v>
      </c>
      <c r="AD50" s="95" t="s">
        <v>979</v>
      </c>
      <c r="AE50" s="146" t="s">
        <v>1635</v>
      </c>
      <c r="AF50" s="95" t="s">
        <v>466</v>
      </c>
      <c r="AG50" s="95" t="s">
        <v>1039</v>
      </c>
      <c r="AH50" s="155">
        <v>6.9444444444444447E-4</v>
      </c>
      <c r="AI50" s="155">
        <v>0.25</v>
      </c>
      <c r="AJ50" s="156" t="s">
        <v>1040</v>
      </c>
      <c r="AK50" s="129" t="s">
        <v>984</v>
      </c>
      <c r="AL50" s="95" t="s">
        <v>985</v>
      </c>
      <c r="AM50" s="95" t="s">
        <v>1041</v>
      </c>
      <c r="AN50" s="95" t="s">
        <v>1042</v>
      </c>
      <c r="AO50" s="95" t="s">
        <v>182</v>
      </c>
      <c r="AP50" s="95" t="s">
        <v>1043</v>
      </c>
      <c r="AQ50" s="146">
        <v>30</v>
      </c>
      <c r="AR50" s="146">
        <v>54</v>
      </c>
      <c r="AS50" s="146">
        <v>12</v>
      </c>
      <c r="AT50" s="146">
        <v>21</v>
      </c>
      <c r="AU50" s="146">
        <v>30</v>
      </c>
      <c r="AV50" s="146" t="s">
        <v>952</v>
      </c>
      <c r="AW50" s="146" t="s">
        <v>1044</v>
      </c>
      <c r="AX50" s="146" t="s">
        <v>1045</v>
      </c>
      <c r="AY50" s="146" t="s">
        <v>1046</v>
      </c>
      <c r="AZ50" s="146" t="s">
        <v>1047</v>
      </c>
      <c r="BA50" s="146" t="s">
        <v>1048</v>
      </c>
      <c r="BB50" s="146" t="s">
        <v>1049</v>
      </c>
      <c r="BC50" s="146" t="s">
        <v>1050</v>
      </c>
    </row>
    <row r="51" spans="1:55" ht="17.25" thickBot="1">
      <c r="A51" s="145">
        <v>4</v>
      </c>
      <c r="B51" s="146" t="s">
        <v>218</v>
      </c>
      <c r="C51" s="152"/>
      <c r="D51" s="146" t="s">
        <v>189</v>
      </c>
      <c r="E51" s="146" t="s">
        <v>1051</v>
      </c>
      <c r="F51" s="157" t="s">
        <v>963</v>
      </c>
      <c r="G51" s="158" t="s">
        <v>963</v>
      </c>
      <c r="H51" s="158" t="s">
        <v>1052</v>
      </c>
      <c r="I51" s="158" t="s">
        <v>1053</v>
      </c>
      <c r="J51" s="146" t="s">
        <v>998</v>
      </c>
      <c r="K51" s="146" t="s">
        <v>999</v>
      </c>
      <c r="L51" s="146" t="s">
        <v>1054</v>
      </c>
      <c r="M51" s="146" t="s">
        <v>1055</v>
      </c>
      <c r="O51" s="146" t="s">
        <v>970</v>
      </c>
      <c r="P51" s="146" t="s">
        <v>1056</v>
      </c>
      <c r="Q51" s="146" t="s">
        <v>1057</v>
      </c>
      <c r="R51" s="146" t="s">
        <v>1058</v>
      </c>
      <c r="S51" s="146" t="s">
        <v>974</v>
      </c>
      <c r="T51" s="146" t="s">
        <v>1059</v>
      </c>
      <c r="U51" s="151">
        <v>40</v>
      </c>
      <c r="V51" s="151">
        <v>53.333333333333336</v>
      </c>
      <c r="W51" s="152" t="s">
        <v>1060</v>
      </c>
      <c r="X51" s="153" t="s">
        <v>1061</v>
      </c>
      <c r="Y51" s="154" t="s">
        <v>1062</v>
      </c>
      <c r="Z51" s="146" t="s">
        <v>1038</v>
      </c>
      <c r="AA51" s="111" t="s">
        <v>979</v>
      </c>
      <c r="AB51" s="95" t="s">
        <v>980</v>
      </c>
      <c r="AC51" s="95" t="s">
        <v>981</v>
      </c>
      <c r="AD51" s="95" t="s">
        <v>981</v>
      </c>
      <c r="AE51" s="146" t="s">
        <v>1638</v>
      </c>
      <c r="AF51" s="95" t="s">
        <v>466</v>
      </c>
      <c r="AG51" s="95" t="s">
        <v>1063</v>
      </c>
      <c r="AH51" s="155">
        <v>1.1574074074074073E-3</v>
      </c>
      <c r="AI51" s="155">
        <v>0.41666666666666663</v>
      </c>
      <c r="AJ51" s="156" t="s">
        <v>1064</v>
      </c>
      <c r="AK51" s="129" t="s">
        <v>984</v>
      </c>
      <c r="AL51" s="95" t="s">
        <v>985</v>
      </c>
      <c r="AM51" s="95" t="s">
        <v>1065</v>
      </c>
      <c r="AN51" s="95" t="s">
        <v>1066</v>
      </c>
      <c r="AO51" s="95" t="s">
        <v>183</v>
      </c>
      <c r="AP51" s="95" t="s">
        <v>1067</v>
      </c>
      <c r="AQ51" s="146">
        <v>40</v>
      </c>
      <c r="AR51" s="146">
        <v>52</v>
      </c>
      <c r="AS51" s="146">
        <v>2</v>
      </c>
      <c r="AT51" s="146">
        <v>7.5</v>
      </c>
      <c r="AU51" s="146">
        <v>15</v>
      </c>
      <c r="AV51" s="146" t="s">
        <v>1068</v>
      </c>
      <c r="AW51" s="146" t="s">
        <v>1069</v>
      </c>
      <c r="AX51" s="146" t="s">
        <v>1070</v>
      </c>
      <c r="AY51" s="146" t="s">
        <v>1071</v>
      </c>
      <c r="AZ51" s="146" t="s">
        <v>1072</v>
      </c>
      <c r="BA51" s="146" t="s">
        <v>1073</v>
      </c>
      <c r="BB51" s="146" t="s">
        <v>1074</v>
      </c>
      <c r="BC51" s="146" t="s">
        <v>1075</v>
      </c>
    </row>
    <row r="52" spans="1:55" ht="17.25" thickBot="1">
      <c r="A52" s="145">
        <v>5</v>
      </c>
      <c r="B52" s="146" t="s">
        <v>1076</v>
      </c>
      <c r="C52" s="146" t="s">
        <v>1077</v>
      </c>
      <c r="D52" s="146" t="s">
        <v>166</v>
      </c>
      <c r="E52" s="146" t="s">
        <v>1078</v>
      </c>
      <c r="F52" s="159" t="s">
        <v>963</v>
      </c>
      <c r="G52" s="160" t="s">
        <v>1079</v>
      </c>
      <c r="H52" s="160" t="s">
        <v>964</v>
      </c>
      <c r="I52" s="160" t="s">
        <v>965</v>
      </c>
      <c r="J52" s="146" t="s">
        <v>966</v>
      </c>
      <c r="K52" s="146" t="s">
        <v>967</v>
      </c>
      <c r="L52" s="146" t="s">
        <v>1054</v>
      </c>
      <c r="M52" s="146" t="s">
        <v>1080</v>
      </c>
      <c r="N52" s="95" t="s">
        <v>1081</v>
      </c>
      <c r="O52" s="146" t="s">
        <v>1082</v>
      </c>
      <c r="P52" s="146" t="s">
        <v>1056</v>
      </c>
      <c r="Q52" s="146" t="s">
        <v>1083</v>
      </c>
      <c r="R52" s="161" t="s">
        <v>1084</v>
      </c>
      <c r="S52" s="146" t="s">
        <v>1005</v>
      </c>
      <c r="T52" s="146" t="s">
        <v>1085</v>
      </c>
      <c r="U52" s="151">
        <v>53.333333333333336</v>
      </c>
      <c r="V52" s="151">
        <v>66.666666666666671</v>
      </c>
      <c r="W52" s="152" t="s">
        <v>1086</v>
      </c>
      <c r="X52" s="153" t="s">
        <v>1087</v>
      </c>
      <c r="Y52" s="154" t="s">
        <v>1088</v>
      </c>
      <c r="Z52" s="146" t="s">
        <v>980</v>
      </c>
      <c r="AA52" s="111" t="s">
        <v>980</v>
      </c>
      <c r="AB52" s="95" t="s">
        <v>979</v>
      </c>
      <c r="AC52" s="95" t="s">
        <v>979</v>
      </c>
      <c r="AD52" s="95" t="s">
        <v>980</v>
      </c>
      <c r="AE52" s="146" t="s">
        <v>1640</v>
      </c>
      <c r="AF52" s="95" t="s">
        <v>466</v>
      </c>
      <c r="AG52" s="95" t="s">
        <v>1089</v>
      </c>
      <c r="AH52" s="155">
        <v>8.1018518518518516E-4</v>
      </c>
      <c r="AI52" s="155">
        <v>0.29166666666666669</v>
      </c>
      <c r="AJ52" s="156" t="s">
        <v>1090</v>
      </c>
      <c r="AK52" s="129" t="s">
        <v>984</v>
      </c>
      <c r="AL52" s="95" t="s">
        <v>985</v>
      </c>
      <c r="AM52" s="95" t="s">
        <v>1091</v>
      </c>
      <c r="AN52" s="95" t="s">
        <v>949</v>
      </c>
      <c r="AO52" s="95" t="s">
        <v>183</v>
      </c>
      <c r="AP52" s="95" t="s">
        <v>1092</v>
      </c>
      <c r="AQ52" s="146">
        <v>13.999999999999998</v>
      </c>
      <c r="AR52" s="146">
        <v>38</v>
      </c>
      <c r="AS52" s="146">
        <v>6</v>
      </c>
      <c r="AT52" s="146">
        <v>55</v>
      </c>
      <c r="AU52" s="146">
        <v>60</v>
      </c>
      <c r="AV52" s="146" t="s">
        <v>1068</v>
      </c>
      <c r="AW52" s="146" t="s">
        <v>1093</v>
      </c>
      <c r="AX52" s="146" t="s">
        <v>1094</v>
      </c>
      <c r="AY52" s="146" t="s">
        <v>800</v>
      </c>
      <c r="AZ52" s="146" t="s">
        <v>1095</v>
      </c>
      <c r="BA52" s="146" t="s">
        <v>1096</v>
      </c>
      <c r="BB52" s="146" t="s">
        <v>1097</v>
      </c>
      <c r="BC52" s="146" t="s">
        <v>1098</v>
      </c>
    </row>
    <row r="53" spans="1:55" ht="17.25" thickBot="1">
      <c r="A53" s="145">
        <v>6</v>
      </c>
      <c r="B53" s="146" t="s">
        <v>1099</v>
      </c>
      <c r="C53" s="146" t="s">
        <v>1100</v>
      </c>
      <c r="D53" s="146" t="s">
        <v>204</v>
      </c>
      <c r="E53" s="146" t="s">
        <v>1101</v>
      </c>
      <c r="F53" s="147" t="s">
        <v>1079</v>
      </c>
      <c r="G53" s="149" t="s">
        <v>1102</v>
      </c>
      <c r="H53" s="149" t="s">
        <v>996</v>
      </c>
      <c r="I53" s="149" t="s">
        <v>1053</v>
      </c>
      <c r="J53" s="146" t="s">
        <v>966</v>
      </c>
      <c r="K53" s="146" t="s">
        <v>999</v>
      </c>
      <c r="L53" s="146" t="s">
        <v>1027</v>
      </c>
      <c r="M53" s="146" t="s">
        <v>1103</v>
      </c>
      <c r="N53" s="95" t="s">
        <v>1104</v>
      </c>
      <c r="O53" s="146" t="s">
        <v>1105</v>
      </c>
      <c r="P53" s="146" t="s">
        <v>1106</v>
      </c>
      <c r="Q53" s="146" t="s">
        <v>1107</v>
      </c>
      <c r="R53" s="146" t="s">
        <v>1108</v>
      </c>
      <c r="S53" s="146" t="s">
        <v>1033</v>
      </c>
      <c r="T53" s="146" t="s">
        <v>1109</v>
      </c>
      <c r="U53" s="151">
        <v>66.666666666666671</v>
      </c>
      <c r="V53" s="151">
        <v>80</v>
      </c>
      <c r="W53" s="152" t="s">
        <v>1110</v>
      </c>
      <c r="X53" s="153" t="s">
        <v>1111</v>
      </c>
      <c r="Y53" s="154" t="s">
        <v>1112</v>
      </c>
      <c r="Z53" s="146" t="s">
        <v>979</v>
      </c>
      <c r="AA53" s="111" t="s">
        <v>981</v>
      </c>
      <c r="AB53" s="95" t="s">
        <v>981</v>
      </c>
      <c r="AC53" s="95" t="s">
        <v>980</v>
      </c>
      <c r="AD53" s="95" t="s">
        <v>979</v>
      </c>
      <c r="AE53" s="146" t="s">
        <v>1643</v>
      </c>
      <c r="AF53" s="95" t="s">
        <v>1113</v>
      </c>
      <c r="AG53" s="95" t="s">
        <v>1114</v>
      </c>
      <c r="AH53" s="155">
        <v>2.0833333333333333E-3</v>
      </c>
      <c r="AI53" s="155">
        <v>0.75</v>
      </c>
      <c r="AJ53" s="156" t="s">
        <v>1115</v>
      </c>
      <c r="AK53" s="129" t="s">
        <v>1116</v>
      </c>
      <c r="AL53" s="95" t="s">
        <v>1117</v>
      </c>
      <c r="AM53" s="95" t="s">
        <v>1118</v>
      </c>
      <c r="AN53" s="95" t="s">
        <v>1013</v>
      </c>
      <c r="AO53" s="95" t="s">
        <v>183</v>
      </c>
      <c r="AQ53" s="146">
        <v>21.000000000000004</v>
      </c>
      <c r="AR53" s="146">
        <v>35</v>
      </c>
      <c r="AS53" s="146">
        <v>14</v>
      </c>
      <c r="AT53" s="146">
        <v>21</v>
      </c>
      <c r="AU53" s="146">
        <v>30</v>
      </c>
      <c r="AV53" s="146" t="s">
        <v>1068</v>
      </c>
      <c r="AW53" s="146" t="s">
        <v>1119</v>
      </c>
      <c r="AX53" s="146" t="s">
        <v>1120</v>
      </c>
      <c r="AY53" s="146" t="s">
        <v>1019</v>
      </c>
      <c r="AZ53" s="146" t="s">
        <v>1121</v>
      </c>
      <c r="BA53" s="146" t="s">
        <v>800</v>
      </c>
      <c r="BB53" s="146" t="s">
        <v>1122</v>
      </c>
      <c r="BC53" s="146" t="s">
        <v>1123</v>
      </c>
    </row>
    <row r="54" spans="1:55" ht="17.25" thickBot="1">
      <c r="A54" s="145">
        <v>7</v>
      </c>
      <c r="B54" s="146" t="s">
        <v>236</v>
      </c>
      <c r="C54" s="146" t="s">
        <v>1124</v>
      </c>
      <c r="D54" s="146" t="s">
        <v>4</v>
      </c>
      <c r="E54" s="146" t="s">
        <v>1125</v>
      </c>
      <c r="F54" s="157" t="s">
        <v>1079</v>
      </c>
      <c r="G54" s="158" t="s">
        <v>1024</v>
      </c>
      <c r="H54" s="158" t="s">
        <v>1025</v>
      </c>
      <c r="I54" s="158" t="s">
        <v>965</v>
      </c>
      <c r="J54" s="146" t="s">
        <v>1126</v>
      </c>
      <c r="K54" s="146" t="s">
        <v>967</v>
      </c>
      <c r="L54" s="146" t="s">
        <v>1000</v>
      </c>
      <c r="M54" s="146" t="s">
        <v>1127</v>
      </c>
      <c r="N54" s="95" t="s">
        <v>1127</v>
      </c>
      <c r="O54" s="146" t="s">
        <v>1002</v>
      </c>
      <c r="P54" s="146" t="s">
        <v>1128</v>
      </c>
      <c r="Q54" s="146" t="s">
        <v>1129</v>
      </c>
      <c r="R54" s="146" t="s">
        <v>1130</v>
      </c>
      <c r="S54" s="146" t="s">
        <v>974</v>
      </c>
      <c r="T54" s="146" t="s">
        <v>975</v>
      </c>
      <c r="U54" s="151">
        <v>80</v>
      </c>
      <c r="V54" s="151">
        <v>93.333333333333329</v>
      </c>
      <c r="W54" s="152" t="s">
        <v>1131</v>
      </c>
      <c r="X54" s="153" t="s">
        <v>1132</v>
      </c>
      <c r="Y54" s="154" t="s">
        <v>1133</v>
      </c>
      <c r="Z54" s="146" t="s">
        <v>979</v>
      </c>
      <c r="AA54" s="111" t="s">
        <v>979</v>
      </c>
      <c r="AB54" s="95" t="s">
        <v>980</v>
      </c>
      <c r="AC54" s="95" t="s">
        <v>981</v>
      </c>
      <c r="AD54" s="95" t="s">
        <v>981</v>
      </c>
      <c r="AE54" s="146" t="s">
        <v>1645</v>
      </c>
      <c r="AF54" s="95" t="s">
        <v>1113</v>
      </c>
      <c r="AG54" s="95" t="s">
        <v>1134</v>
      </c>
      <c r="AH54" s="155">
        <v>1.8518518518518517E-3</v>
      </c>
      <c r="AI54" s="155">
        <v>0.66666666666666663</v>
      </c>
      <c r="AJ54" s="156" t="s">
        <v>1135</v>
      </c>
      <c r="AK54" s="129" t="s">
        <v>1116</v>
      </c>
      <c r="AL54" s="95" t="s">
        <v>1117</v>
      </c>
      <c r="AM54" s="95" t="s">
        <v>1136</v>
      </c>
      <c r="AN54" s="95" t="s">
        <v>1042</v>
      </c>
      <c r="AO54" s="95" t="s">
        <v>183</v>
      </c>
      <c r="AP54" s="95" t="s">
        <v>1137</v>
      </c>
      <c r="AQ54" s="146">
        <v>30</v>
      </c>
      <c r="AR54" s="146">
        <v>54</v>
      </c>
      <c r="AS54" s="146">
        <v>10</v>
      </c>
      <c r="AT54" s="146">
        <v>7.5</v>
      </c>
      <c r="AU54" s="146">
        <v>15</v>
      </c>
      <c r="AV54" s="146" t="s">
        <v>952</v>
      </c>
      <c r="AW54" s="146" t="s">
        <v>1138</v>
      </c>
      <c r="AX54" s="146" t="s">
        <v>1139</v>
      </c>
      <c r="AY54" s="146" t="s">
        <v>1140</v>
      </c>
      <c r="AZ54" s="146" t="s">
        <v>1141</v>
      </c>
      <c r="BA54" s="146" t="s">
        <v>1142</v>
      </c>
      <c r="BB54" s="146" t="s">
        <v>1143</v>
      </c>
      <c r="BC54" s="146" t="s">
        <v>1144</v>
      </c>
    </row>
    <row r="55" spans="1:55" ht="17.25" thickBot="1">
      <c r="A55" s="145">
        <v>8</v>
      </c>
      <c r="B55" s="146" t="s">
        <v>242</v>
      </c>
      <c r="C55" s="146" t="s">
        <v>1145</v>
      </c>
      <c r="D55" s="146" t="s">
        <v>1146</v>
      </c>
      <c r="E55" s="146" t="s">
        <v>1147</v>
      </c>
      <c r="F55" s="157" t="s">
        <v>1079</v>
      </c>
      <c r="G55" s="158" t="s">
        <v>995</v>
      </c>
      <c r="H55" s="158" t="s">
        <v>1052</v>
      </c>
      <c r="I55" s="158" t="s">
        <v>1053</v>
      </c>
      <c r="J55" s="146" t="s">
        <v>966</v>
      </c>
      <c r="K55" s="146" t="s">
        <v>967</v>
      </c>
      <c r="L55" s="146" t="s">
        <v>968</v>
      </c>
      <c r="M55" s="146" t="s">
        <v>1148</v>
      </c>
      <c r="N55" s="95" t="s">
        <v>1149</v>
      </c>
      <c r="O55" s="146" t="s">
        <v>970</v>
      </c>
      <c r="P55" s="146" t="s">
        <v>1030</v>
      </c>
      <c r="Q55" s="146" t="s">
        <v>1150</v>
      </c>
      <c r="R55" s="146" t="s">
        <v>804</v>
      </c>
      <c r="S55" s="146" t="s">
        <v>1005</v>
      </c>
      <c r="T55" s="146" t="s">
        <v>1006</v>
      </c>
      <c r="U55" s="151">
        <v>93.333333333333329</v>
      </c>
      <c r="V55" s="151">
        <v>106.66666666666666</v>
      </c>
      <c r="W55" s="152" t="s">
        <v>1151</v>
      </c>
      <c r="X55" s="153" t="s">
        <v>1152</v>
      </c>
      <c r="Y55" s="162" t="s">
        <v>978</v>
      </c>
      <c r="Z55" s="146" t="s">
        <v>980</v>
      </c>
      <c r="AA55" s="111" t="s">
        <v>980</v>
      </c>
      <c r="AB55" s="95" t="s">
        <v>979</v>
      </c>
      <c r="AC55" s="95" t="s">
        <v>979</v>
      </c>
      <c r="AD55" s="95" t="s">
        <v>980</v>
      </c>
      <c r="AE55" s="146" t="s">
        <v>1585</v>
      </c>
      <c r="AF55" s="95" t="s">
        <v>1113</v>
      </c>
      <c r="AG55" s="95" t="s">
        <v>1153</v>
      </c>
      <c r="AH55" s="155">
        <v>2.1990740740740742E-3</v>
      </c>
      <c r="AI55" s="155">
        <v>0.79166666666666674</v>
      </c>
      <c r="AJ55" s="156" t="s">
        <v>1154</v>
      </c>
      <c r="AK55" s="129" t="s">
        <v>1116</v>
      </c>
      <c r="AL55" s="95" t="s">
        <v>1117</v>
      </c>
      <c r="AM55" s="95" t="s">
        <v>986</v>
      </c>
      <c r="AN55" s="95" t="s">
        <v>1066</v>
      </c>
      <c r="AO55" s="95" t="s">
        <v>184</v>
      </c>
      <c r="AP55" s="95" t="s">
        <v>1155</v>
      </c>
      <c r="AQ55" s="146">
        <v>20</v>
      </c>
      <c r="AR55" s="146">
        <v>44</v>
      </c>
      <c r="AS55" s="146">
        <v>16</v>
      </c>
      <c r="AT55" s="146">
        <v>55</v>
      </c>
      <c r="AU55" s="146">
        <v>60</v>
      </c>
      <c r="AV55" s="146" t="s">
        <v>952</v>
      </c>
      <c r="AW55" s="146" t="s">
        <v>1156</v>
      </c>
      <c r="AX55" s="146" t="s">
        <v>1157</v>
      </c>
      <c r="AY55" s="146" t="s">
        <v>800</v>
      </c>
      <c r="AZ55" s="146" t="s">
        <v>1095</v>
      </c>
      <c r="BA55" s="146" t="s">
        <v>1158</v>
      </c>
      <c r="BB55" s="146" t="s">
        <v>1159</v>
      </c>
      <c r="BC55" s="146" t="s">
        <v>1160</v>
      </c>
    </row>
    <row r="56" spans="1:55" ht="17.25" thickBot="1">
      <c r="A56" s="145">
        <v>9</v>
      </c>
      <c r="B56" s="146" t="s">
        <v>521</v>
      </c>
      <c r="C56" s="146" t="s">
        <v>1161</v>
      </c>
      <c r="D56" s="146" t="s">
        <v>1162</v>
      </c>
      <c r="E56" s="146" t="s">
        <v>1147</v>
      </c>
      <c r="F56" s="157" t="s">
        <v>1079</v>
      </c>
      <c r="G56" s="163" t="s">
        <v>546</v>
      </c>
      <c r="H56" s="160" t="s">
        <v>964</v>
      </c>
      <c r="I56" s="158" t="s">
        <v>997</v>
      </c>
      <c r="J56" s="146" t="s">
        <v>1126</v>
      </c>
      <c r="K56" s="146" t="s">
        <v>1026</v>
      </c>
      <c r="L56" s="146" t="s">
        <v>968</v>
      </c>
      <c r="M56" s="146" t="s">
        <v>1056</v>
      </c>
      <c r="N56" s="95" t="s">
        <v>1056</v>
      </c>
      <c r="O56" s="146" t="s">
        <v>1163</v>
      </c>
      <c r="P56" s="146" t="s">
        <v>1128</v>
      </c>
      <c r="Q56" s="146" t="s">
        <v>1164</v>
      </c>
      <c r="R56" s="146" t="s">
        <v>1165</v>
      </c>
      <c r="S56" s="146" t="s">
        <v>1033</v>
      </c>
      <c r="T56" s="146" t="s">
        <v>1034</v>
      </c>
      <c r="U56" s="151">
        <v>106.66666666666666</v>
      </c>
      <c r="V56" s="151">
        <v>119.99999999999999</v>
      </c>
      <c r="W56" s="152" t="s">
        <v>1166</v>
      </c>
      <c r="X56" s="153" t="s">
        <v>1167</v>
      </c>
      <c r="Y56" s="162" t="s">
        <v>1009</v>
      </c>
      <c r="Z56" s="146" t="s">
        <v>1038</v>
      </c>
      <c r="AA56" s="111" t="s">
        <v>981</v>
      </c>
      <c r="AB56" s="95" t="s">
        <v>981</v>
      </c>
      <c r="AC56" s="95" t="s">
        <v>980</v>
      </c>
      <c r="AD56" s="95" t="s">
        <v>979</v>
      </c>
      <c r="AE56" s="146" t="s">
        <v>1588</v>
      </c>
      <c r="AF56" s="95" t="s">
        <v>479</v>
      </c>
      <c r="AG56" s="95" t="s">
        <v>1168</v>
      </c>
      <c r="AH56" s="155">
        <v>1.9675925925925928E-3</v>
      </c>
      <c r="AI56" s="155">
        <v>0.70833333333333337</v>
      </c>
      <c r="AJ56" s="156" t="s">
        <v>1169</v>
      </c>
      <c r="AK56" s="129" t="s">
        <v>1116</v>
      </c>
      <c r="AL56" s="95" t="s">
        <v>1117</v>
      </c>
      <c r="AM56" s="95" t="s">
        <v>1118</v>
      </c>
      <c r="AN56" s="95" t="s">
        <v>949</v>
      </c>
      <c r="AO56" s="95" t="s">
        <v>184</v>
      </c>
      <c r="AP56" s="95" t="s">
        <v>1170</v>
      </c>
      <c r="AQ56" s="146">
        <v>32</v>
      </c>
      <c r="AR56" s="146">
        <v>56</v>
      </c>
      <c r="AS56" s="146">
        <v>24</v>
      </c>
      <c r="AT56" s="146">
        <v>21</v>
      </c>
      <c r="AU56" s="146">
        <v>30</v>
      </c>
      <c r="AV56" s="146" t="s">
        <v>952</v>
      </c>
      <c r="AW56" s="146" t="s">
        <v>1171</v>
      </c>
      <c r="AX56" s="146" t="s">
        <v>1172</v>
      </c>
      <c r="AY56" s="146" t="s">
        <v>1173</v>
      </c>
      <c r="AZ56" s="146" t="s">
        <v>1141</v>
      </c>
      <c r="BA56" s="146" t="s">
        <v>1070</v>
      </c>
      <c r="BB56" s="146" t="s">
        <v>1174</v>
      </c>
      <c r="BC56" s="146" t="s">
        <v>1175</v>
      </c>
    </row>
    <row r="57" spans="1:55" ht="17.25" thickBot="1">
      <c r="A57" s="145">
        <v>10</v>
      </c>
      <c r="B57" s="146" t="s">
        <v>255</v>
      </c>
      <c r="C57" s="146" t="s">
        <v>1176</v>
      </c>
      <c r="D57" s="146" t="s">
        <v>205</v>
      </c>
      <c r="E57" s="146" t="s">
        <v>357</v>
      </c>
      <c r="F57" s="157" t="s">
        <v>1079</v>
      </c>
      <c r="G57" s="163" t="s">
        <v>1079</v>
      </c>
      <c r="H57" s="149" t="s">
        <v>996</v>
      </c>
      <c r="I57" s="158" t="s">
        <v>997</v>
      </c>
      <c r="J57" s="146" t="s">
        <v>966</v>
      </c>
      <c r="K57" s="146" t="s">
        <v>1026</v>
      </c>
      <c r="L57" s="146" t="s">
        <v>1000</v>
      </c>
      <c r="M57" s="146" t="s">
        <v>1177</v>
      </c>
      <c r="N57" s="95" t="s">
        <v>1178</v>
      </c>
      <c r="O57" s="146" t="s">
        <v>1163</v>
      </c>
      <c r="P57" s="146" t="s">
        <v>1179</v>
      </c>
      <c r="Q57" s="146" t="s">
        <v>1180</v>
      </c>
      <c r="R57" s="146" t="s">
        <v>1165</v>
      </c>
      <c r="S57" s="146" t="s">
        <v>974</v>
      </c>
      <c r="T57" s="146" t="s">
        <v>1059</v>
      </c>
      <c r="U57" s="151">
        <v>119.99999999999999</v>
      </c>
      <c r="V57" s="151">
        <v>133.33333333333331</v>
      </c>
      <c r="W57" s="152" t="s">
        <v>1181</v>
      </c>
      <c r="X57" s="153" t="s">
        <v>1182</v>
      </c>
      <c r="Y57" s="162" t="s">
        <v>1037</v>
      </c>
      <c r="Z57" s="146" t="s">
        <v>1038</v>
      </c>
      <c r="AA57" s="111" t="s">
        <v>979</v>
      </c>
      <c r="AB57" s="95" t="s">
        <v>980</v>
      </c>
      <c r="AC57" s="95" t="s">
        <v>981</v>
      </c>
      <c r="AD57" s="95" t="s">
        <v>981</v>
      </c>
      <c r="AE57" s="146" t="s">
        <v>1590</v>
      </c>
      <c r="AF57" s="95" t="s">
        <v>479</v>
      </c>
      <c r="AG57" s="95" t="s">
        <v>1183</v>
      </c>
      <c r="AH57" s="155">
        <v>8.1018518518518516E-4</v>
      </c>
      <c r="AI57" s="155">
        <v>0.29166666666666669</v>
      </c>
      <c r="AJ57" s="156" t="s">
        <v>1184</v>
      </c>
      <c r="AK57" s="129" t="s">
        <v>1116</v>
      </c>
      <c r="AL57" s="95" t="s">
        <v>1117</v>
      </c>
      <c r="AM57" s="95" t="s">
        <v>1012</v>
      </c>
      <c r="AN57" s="95" t="s">
        <v>1013</v>
      </c>
      <c r="AO57" s="95" t="s">
        <v>184</v>
      </c>
      <c r="AP57" s="95" t="s">
        <v>1185</v>
      </c>
      <c r="AQ57" s="146">
        <v>30</v>
      </c>
      <c r="AR57" s="146">
        <v>54</v>
      </c>
      <c r="AS57" s="146">
        <v>20</v>
      </c>
      <c r="AT57" s="146">
        <v>7.5</v>
      </c>
      <c r="AU57" s="146">
        <v>15</v>
      </c>
      <c r="AV57" s="146" t="s">
        <v>1068</v>
      </c>
      <c r="AW57" s="146" t="s">
        <v>1186</v>
      </c>
      <c r="AX57" s="146" t="s">
        <v>1187</v>
      </c>
      <c r="AY57" s="146" t="s">
        <v>1188</v>
      </c>
      <c r="AZ57" s="146" t="s">
        <v>1189</v>
      </c>
      <c r="BA57" s="146" t="s">
        <v>1190</v>
      </c>
      <c r="BB57" s="146" t="s">
        <v>1191</v>
      </c>
      <c r="BC57" s="146" t="s">
        <v>1192</v>
      </c>
    </row>
    <row r="58" spans="1:55" ht="17.25" thickBot="1">
      <c r="A58" s="145">
        <v>11</v>
      </c>
      <c r="B58" s="146" t="s">
        <v>1193</v>
      </c>
      <c r="C58" s="146" t="s">
        <v>1194</v>
      </c>
      <c r="D58" s="146" t="s">
        <v>188</v>
      </c>
      <c r="E58" s="146" t="s">
        <v>357</v>
      </c>
      <c r="F58" s="159" t="s">
        <v>1079</v>
      </c>
      <c r="G58" s="164" t="s">
        <v>963</v>
      </c>
      <c r="H58" s="158" t="s">
        <v>1025</v>
      </c>
      <c r="I58" s="158" t="s">
        <v>997</v>
      </c>
      <c r="J58" s="146" t="s">
        <v>998</v>
      </c>
      <c r="K58" s="146" t="s">
        <v>999</v>
      </c>
      <c r="L58" s="146" t="s">
        <v>1027</v>
      </c>
      <c r="M58" s="146" t="s">
        <v>1195</v>
      </c>
      <c r="N58" s="95" t="s">
        <v>1196</v>
      </c>
      <c r="O58" s="146" t="s">
        <v>1105</v>
      </c>
      <c r="P58" s="146" t="s">
        <v>1179</v>
      </c>
      <c r="Q58" s="146" t="s">
        <v>1197</v>
      </c>
      <c r="R58" s="146" t="s">
        <v>804</v>
      </c>
      <c r="S58" s="146" t="s">
        <v>1005</v>
      </c>
      <c r="T58" s="146" t="s">
        <v>1085</v>
      </c>
      <c r="U58" s="151">
        <v>133.33333333333331</v>
      </c>
      <c r="V58" s="151">
        <v>146.66666666666666</v>
      </c>
      <c r="W58" s="152" t="s">
        <v>1198</v>
      </c>
      <c r="X58" s="153" t="s">
        <v>1199</v>
      </c>
      <c r="Y58" s="162" t="s">
        <v>1062</v>
      </c>
      <c r="Z58" s="146" t="s">
        <v>980</v>
      </c>
      <c r="AA58" s="111" t="s">
        <v>980</v>
      </c>
      <c r="AB58" s="95" t="s">
        <v>979</v>
      </c>
      <c r="AC58" s="95" t="s">
        <v>979</v>
      </c>
      <c r="AD58" s="95" t="s">
        <v>980</v>
      </c>
      <c r="AE58" s="146" t="s">
        <v>1592</v>
      </c>
      <c r="AF58" s="95" t="s">
        <v>479</v>
      </c>
      <c r="AG58" s="95" t="s">
        <v>1200</v>
      </c>
      <c r="AH58" s="155">
        <v>2.3148148148148151E-3</v>
      </c>
      <c r="AI58" s="155">
        <v>0.83333333333333348</v>
      </c>
      <c r="AJ58" s="156" t="s">
        <v>1201</v>
      </c>
      <c r="AK58" s="129" t="s">
        <v>1116</v>
      </c>
      <c r="AL58" s="95" t="s">
        <v>1117</v>
      </c>
      <c r="AM58" s="95" t="s">
        <v>1012</v>
      </c>
      <c r="AN58" s="95" t="s">
        <v>1042</v>
      </c>
      <c r="AO58" s="95" t="s">
        <v>184</v>
      </c>
      <c r="AP58" s="95" t="s">
        <v>1202</v>
      </c>
      <c r="AQ58" s="146">
        <v>20</v>
      </c>
      <c r="AR58" s="146">
        <v>44</v>
      </c>
      <c r="AS58" s="146">
        <v>22</v>
      </c>
      <c r="AT58" s="146">
        <v>55</v>
      </c>
      <c r="AU58" s="146">
        <v>60</v>
      </c>
      <c r="AV58" s="146" t="s">
        <v>1068</v>
      </c>
      <c r="AW58" s="146" t="s">
        <v>1203</v>
      </c>
      <c r="AX58" s="146" t="s">
        <v>1204</v>
      </c>
      <c r="AY58" s="146" t="s">
        <v>1205</v>
      </c>
      <c r="AZ58" s="146" t="s">
        <v>1206</v>
      </c>
      <c r="BA58" s="146" t="s">
        <v>1207</v>
      </c>
      <c r="BB58" s="146" t="s">
        <v>1208</v>
      </c>
      <c r="BC58" s="146" t="s">
        <v>1209</v>
      </c>
    </row>
    <row r="59" spans="1:55" ht="17.25" thickBot="1">
      <c r="A59" s="145">
        <v>12</v>
      </c>
      <c r="B59" s="146" t="s">
        <v>1210</v>
      </c>
      <c r="C59" s="146" t="s">
        <v>1211</v>
      </c>
      <c r="D59" s="146" t="s">
        <v>167</v>
      </c>
      <c r="E59" s="146" t="s">
        <v>1212</v>
      </c>
      <c r="F59" s="157" t="s">
        <v>546</v>
      </c>
      <c r="G59" s="163" t="s">
        <v>995</v>
      </c>
      <c r="H59" s="158" t="s">
        <v>1052</v>
      </c>
      <c r="I59" s="158" t="s">
        <v>1053</v>
      </c>
      <c r="J59" s="146" t="s">
        <v>998</v>
      </c>
      <c r="K59" s="146" t="s">
        <v>999</v>
      </c>
      <c r="L59" s="146" t="s">
        <v>1054</v>
      </c>
      <c r="M59" s="146" t="s">
        <v>1213</v>
      </c>
      <c r="N59" s="95" t="s">
        <v>1214</v>
      </c>
      <c r="O59" s="146" t="s">
        <v>1163</v>
      </c>
      <c r="P59" s="146" t="s">
        <v>1215</v>
      </c>
      <c r="Q59" s="146" t="s">
        <v>1216</v>
      </c>
      <c r="R59" s="146" t="s">
        <v>1130</v>
      </c>
      <c r="S59" s="146" t="s">
        <v>1033</v>
      </c>
      <c r="T59" s="146" t="s">
        <v>1109</v>
      </c>
      <c r="U59" s="151">
        <v>146.66666666666666</v>
      </c>
      <c r="V59" s="151">
        <v>160</v>
      </c>
      <c r="W59" s="152" t="s">
        <v>1217</v>
      </c>
      <c r="X59" s="153" t="s">
        <v>1218</v>
      </c>
      <c r="Y59" s="162" t="s">
        <v>1088</v>
      </c>
      <c r="Z59" s="146" t="s">
        <v>979</v>
      </c>
      <c r="AA59" s="111" t="s">
        <v>981</v>
      </c>
      <c r="AB59" s="95" t="s">
        <v>981</v>
      </c>
      <c r="AC59" s="95" t="s">
        <v>980</v>
      </c>
      <c r="AD59" s="95" t="s">
        <v>979</v>
      </c>
      <c r="AE59" s="146" t="s">
        <v>1594</v>
      </c>
      <c r="AF59" s="95" t="s">
        <v>479</v>
      </c>
      <c r="AG59" t="s">
        <v>1219</v>
      </c>
      <c r="AH59" s="155">
        <v>6.9444444444444447E-4</v>
      </c>
      <c r="AI59" s="155">
        <v>0.25</v>
      </c>
      <c r="AJ59" s="156" t="s">
        <v>1220</v>
      </c>
      <c r="AK59" s="129" t="s">
        <v>1221</v>
      </c>
      <c r="AL59" s="95" t="s">
        <v>1222</v>
      </c>
      <c r="AM59" s="95" t="s">
        <v>1065</v>
      </c>
      <c r="AN59" s="95" t="s">
        <v>1066</v>
      </c>
      <c r="AO59" s="95" t="s">
        <v>185</v>
      </c>
      <c r="AP59" s="95" t="s">
        <v>1223</v>
      </c>
      <c r="AQ59" s="146">
        <v>18</v>
      </c>
      <c r="AR59" s="146">
        <v>42</v>
      </c>
      <c r="AS59" s="146">
        <v>2</v>
      </c>
      <c r="AT59" s="146">
        <v>21</v>
      </c>
      <c r="AU59" s="146">
        <v>30</v>
      </c>
      <c r="AV59" s="146" t="s">
        <v>1068</v>
      </c>
      <c r="AW59" s="146"/>
      <c r="AX59" s="146" t="s">
        <v>1190</v>
      </c>
      <c r="AY59" s="146" t="s">
        <v>1224</v>
      </c>
      <c r="AZ59" s="146" t="s">
        <v>1225</v>
      </c>
      <c r="BA59" s="146" t="s">
        <v>1226</v>
      </c>
      <c r="BB59" s="146" t="s">
        <v>1227</v>
      </c>
      <c r="BC59" s="146" t="s">
        <v>1228</v>
      </c>
    </row>
    <row r="60" spans="1:55" ht="17.25" thickBot="1">
      <c r="A60" s="145">
        <v>13</v>
      </c>
      <c r="B60" s="146" t="s">
        <v>1229</v>
      </c>
      <c r="C60" s="146" t="s">
        <v>1230</v>
      </c>
      <c r="D60" s="146" t="s">
        <v>189</v>
      </c>
      <c r="E60" s="146" t="s">
        <v>1231</v>
      </c>
      <c r="F60" s="157" t="s">
        <v>546</v>
      </c>
      <c r="G60" s="158" t="s">
        <v>1024</v>
      </c>
      <c r="H60" s="160" t="s">
        <v>964</v>
      </c>
      <c r="I60" s="158" t="s">
        <v>965</v>
      </c>
      <c r="J60" s="146" t="s">
        <v>998</v>
      </c>
      <c r="K60" s="146" t="s">
        <v>967</v>
      </c>
      <c r="L60" s="146" t="s">
        <v>1054</v>
      </c>
      <c r="M60" s="146" t="s">
        <v>1232</v>
      </c>
      <c r="N60" s="95" t="s">
        <v>1233</v>
      </c>
      <c r="O60" s="146" t="s">
        <v>1105</v>
      </c>
      <c r="P60" s="146" t="s">
        <v>1234</v>
      </c>
      <c r="Q60" s="146" t="s">
        <v>1235</v>
      </c>
      <c r="R60" s="146" t="s">
        <v>1108</v>
      </c>
      <c r="S60" s="146" t="s">
        <v>974</v>
      </c>
      <c r="T60" s="146" t="s">
        <v>975</v>
      </c>
      <c r="U60" s="151">
        <v>160</v>
      </c>
      <c r="V60" s="151">
        <v>173.33333333333334</v>
      </c>
      <c r="W60" s="152" t="s">
        <v>1236</v>
      </c>
      <c r="X60" s="153" t="s">
        <v>1237</v>
      </c>
      <c r="Y60" s="162" t="s">
        <v>1112</v>
      </c>
      <c r="Z60" s="146" t="s">
        <v>979</v>
      </c>
      <c r="AA60" s="111" t="s">
        <v>979</v>
      </c>
      <c r="AB60" s="95" t="s">
        <v>980</v>
      </c>
      <c r="AC60" s="95" t="s">
        <v>981</v>
      </c>
      <c r="AD60" s="95" t="s">
        <v>981</v>
      </c>
      <c r="AE60" s="146" t="s">
        <v>1597</v>
      </c>
      <c r="AF60" s="95" t="s">
        <v>1238</v>
      </c>
      <c r="AG60" t="s">
        <v>1239</v>
      </c>
      <c r="AH60" s="155">
        <v>1.1574074074074073E-3</v>
      </c>
      <c r="AI60" s="155">
        <v>0.41666666666666663</v>
      </c>
      <c r="AJ60" s="156" t="s">
        <v>1240</v>
      </c>
      <c r="AK60" s="129" t="s">
        <v>1221</v>
      </c>
      <c r="AL60" s="95" t="s">
        <v>1222</v>
      </c>
      <c r="AM60" s="95" t="s">
        <v>986</v>
      </c>
      <c r="AN60" s="95" t="s">
        <v>949</v>
      </c>
      <c r="AO60" s="95" t="s">
        <v>185</v>
      </c>
      <c r="AP60" s="95" t="s">
        <v>1241</v>
      </c>
      <c r="AQ60" s="146">
        <v>21.000000000000004</v>
      </c>
      <c r="AR60" s="146">
        <v>45</v>
      </c>
      <c r="AS60" s="146">
        <v>26</v>
      </c>
      <c r="AT60" s="146">
        <v>7.5</v>
      </c>
      <c r="AU60" s="146">
        <v>15</v>
      </c>
      <c r="AV60" s="146" t="s">
        <v>952</v>
      </c>
      <c r="AW60" s="146" t="s">
        <v>1242</v>
      </c>
      <c r="AX60" s="146" t="s">
        <v>1243</v>
      </c>
      <c r="AY60" s="146" t="s">
        <v>1140</v>
      </c>
      <c r="AZ60" s="146" t="s">
        <v>1141</v>
      </c>
      <c r="BA60" s="146" t="s">
        <v>1244</v>
      </c>
      <c r="BB60" s="146" t="s">
        <v>1245</v>
      </c>
      <c r="BC60" s="146" t="s">
        <v>1246</v>
      </c>
    </row>
    <row r="61" spans="1:55" ht="17.25" thickBot="1">
      <c r="A61" s="145">
        <v>14</v>
      </c>
      <c r="B61" s="146" t="s">
        <v>278</v>
      </c>
      <c r="C61" s="146" t="s">
        <v>1247</v>
      </c>
      <c r="D61" s="146" t="s">
        <v>166</v>
      </c>
      <c r="E61" s="146" t="s">
        <v>1248</v>
      </c>
      <c r="F61" s="157" t="s">
        <v>546</v>
      </c>
      <c r="G61" s="158" t="s">
        <v>963</v>
      </c>
      <c r="H61" s="149" t="s">
        <v>996</v>
      </c>
      <c r="I61" s="158" t="s">
        <v>965</v>
      </c>
      <c r="J61" s="146" t="s">
        <v>966</v>
      </c>
      <c r="K61" s="146" t="s">
        <v>1026</v>
      </c>
      <c r="L61" s="146" t="s">
        <v>1027</v>
      </c>
      <c r="M61" s="146" t="s">
        <v>1249</v>
      </c>
      <c r="N61" s="95" t="s">
        <v>1249</v>
      </c>
      <c r="O61" s="146" t="s">
        <v>1105</v>
      </c>
      <c r="P61" s="146" t="s">
        <v>1250</v>
      </c>
      <c r="Q61" s="146" t="s">
        <v>1251</v>
      </c>
      <c r="R61" s="161" t="s">
        <v>700</v>
      </c>
      <c r="S61" s="146" t="s">
        <v>1005</v>
      </c>
      <c r="T61" s="146" t="s">
        <v>1006</v>
      </c>
      <c r="U61" s="151">
        <v>173.33333333333334</v>
      </c>
      <c r="V61" s="151">
        <v>186.66666666666669</v>
      </c>
      <c r="W61" s="152" t="s">
        <v>1252</v>
      </c>
      <c r="X61" s="153" t="s">
        <v>1253</v>
      </c>
      <c r="Y61" s="162" t="s">
        <v>1133</v>
      </c>
      <c r="Z61" s="146" t="s">
        <v>980</v>
      </c>
      <c r="AA61" s="111" t="s">
        <v>980</v>
      </c>
      <c r="AB61" s="95" t="s">
        <v>979</v>
      </c>
      <c r="AC61" s="95" t="s">
        <v>979</v>
      </c>
      <c r="AD61" s="95" t="s">
        <v>980</v>
      </c>
      <c r="AE61" s="146" t="s">
        <v>1599</v>
      </c>
      <c r="AF61" s="95" t="s">
        <v>1238</v>
      </c>
      <c r="AG61" t="s">
        <v>1254</v>
      </c>
      <c r="AH61" s="155">
        <v>8.1018518518518516E-4</v>
      </c>
      <c r="AI61" s="155">
        <v>0.29166666666666669</v>
      </c>
      <c r="AJ61" s="156" t="s">
        <v>1255</v>
      </c>
      <c r="AK61" s="129" t="s">
        <v>1221</v>
      </c>
      <c r="AL61" s="95" t="s">
        <v>1222</v>
      </c>
      <c r="AM61" s="95" t="s">
        <v>1091</v>
      </c>
      <c r="AN61" s="95" t="s">
        <v>1013</v>
      </c>
      <c r="AO61" s="95" t="s">
        <v>185</v>
      </c>
      <c r="AP61" s="95" t="s">
        <v>1256</v>
      </c>
      <c r="AQ61" s="146">
        <v>20</v>
      </c>
      <c r="AR61" s="146">
        <v>44</v>
      </c>
      <c r="AS61" s="146">
        <v>30</v>
      </c>
      <c r="AT61" s="146">
        <v>55</v>
      </c>
      <c r="AU61" s="146">
        <v>60</v>
      </c>
      <c r="AV61" s="146" t="s">
        <v>952</v>
      </c>
      <c r="AW61" s="146" t="s">
        <v>1257</v>
      </c>
      <c r="AX61" s="146" t="s">
        <v>800</v>
      </c>
      <c r="AY61" s="146" t="s">
        <v>1258</v>
      </c>
      <c r="AZ61" s="146" t="s">
        <v>1073</v>
      </c>
      <c r="BA61" s="146" t="s">
        <v>1140</v>
      </c>
      <c r="BB61" s="146" t="s">
        <v>1259</v>
      </c>
      <c r="BC61" s="146" t="s">
        <v>1260</v>
      </c>
    </row>
    <row r="62" spans="1:55" ht="17.25" thickBot="1">
      <c r="A62" s="145">
        <v>15</v>
      </c>
      <c r="B62" s="146" t="s">
        <v>281</v>
      </c>
      <c r="C62" s="146" t="s">
        <v>1261</v>
      </c>
      <c r="D62" s="146" t="s">
        <v>204</v>
      </c>
      <c r="E62" s="146" t="s">
        <v>1262</v>
      </c>
      <c r="F62" s="157" t="s">
        <v>546</v>
      </c>
      <c r="G62" s="163" t="s">
        <v>1079</v>
      </c>
      <c r="H62" s="158" t="s">
        <v>1025</v>
      </c>
      <c r="I62" s="158" t="s">
        <v>965</v>
      </c>
      <c r="J62" s="146" t="s">
        <v>966</v>
      </c>
      <c r="K62" s="146" t="s">
        <v>967</v>
      </c>
      <c r="L62" s="146" t="s">
        <v>1000</v>
      </c>
      <c r="M62" s="146" t="s">
        <v>1263</v>
      </c>
      <c r="N62" s="95" t="s">
        <v>1264</v>
      </c>
      <c r="O62" s="146" t="s">
        <v>1163</v>
      </c>
      <c r="P62" s="146" t="s">
        <v>1234</v>
      </c>
      <c r="Q62" s="146" t="s">
        <v>1265</v>
      </c>
      <c r="R62" s="146" t="s">
        <v>1108</v>
      </c>
      <c r="S62" s="146" t="s">
        <v>1033</v>
      </c>
      <c r="T62" s="146" t="s">
        <v>1034</v>
      </c>
      <c r="U62" s="151">
        <v>186.66666666666669</v>
      </c>
      <c r="V62" s="151">
        <v>200.00000000000003</v>
      </c>
      <c r="W62" s="152" t="s">
        <v>1266</v>
      </c>
      <c r="X62" s="153" t="s">
        <v>1267</v>
      </c>
      <c r="Y62" s="162" t="s">
        <v>978</v>
      </c>
      <c r="Z62" s="146" t="s">
        <v>1038</v>
      </c>
      <c r="AA62" s="111" t="s">
        <v>981</v>
      </c>
      <c r="AB62" s="95" t="s">
        <v>981</v>
      </c>
      <c r="AC62" s="95" t="s">
        <v>980</v>
      </c>
      <c r="AD62" s="95" t="s">
        <v>979</v>
      </c>
      <c r="AE62" s="146" t="s">
        <v>1602</v>
      </c>
      <c r="AF62" s="95" t="s">
        <v>508</v>
      </c>
      <c r="AG62" t="s">
        <v>1268</v>
      </c>
      <c r="AH62" s="155">
        <v>2.0833333333333333E-3</v>
      </c>
      <c r="AI62" s="155">
        <v>0.75</v>
      </c>
      <c r="AJ62" s="156" t="s">
        <v>1269</v>
      </c>
      <c r="AK62" s="129" t="s">
        <v>1221</v>
      </c>
      <c r="AL62" s="95" t="s">
        <v>1222</v>
      </c>
      <c r="AM62" s="95" t="s">
        <v>1136</v>
      </c>
      <c r="AN62" s="95" t="s">
        <v>1042</v>
      </c>
      <c r="AO62" s="95" t="s">
        <v>185</v>
      </c>
      <c r="AP62" s="95" t="s">
        <v>1270</v>
      </c>
      <c r="AQ62" s="146">
        <v>13.999999999999998</v>
      </c>
      <c r="AR62" s="146">
        <v>38</v>
      </c>
      <c r="AS62" s="146">
        <v>38</v>
      </c>
      <c r="AT62" s="146">
        <v>21</v>
      </c>
      <c r="AU62" s="146">
        <v>30</v>
      </c>
      <c r="AV62" s="146" t="s">
        <v>952</v>
      </c>
      <c r="AW62" s="146" t="s">
        <v>1271</v>
      </c>
      <c r="AX62" s="146" t="s">
        <v>800</v>
      </c>
      <c r="AY62" s="146" t="s">
        <v>1207</v>
      </c>
      <c r="AZ62" s="146" t="s">
        <v>1272</v>
      </c>
      <c r="BA62" s="146" t="s">
        <v>1094</v>
      </c>
      <c r="BB62" s="146" t="s">
        <v>1273</v>
      </c>
      <c r="BC62" s="146" t="s">
        <v>1274</v>
      </c>
    </row>
    <row r="63" spans="1:55" ht="17.25" thickBot="1">
      <c r="A63" s="145">
        <v>16</v>
      </c>
      <c r="B63" s="146" t="s">
        <v>285</v>
      </c>
      <c r="C63" s="146" t="s">
        <v>1275</v>
      </c>
      <c r="D63" s="146" t="s">
        <v>4</v>
      </c>
      <c r="E63" s="146" t="s">
        <v>1276</v>
      </c>
      <c r="F63" s="159" t="s">
        <v>546</v>
      </c>
      <c r="G63" s="164" t="s">
        <v>546</v>
      </c>
      <c r="H63" s="158" t="s">
        <v>1052</v>
      </c>
      <c r="I63" s="158" t="s">
        <v>997</v>
      </c>
      <c r="J63" s="146" t="s">
        <v>1126</v>
      </c>
      <c r="K63" s="146" t="s">
        <v>1026</v>
      </c>
      <c r="L63" s="146" t="s">
        <v>968</v>
      </c>
      <c r="M63" s="146" t="s">
        <v>1277</v>
      </c>
      <c r="N63" s="95" t="s">
        <v>1278</v>
      </c>
      <c r="O63" s="146" t="s">
        <v>1163</v>
      </c>
      <c r="P63" s="146" t="s">
        <v>1250</v>
      </c>
      <c r="Q63" s="146" t="s">
        <v>1279</v>
      </c>
      <c r="R63" s="146" t="s">
        <v>1130</v>
      </c>
      <c r="S63" s="146" t="s">
        <v>974</v>
      </c>
      <c r="T63" s="146" t="s">
        <v>1059</v>
      </c>
      <c r="U63" s="151">
        <v>200.00000000000003</v>
      </c>
      <c r="V63" s="151">
        <v>213.33333333333337</v>
      </c>
      <c r="W63" s="152" t="s">
        <v>1280</v>
      </c>
      <c r="X63" s="153" t="s">
        <v>1281</v>
      </c>
      <c r="Y63" s="162" t="s">
        <v>1009</v>
      </c>
      <c r="Z63" s="146" t="s">
        <v>1038</v>
      </c>
      <c r="AA63" s="111" t="s">
        <v>979</v>
      </c>
      <c r="AB63" s="95" t="s">
        <v>980</v>
      </c>
      <c r="AC63" s="95" t="s">
        <v>981</v>
      </c>
      <c r="AD63" s="95" t="s">
        <v>981</v>
      </c>
      <c r="AE63" s="146" t="s">
        <v>1604</v>
      </c>
      <c r="AF63" s="95" t="s">
        <v>508</v>
      </c>
      <c r="AG63" t="s">
        <v>1282</v>
      </c>
      <c r="AH63" s="155">
        <v>1.8518518518518517E-3</v>
      </c>
      <c r="AI63" s="155">
        <v>0.66666666666666663</v>
      </c>
      <c r="AJ63" s="156" t="s">
        <v>1283</v>
      </c>
      <c r="AK63" s="129" t="s">
        <v>1221</v>
      </c>
      <c r="AL63" s="95" t="s">
        <v>1222</v>
      </c>
      <c r="AM63" s="95" t="s">
        <v>1041</v>
      </c>
      <c r="AN63" s="95" t="s">
        <v>1066</v>
      </c>
      <c r="AO63" s="95" t="s">
        <v>186</v>
      </c>
      <c r="AP63" s="95" t="s">
        <v>1284</v>
      </c>
      <c r="AQ63" s="146">
        <v>13.999999999999998</v>
      </c>
      <c r="AR63" s="146">
        <v>38</v>
      </c>
      <c r="AS63" s="146">
        <v>38</v>
      </c>
      <c r="AT63" s="146">
        <v>1</v>
      </c>
      <c r="AU63" s="146">
        <v>8</v>
      </c>
      <c r="AV63" s="146" t="s">
        <v>1068</v>
      </c>
      <c r="AW63" s="146" t="s">
        <v>1285</v>
      </c>
      <c r="AX63" s="146" t="s">
        <v>1286</v>
      </c>
      <c r="AY63" s="146" t="s">
        <v>1287</v>
      </c>
      <c r="AZ63" s="146" t="s">
        <v>1140</v>
      </c>
      <c r="BA63" s="146" t="s">
        <v>1157</v>
      </c>
      <c r="BB63" s="146" t="s">
        <v>1288</v>
      </c>
      <c r="BC63" s="146" t="s">
        <v>1289</v>
      </c>
    </row>
    <row r="64" spans="1:55" ht="17.25" thickBot="1">
      <c r="A64" s="145">
        <v>17</v>
      </c>
      <c r="B64" s="146" t="s">
        <v>289</v>
      </c>
      <c r="C64" s="146" t="s">
        <v>1290</v>
      </c>
      <c r="D64" s="146" t="s">
        <v>1146</v>
      </c>
      <c r="E64" s="146" t="s">
        <v>1291</v>
      </c>
      <c r="F64" s="147" t="s">
        <v>995</v>
      </c>
      <c r="G64" s="149" t="s">
        <v>963</v>
      </c>
      <c r="H64" s="160" t="s">
        <v>964</v>
      </c>
      <c r="I64" s="149" t="s">
        <v>965</v>
      </c>
      <c r="J64" s="146" t="s">
        <v>966</v>
      </c>
      <c r="K64" s="146" t="s">
        <v>967</v>
      </c>
      <c r="L64" s="146" t="s">
        <v>968</v>
      </c>
      <c r="M64" s="146" t="s">
        <v>1292</v>
      </c>
      <c r="N64" s="95" t="s">
        <v>1293</v>
      </c>
      <c r="O64" s="146" t="s">
        <v>1105</v>
      </c>
      <c r="P64" s="146" t="s">
        <v>1294</v>
      </c>
      <c r="Q64" s="146" t="s">
        <v>1295</v>
      </c>
      <c r="R64" s="146" t="s">
        <v>804</v>
      </c>
      <c r="S64" s="146" t="s">
        <v>1005</v>
      </c>
      <c r="T64" s="146" t="s">
        <v>1085</v>
      </c>
      <c r="U64" s="151">
        <v>213.33333333333337</v>
      </c>
      <c r="V64" s="151">
        <v>226.66666666666671</v>
      </c>
      <c r="W64" s="152" t="s">
        <v>1296</v>
      </c>
      <c r="X64" s="153" t="s">
        <v>1297</v>
      </c>
      <c r="Y64" s="162" t="s">
        <v>1037</v>
      </c>
      <c r="Z64" s="146" t="s">
        <v>980</v>
      </c>
      <c r="AA64" s="111" t="s">
        <v>980</v>
      </c>
      <c r="AB64" s="95" t="s">
        <v>979</v>
      </c>
      <c r="AC64" s="95" t="s">
        <v>979</v>
      </c>
      <c r="AD64" s="95" t="s">
        <v>980</v>
      </c>
      <c r="AE64" s="146" t="s">
        <v>1607</v>
      </c>
      <c r="AF64" s="95" t="s">
        <v>508</v>
      </c>
      <c r="AG64" t="s">
        <v>1298</v>
      </c>
      <c r="AH64" s="155">
        <v>2.1990740740740742E-3</v>
      </c>
      <c r="AI64" s="155">
        <v>0.79166666666666674</v>
      </c>
      <c r="AJ64" s="156" t="s">
        <v>1299</v>
      </c>
      <c r="AK64" s="129" t="s">
        <v>1117</v>
      </c>
      <c r="AL64" s="95" t="s">
        <v>1300</v>
      </c>
      <c r="AM64" s="95" t="s">
        <v>1091</v>
      </c>
      <c r="AN64" s="95" t="s">
        <v>949</v>
      </c>
      <c r="AO64" s="95" t="s">
        <v>186</v>
      </c>
      <c r="AP64" s="95" t="s">
        <v>1301</v>
      </c>
      <c r="AQ64" s="146">
        <v>10</v>
      </c>
      <c r="AR64" s="146">
        <v>28</v>
      </c>
      <c r="AS64" s="146">
        <v>36</v>
      </c>
      <c r="AT64" s="146">
        <v>52</v>
      </c>
      <c r="AU64" s="146">
        <v>60</v>
      </c>
      <c r="AV64" s="146" t="s">
        <v>1068</v>
      </c>
      <c r="AW64" s="146" t="s">
        <v>1302</v>
      </c>
      <c r="AX64" s="146" t="s">
        <v>1303</v>
      </c>
      <c r="AY64" s="146" t="s">
        <v>1272</v>
      </c>
      <c r="AZ64" s="146" t="s">
        <v>1157</v>
      </c>
      <c r="BA64" s="146" t="s">
        <v>1304</v>
      </c>
      <c r="BB64" s="146" t="s">
        <v>1305</v>
      </c>
      <c r="BC64" s="146" t="s">
        <v>1306</v>
      </c>
    </row>
    <row r="65" spans="1:55" ht="17.25" thickBot="1">
      <c r="A65" s="145">
        <v>18</v>
      </c>
      <c r="B65" s="146" t="s">
        <v>1307</v>
      </c>
      <c r="C65" s="146" t="s">
        <v>1308</v>
      </c>
      <c r="D65" s="146" t="s">
        <v>1162</v>
      </c>
      <c r="E65" s="146" t="s">
        <v>1291</v>
      </c>
      <c r="F65" s="157" t="s">
        <v>995</v>
      </c>
      <c r="G65" s="163" t="s">
        <v>1079</v>
      </c>
      <c r="H65" s="149" t="s">
        <v>996</v>
      </c>
      <c r="I65" s="158" t="s">
        <v>965</v>
      </c>
      <c r="J65" s="146" t="s">
        <v>1126</v>
      </c>
      <c r="K65" s="146" t="s">
        <v>1026</v>
      </c>
      <c r="L65" s="146" t="s">
        <v>1000</v>
      </c>
      <c r="M65" s="146" t="s">
        <v>1292</v>
      </c>
      <c r="N65" s="95" t="s">
        <v>1309</v>
      </c>
      <c r="O65" s="146" t="s">
        <v>1163</v>
      </c>
      <c r="P65" s="146" t="s">
        <v>1294</v>
      </c>
      <c r="Q65" s="146" t="s">
        <v>1310</v>
      </c>
      <c r="R65" s="146" t="s">
        <v>1165</v>
      </c>
      <c r="S65" s="146" t="s">
        <v>1033</v>
      </c>
      <c r="T65" s="146" t="s">
        <v>1109</v>
      </c>
      <c r="U65" s="151">
        <v>226.66666666666671</v>
      </c>
      <c r="V65" s="151">
        <v>240.00000000000006</v>
      </c>
      <c r="W65" s="152" t="s">
        <v>1311</v>
      </c>
      <c r="X65" s="153" t="s">
        <v>1312</v>
      </c>
      <c r="Y65" s="162" t="s">
        <v>1062</v>
      </c>
      <c r="Z65" s="146" t="s">
        <v>979</v>
      </c>
      <c r="AA65" s="111" t="s">
        <v>981</v>
      </c>
      <c r="AB65" s="95" t="s">
        <v>981</v>
      </c>
      <c r="AC65" s="95" t="s">
        <v>980</v>
      </c>
      <c r="AD65" s="95" t="s">
        <v>979</v>
      </c>
      <c r="AE65" s="146" t="s">
        <v>1609</v>
      </c>
      <c r="AF65" s="95" t="s">
        <v>508</v>
      </c>
      <c r="AG65" t="s">
        <v>1313</v>
      </c>
      <c r="AH65" s="155">
        <v>1.9675925925925928E-3</v>
      </c>
      <c r="AI65" s="155">
        <v>0.70833333333333337</v>
      </c>
      <c r="AJ65" s="156" t="s">
        <v>1314</v>
      </c>
      <c r="AK65" s="129" t="s">
        <v>1117</v>
      </c>
      <c r="AL65" s="95" t="s">
        <v>1300</v>
      </c>
      <c r="AM65" s="95" t="s">
        <v>1118</v>
      </c>
      <c r="AN65" s="95" t="s">
        <v>1013</v>
      </c>
      <c r="AO65" s="95" t="s">
        <v>186</v>
      </c>
      <c r="AP65" s="95" t="s">
        <v>1315</v>
      </c>
      <c r="AQ65" s="146">
        <v>13.999999999999998</v>
      </c>
      <c r="AR65" s="146">
        <v>38</v>
      </c>
      <c r="AS65" s="146">
        <v>34</v>
      </c>
      <c r="AT65" s="146">
        <v>20</v>
      </c>
      <c r="AU65" s="146">
        <v>30</v>
      </c>
      <c r="AV65" s="146" t="s">
        <v>1068</v>
      </c>
      <c r="AW65" s="146" t="s">
        <v>1316</v>
      </c>
      <c r="AX65" s="146" t="s">
        <v>1206</v>
      </c>
      <c r="AY65" s="146" t="s">
        <v>1095</v>
      </c>
      <c r="AZ65" s="146" t="s">
        <v>1158</v>
      </c>
      <c r="BA65" s="146" t="s">
        <v>1188</v>
      </c>
      <c r="BB65" s="146" t="s">
        <v>1317</v>
      </c>
      <c r="BC65" s="146" t="s">
        <v>1318</v>
      </c>
    </row>
    <row r="66" spans="1:55" ht="17.25" thickBot="1">
      <c r="A66" s="145">
        <v>19</v>
      </c>
      <c r="B66" s="146" t="s">
        <v>1319</v>
      </c>
      <c r="C66" s="146" t="s">
        <v>1320</v>
      </c>
      <c r="D66" s="146" t="s">
        <v>205</v>
      </c>
      <c r="E66" s="146" t="s">
        <v>1321</v>
      </c>
      <c r="F66" s="157" t="s">
        <v>995</v>
      </c>
      <c r="G66" s="163" t="s">
        <v>546</v>
      </c>
      <c r="H66" s="158" t="s">
        <v>1025</v>
      </c>
      <c r="I66" s="158" t="s">
        <v>997</v>
      </c>
      <c r="J66" s="146" t="s">
        <v>966</v>
      </c>
      <c r="K66" s="146" t="s">
        <v>1026</v>
      </c>
      <c r="L66" s="146" t="s">
        <v>1027</v>
      </c>
      <c r="M66" s="146" t="s">
        <v>1322</v>
      </c>
      <c r="N66" s="95" t="s">
        <v>1322</v>
      </c>
      <c r="O66" s="146" t="s">
        <v>1323</v>
      </c>
      <c r="P66" s="146" t="s">
        <v>1106</v>
      </c>
      <c r="Q66" s="146" t="s">
        <v>1324</v>
      </c>
      <c r="R66" s="146" t="s">
        <v>1165</v>
      </c>
      <c r="S66" s="146" t="s">
        <v>974</v>
      </c>
      <c r="T66" s="146" t="s">
        <v>975</v>
      </c>
      <c r="U66" s="151">
        <v>240.00000000000006</v>
      </c>
      <c r="V66" s="151">
        <v>253.3333333333334</v>
      </c>
      <c r="W66" s="152" t="s">
        <v>1325</v>
      </c>
      <c r="X66" s="153" t="s">
        <v>1326</v>
      </c>
      <c r="Y66" s="162" t="s">
        <v>1088</v>
      </c>
      <c r="Z66" s="146" t="s">
        <v>979</v>
      </c>
      <c r="AA66" s="111" t="s">
        <v>979</v>
      </c>
      <c r="AB66" s="95" t="s">
        <v>980</v>
      </c>
      <c r="AC66" s="95" t="s">
        <v>981</v>
      </c>
      <c r="AD66" s="95" t="s">
        <v>981</v>
      </c>
      <c r="AE66" s="146" t="s">
        <v>1611</v>
      </c>
      <c r="AF66" s="95" t="s">
        <v>1327</v>
      </c>
      <c r="AG66" t="s">
        <v>1328</v>
      </c>
      <c r="AH66" s="155">
        <v>8.1018518518518516E-4</v>
      </c>
      <c r="AI66" s="155">
        <v>0.29166666666666669</v>
      </c>
      <c r="AJ66" s="156" t="s">
        <v>1329</v>
      </c>
      <c r="AK66" s="129" t="s">
        <v>1117</v>
      </c>
      <c r="AL66" s="95" t="s">
        <v>1300</v>
      </c>
      <c r="AM66" s="95" t="s">
        <v>1118</v>
      </c>
      <c r="AN66" s="95" t="s">
        <v>1042</v>
      </c>
      <c r="AO66" s="95" t="s">
        <v>186</v>
      </c>
      <c r="AP66" s="95" t="s">
        <v>1330</v>
      </c>
      <c r="AQ66" s="146">
        <v>55.999999999999993</v>
      </c>
      <c r="AR66" s="146">
        <v>44</v>
      </c>
      <c r="AS66" s="146">
        <v>32</v>
      </c>
      <c r="AT66" s="146">
        <v>1</v>
      </c>
      <c r="AU66" s="146">
        <v>8</v>
      </c>
      <c r="AV66" s="146" t="s">
        <v>952</v>
      </c>
      <c r="AW66" s="146" t="s">
        <v>1331</v>
      </c>
      <c r="AX66" s="146" t="s">
        <v>1095</v>
      </c>
      <c r="AY66" s="146" t="s">
        <v>1332</v>
      </c>
      <c r="AZ66" s="146" t="s">
        <v>1333</v>
      </c>
      <c r="BA66" s="146" t="s">
        <v>1334</v>
      </c>
      <c r="BB66" s="146" t="s">
        <v>1335</v>
      </c>
      <c r="BC66" s="146" t="s">
        <v>1336</v>
      </c>
    </row>
    <row r="67" spans="1:55" ht="17.25" thickBot="1">
      <c r="A67" s="145">
        <v>20</v>
      </c>
      <c r="B67" s="146" t="s">
        <v>1337</v>
      </c>
      <c r="C67" s="146" t="s">
        <v>1338</v>
      </c>
      <c r="D67" s="146" t="s">
        <v>188</v>
      </c>
      <c r="E67" s="146" t="s">
        <v>1321</v>
      </c>
      <c r="F67" s="157" t="s">
        <v>995</v>
      </c>
      <c r="G67" s="158" t="s">
        <v>995</v>
      </c>
      <c r="H67" s="158" t="s">
        <v>1052</v>
      </c>
      <c r="I67" s="158" t="s">
        <v>997</v>
      </c>
      <c r="J67" s="146" t="s">
        <v>998</v>
      </c>
      <c r="K67" s="146" t="s">
        <v>999</v>
      </c>
      <c r="L67" s="146" t="s">
        <v>1054</v>
      </c>
      <c r="M67" s="146" t="s">
        <v>1339</v>
      </c>
      <c r="N67" s="95" t="s">
        <v>1340</v>
      </c>
      <c r="O67" s="146" t="s">
        <v>1163</v>
      </c>
      <c r="P67" s="146" t="s">
        <v>1341</v>
      </c>
      <c r="Q67" s="146" t="s">
        <v>1342</v>
      </c>
      <c r="R67" s="146" t="s">
        <v>804</v>
      </c>
      <c r="S67" s="146" t="s">
        <v>1005</v>
      </c>
      <c r="T67" s="146" t="s">
        <v>1006</v>
      </c>
      <c r="U67" s="151">
        <v>253.3333333333334</v>
      </c>
      <c r="V67" s="151">
        <v>266.66666666666674</v>
      </c>
      <c r="W67" s="152" t="s">
        <v>1343</v>
      </c>
      <c r="X67" s="153" t="s">
        <v>1344</v>
      </c>
      <c r="Y67" s="162" t="s">
        <v>1112</v>
      </c>
      <c r="Z67" s="146" t="s">
        <v>980</v>
      </c>
      <c r="AA67" s="111" t="s">
        <v>980</v>
      </c>
      <c r="AB67" s="95" t="s">
        <v>979</v>
      </c>
      <c r="AC67" s="95" t="s">
        <v>979</v>
      </c>
      <c r="AD67" s="95" t="s">
        <v>980</v>
      </c>
      <c r="AE67" s="146" t="s">
        <v>1613</v>
      </c>
      <c r="AF67" s="95" t="s">
        <v>1327</v>
      </c>
      <c r="AG67" t="s">
        <v>1345</v>
      </c>
      <c r="AH67" s="155">
        <v>2.3148148148148151E-3</v>
      </c>
      <c r="AI67" s="155">
        <v>0.83333333333333348</v>
      </c>
      <c r="AJ67" s="156" t="s">
        <v>1346</v>
      </c>
      <c r="AK67" s="129" t="s">
        <v>1117</v>
      </c>
      <c r="AL67" s="95" t="s">
        <v>1300</v>
      </c>
      <c r="AM67" s="95" t="s">
        <v>1012</v>
      </c>
      <c r="AN67" s="95" t="s">
        <v>1066</v>
      </c>
      <c r="AO67" s="95" t="s">
        <v>180</v>
      </c>
      <c r="AQ67" s="146">
        <v>23.999999999999996</v>
      </c>
      <c r="AR67" s="146">
        <v>48</v>
      </c>
      <c r="AS67" s="146">
        <v>42</v>
      </c>
      <c r="AT67" s="146">
        <v>52</v>
      </c>
      <c r="AU67" s="146">
        <v>60</v>
      </c>
      <c r="AV67" s="146" t="s">
        <v>952</v>
      </c>
      <c r="AW67" s="146" t="s">
        <v>1347</v>
      </c>
      <c r="AX67" s="146" t="s">
        <v>1348</v>
      </c>
      <c r="AY67" s="146" t="s">
        <v>1094</v>
      </c>
      <c r="AZ67" s="146" t="s">
        <v>1349</v>
      </c>
      <c r="BA67" s="146" t="s">
        <v>1244</v>
      </c>
      <c r="BB67" s="146" t="s">
        <v>1350</v>
      </c>
      <c r="BC67" s="146" t="s">
        <v>1351</v>
      </c>
    </row>
    <row r="68" spans="1:55" ht="17.25" thickBot="1">
      <c r="A68" s="145">
        <v>21</v>
      </c>
      <c r="B68" s="146" t="s">
        <v>1352</v>
      </c>
      <c r="C68" s="146" t="s">
        <v>1353</v>
      </c>
      <c r="D68" s="146" t="s">
        <v>167</v>
      </c>
      <c r="E68" s="146" t="s">
        <v>1354</v>
      </c>
      <c r="F68" s="157" t="s">
        <v>995</v>
      </c>
      <c r="G68" s="158" t="s">
        <v>1024</v>
      </c>
      <c r="H68" s="160" t="s">
        <v>964</v>
      </c>
      <c r="I68" s="158" t="s">
        <v>1053</v>
      </c>
      <c r="J68" s="146" t="s">
        <v>998</v>
      </c>
      <c r="K68" s="146" t="s">
        <v>999</v>
      </c>
      <c r="L68" s="146" t="s">
        <v>1054</v>
      </c>
      <c r="M68" s="146" t="s">
        <v>1355</v>
      </c>
      <c r="N68" s="95" t="s">
        <v>1356</v>
      </c>
      <c r="O68" s="146" t="s">
        <v>1163</v>
      </c>
      <c r="P68" s="146" t="s">
        <v>1357</v>
      </c>
      <c r="Q68" s="146" t="s">
        <v>1358</v>
      </c>
      <c r="R68" s="146" t="s">
        <v>1130</v>
      </c>
      <c r="S68" s="146" t="s">
        <v>1033</v>
      </c>
      <c r="T68" s="146" t="s">
        <v>1034</v>
      </c>
      <c r="U68" s="151">
        <v>266.66666666666674</v>
      </c>
      <c r="V68" s="151">
        <v>280.00000000000006</v>
      </c>
      <c r="W68" s="152" t="s">
        <v>1359</v>
      </c>
      <c r="X68" s="153" t="s">
        <v>1360</v>
      </c>
      <c r="Y68" s="162" t="s">
        <v>1133</v>
      </c>
      <c r="Z68" s="146" t="s">
        <v>1038</v>
      </c>
      <c r="AA68" s="111" t="s">
        <v>981</v>
      </c>
      <c r="AB68" s="95" t="s">
        <v>981</v>
      </c>
      <c r="AC68" s="95" t="s">
        <v>980</v>
      </c>
      <c r="AD68" s="95" t="s">
        <v>979</v>
      </c>
      <c r="AE68" s="146" t="s">
        <v>1615</v>
      </c>
      <c r="AF68" s="95" t="s">
        <v>487</v>
      </c>
      <c r="AG68" t="s">
        <v>1361</v>
      </c>
      <c r="AH68" s="155">
        <v>6.9444444444444447E-4</v>
      </c>
      <c r="AI68" s="155">
        <v>0.25</v>
      </c>
      <c r="AJ68" s="156" t="s">
        <v>1362</v>
      </c>
      <c r="AK68" s="129" t="s">
        <v>1117</v>
      </c>
      <c r="AL68" s="95" t="s">
        <v>1300</v>
      </c>
      <c r="AM68" s="95" t="s">
        <v>1065</v>
      </c>
      <c r="AN68" s="95" t="s">
        <v>949</v>
      </c>
      <c r="AO68" s="95" t="s">
        <v>180</v>
      </c>
      <c r="AP68" s="95" t="s">
        <v>1363</v>
      </c>
      <c r="AQ68" s="146">
        <v>20</v>
      </c>
      <c r="AR68" s="146">
        <v>44</v>
      </c>
      <c r="AS68" s="146">
        <v>44</v>
      </c>
      <c r="AT68" s="146">
        <v>20</v>
      </c>
      <c r="AU68" s="146">
        <v>30</v>
      </c>
      <c r="AV68" s="146" t="s">
        <v>952</v>
      </c>
      <c r="AW68" s="146"/>
      <c r="AX68" s="146" t="s">
        <v>1334</v>
      </c>
      <c r="AY68" s="146" t="s">
        <v>1364</v>
      </c>
      <c r="AZ68" s="146" t="s">
        <v>1365</v>
      </c>
      <c r="BA68" s="146" t="s">
        <v>1366</v>
      </c>
      <c r="BB68" s="146" t="s">
        <v>1367</v>
      </c>
      <c r="BC68" s="146" t="s">
        <v>1368</v>
      </c>
    </row>
    <row r="69" spans="1:55" s="167" customFormat="1" ht="15">
      <c r="A69" s="165"/>
      <c r="B69" s="166" t="s">
        <v>1369</v>
      </c>
      <c r="C69" s="166"/>
      <c r="D69" s="166" t="s">
        <v>167</v>
      </c>
      <c r="E69" s="166" t="s">
        <v>1370</v>
      </c>
      <c r="F69" s="166"/>
      <c r="G69" s="166"/>
      <c r="H69" s="149" t="s">
        <v>996</v>
      </c>
      <c r="I69" s="166"/>
      <c r="J69" s="166"/>
      <c r="K69" s="166"/>
      <c r="L69" s="166"/>
      <c r="M69" s="166"/>
      <c r="O69" s="166"/>
      <c r="Q69" s="166" t="s">
        <v>1057</v>
      </c>
      <c r="R69" s="166"/>
      <c r="S69" s="166"/>
      <c r="T69" s="166"/>
      <c r="U69" s="168">
        <v>276.66666666666669</v>
      </c>
      <c r="V69" s="168">
        <v>280.88888888888891</v>
      </c>
      <c r="W69" s="166" t="s">
        <v>1371</v>
      </c>
      <c r="X69" s="169" t="s">
        <v>1372</v>
      </c>
      <c r="Y69" s="166" t="s">
        <v>978</v>
      </c>
      <c r="Z69" s="166"/>
      <c r="AA69" s="170"/>
      <c r="AE69" s="171"/>
      <c r="AI69" s="172"/>
      <c r="AK69" s="173"/>
      <c r="AM69" s="174" t="s">
        <v>986</v>
      </c>
      <c r="AN69" s="167" t="s">
        <v>1013</v>
      </c>
      <c r="AO69" s="167" t="s">
        <v>180</v>
      </c>
      <c r="AQ69" s="146">
        <v>0</v>
      </c>
      <c r="AR69" s="146"/>
      <c r="AS69" s="146"/>
      <c r="AT69" s="146"/>
      <c r="AU69" s="146"/>
      <c r="AV69" s="146"/>
      <c r="AW69" s="146" t="s">
        <v>1373</v>
      </c>
      <c r="AX69" s="146"/>
      <c r="AY69" s="146"/>
      <c r="AZ69" s="146"/>
      <c r="BA69" s="146"/>
      <c r="BB69" s="146"/>
      <c r="BC69" s="146"/>
    </row>
    <row r="70" spans="1:55" ht="17.25" thickBot="1">
      <c r="A70" s="145">
        <v>22</v>
      </c>
      <c r="B70" s="146" t="s">
        <v>1374</v>
      </c>
      <c r="C70" s="146" t="s">
        <v>1375</v>
      </c>
      <c r="D70" s="146" t="s">
        <v>189</v>
      </c>
      <c r="E70" s="146" t="s">
        <v>1370</v>
      </c>
      <c r="F70" s="159" t="s">
        <v>995</v>
      </c>
      <c r="G70" s="160" t="s">
        <v>1376</v>
      </c>
      <c r="H70" s="158" t="s">
        <v>1025</v>
      </c>
      <c r="I70" s="160" t="s">
        <v>1053</v>
      </c>
      <c r="J70" s="146" t="s">
        <v>998</v>
      </c>
      <c r="K70" s="146" t="s">
        <v>967</v>
      </c>
      <c r="L70" s="146" t="s">
        <v>1000</v>
      </c>
      <c r="M70" s="146" t="s">
        <v>1149</v>
      </c>
      <c r="N70" s="95" t="s">
        <v>1149</v>
      </c>
      <c r="O70" s="146" t="s">
        <v>1105</v>
      </c>
      <c r="P70" s="146" t="s">
        <v>1341</v>
      </c>
      <c r="Q70" s="146" t="s">
        <v>1377</v>
      </c>
      <c r="R70" s="146" t="s">
        <v>1108</v>
      </c>
      <c r="S70" s="146" t="s">
        <v>974</v>
      </c>
      <c r="T70" s="146" t="s">
        <v>1059</v>
      </c>
      <c r="U70" s="151">
        <v>280.00000000000006</v>
      </c>
      <c r="V70" s="151">
        <v>293.33333333333337</v>
      </c>
      <c r="W70" s="152" t="s">
        <v>1378</v>
      </c>
      <c r="X70" s="153" t="s">
        <v>1379</v>
      </c>
      <c r="Y70" s="162" t="s">
        <v>1009</v>
      </c>
      <c r="Z70" s="146" t="s">
        <v>1038</v>
      </c>
      <c r="AA70" s="111" t="s">
        <v>979</v>
      </c>
      <c r="AB70" s="95" t="s">
        <v>980</v>
      </c>
      <c r="AC70" s="95" t="s">
        <v>981</v>
      </c>
      <c r="AD70" s="95" t="s">
        <v>981</v>
      </c>
      <c r="AE70" s="146" t="s">
        <v>1618</v>
      </c>
      <c r="AF70" s="95" t="s">
        <v>487</v>
      </c>
      <c r="AG70" t="s">
        <v>1380</v>
      </c>
      <c r="AH70" s="155">
        <v>1.1574074074074073E-3</v>
      </c>
      <c r="AI70" s="155">
        <v>0.41666666666666663</v>
      </c>
      <c r="AJ70" s="156" t="s">
        <v>1381</v>
      </c>
      <c r="AK70" s="129" t="s">
        <v>1117</v>
      </c>
      <c r="AL70" s="95" t="s">
        <v>1300</v>
      </c>
      <c r="AM70" s="95" t="s">
        <v>1136</v>
      </c>
      <c r="AN70" s="95" t="s">
        <v>1042</v>
      </c>
      <c r="AO70" s="95" t="s">
        <v>180</v>
      </c>
      <c r="AP70" s="95" t="s">
        <v>1382</v>
      </c>
      <c r="AQ70" s="146">
        <v>10</v>
      </c>
      <c r="AR70" s="146">
        <v>34</v>
      </c>
      <c r="AS70" s="146">
        <v>46</v>
      </c>
      <c r="AT70" s="146">
        <v>1</v>
      </c>
      <c r="AU70" s="146">
        <v>8</v>
      </c>
      <c r="AV70" s="146" t="s">
        <v>1068</v>
      </c>
      <c r="AW70" s="146" t="s">
        <v>1383</v>
      </c>
      <c r="AX70" s="146" t="s">
        <v>1384</v>
      </c>
      <c r="AY70" s="146" t="s">
        <v>1385</v>
      </c>
      <c r="AZ70" s="146" t="s">
        <v>1190</v>
      </c>
      <c r="BA70" s="146" t="s">
        <v>1272</v>
      </c>
      <c r="BB70" s="146" t="s">
        <v>1386</v>
      </c>
      <c r="BC70" s="146" t="s">
        <v>1387</v>
      </c>
    </row>
    <row r="71" spans="1:55" ht="17.25" thickBot="1">
      <c r="A71" s="145">
        <v>23</v>
      </c>
      <c r="B71" s="146" t="s">
        <v>1388</v>
      </c>
      <c r="C71" s="146" t="s">
        <v>1389</v>
      </c>
      <c r="D71" s="146" t="s">
        <v>166</v>
      </c>
      <c r="E71" s="146" t="s">
        <v>1390</v>
      </c>
      <c r="F71" s="147" t="s">
        <v>1024</v>
      </c>
      <c r="G71" s="149" t="s">
        <v>546</v>
      </c>
      <c r="H71" s="158" t="s">
        <v>1052</v>
      </c>
      <c r="I71" s="149" t="s">
        <v>1053</v>
      </c>
      <c r="J71" s="146" t="s">
        <v>966</v>
      </c>
      <c r="K71" s="146" t="s">
        <v>1026</v>
      </c>
      <c r="L71" s="146" t="s">
        <v>968</v>
      </c>
      <c r="M71" s="146" t="s">
        <v>1391</v>
      </c>
      <c r="N71" s="95" t="s">
        <v>1392</v>
      </c>
      <c r="O71" s="146" t="s">
        <v>1105</v>
      </c>
      <c r="P71" s="146" t="s">
        <v>1393</v>
      </c>
      <c r="Q71" s="146" t="s">
        <v>1394</v>
      </c>
      <c r="R71" s="161" t="s">
        <v>700</v>
      </c>
      <c r="S71" s="146" t="s">
        <v>1005</v>
      </c>
      <c r="T71" s="146" t="s">
        <v>1085</v>
      </c>
      <c r="U71" s="151">
        <v>293.33333333333337</v>
      </c>
      <c r="V71" s="151">
        <v>306.66666666666669</v>
      </c>
      <c r="W71" s="152" t="s">
        <v>1395</v>
      </c>
      <c r="X71" s="153" t="s">
        <v>1396</v>
      </c>
      <c r="Y71" s="162" t="s">
        <v>1037</v>
      </c>
      <c r="Z71" s="146" t="s">
        <v>980</v>
      </c>
      <c r="AA71" s="111" t="s">
        <v>980</v>
      </c>
      <c r="AB71" s="95" t="s">
        <v>979</v>
      </c>
      <c r="AC71" s="95" t="s">
        <v>979</v>
      </c>
      <c r="AD71" s="95" t="s">
        <v>980</v>
      </c>
      <c r="AE71" s="146" t="s">
        <v>1620</v>
      </c>
      <c r="AF71" s="95" t="s">
        <v>487</v>
      </c>
      <c r="AG71" t="s">
        <v>1397</v>
      </c>
      <c r="AH71" s="155">
        <v>8.1018518518518516E-4</v>
      </c>
      <c r="AI71" s="155">
        <v>0.29166666666666669</v>
      </c>
      <c r="AJ71" s="156" t="s">
        <v>1398</v>
      </c>
      <c r="AK71" s="129" t="s">
        <v>985</v>
      </c>
      <c r="AL71" s="95" t="s">
        <v>1399</v>
      </c>
      <c r="AM71" s="95" t="s">
        <v>1136</v>
      </c>
      <c r="AN71" s="95" t="s">
        <v>1066</v>
      </c>
      <c r="AO71" s="95" t="s">
        <v>181</v>
      </c>
      <c r="AP71" s="95" t="s">
        <v>1400</v>
      </c>
      <c r="AQ71" s="146">
        <v>10</v>
      </c>
      <c r="AR71" s="146">
        <v>34</v>
      </c>
      <c r="AS71" s="146">
        <v>48</v>
      </c>
      <c r="AT71" s="146">
        <v>52</v>
      </c>
      <c r="AU71" s="146">
        <v>60</v>
      </c>
      <c r="AV71" s="146" t="s">
        <v>1068</v>
      </c>
      <c r="AW71" s="146" t="s">
        <v>1401</v>
      </c>
      <c r="AX71" s="146" t="s">
        <v>1157</v>
      </c>
      <c r="AY71" s="146" t="s">
        <v>1402</v>
      </c>
      <c r="AZ71" s="146" t="s">
        <v>1072</v>
      </c>
      <c r="BA71" s="146" t="s">
        <v>1403</v>
      </c>
      <c r="BB71" s="146" t="s">
        <v>1404</v>
      </c>
      <c r="BC71" s="146" t="s">
        <v>1405</v>
      </c>
    </row>
    <row r="72" spans="1:55" ht="17.25" thickBot="1">
      <c r="A72" s="145">
        <v>24</v>
      </c>
      <c r="B72" s="146" t="s">
        <v>1406</v>
      </c>
      <c r="C72" s="146" t="s">
        <v>1407</v>
      </c>
      <c r="D72" s="146" t="s">
        <v>204</v>
      </c>
      <c r="E72" s="146" t="s">
        <v>1408</v>
      </c>
      <c r="F72" s="157" t="s">
        <v>1024</v>
      </c>
      <c r="G72" s="158" t="s">
        <v>995</v>
      </c>
      <c r="H72" s="160" t="s">
        <v>964</v>
      </c>
      <c r="I72" s="158" t="s">
        <v>1053</v>
      </c>
      <c r="J72" s="146" t="s">
        <v>966</v>
      </c>
      <c r="K72" s="146" t="s">
        <v>1026</v>
      </c>
      <c r="L72" s="146" t="s">
        <v>968</v>
      </c>
      <c r="M72" s="146" t="s">
        <v>1148</v>
      </c>
      <c r="N72" s="95" t="s">
        <v>1409</v>
      </c>
      <c r="O72" s="146" t="s">
        <v>1082</v>
      </c>
      <c r="P72" s="146" t="s">
        <v>971</v>
      </c>
      <c r="Q72" s="146" t="s">
        <v>1410</v>
      </c>
      <c r="R72" s="146" t="s">
        <v>1108</v>
      </c>
      <c r="S72" s="146" t="s">
        <v>1033</v>
      </c>
      <c r="T72" s="146" t="s">
        <v>1109</v>
      </c>
      <c r="U72" s="151">
        <v>306.66666666666669</v>
      </c>
      <c r="V72" s="151">
        <v>320</v>
      </c>
      <c r="W72" s="152" t="s">
        <v>1411</v>
      </c>
      <c r="X72" s="153" t="s">
        <v>1412</v>
      </c>
      <c r="Y72" s="162" t="s">
        <v>1062</v>
      </c>
      <c r="Z72" s="146" t="s">
        <v>979</v>
      </c>
      <c r="AA72" s="111" t="s">
        <v>981</v>
      </c>
      <c r="AB72" s="95" t="s">
        <v>981</v>
      </c>
      <c r="AC72" s="95" t="s">
        <v>980</v>
      </c>
      <c r="AD72" s="95" t="s">
        <v>979</v>
      </c>
      <c r="AE72" s="146" t="s">
        <v>1622</v>
      </c>
      <c r="AF72" s="95" t="s">
        <v>487</v>
      </c>
      <c r="AG72" t="s">
        <v>1413</v>
      </c>
      <c r="AH72" s="155">
        <v>2.0833333333333333E-3</v>
      </c>
      <c r="AI72" s="155">
        <v>0.75</v>
      </c>
      <c r="AJ72" s="156" t="s">
        <v>1414</v>
      </c>
      <c r="AK72" s="129" t="s">
        <v>985</v>
      </c>
      <c r="AL72" s="95" t="s">
        <v>1399</v>
      </c>
      <c r="AM72" s="95" t="s">
        <v>1136</v>
      </c>
      <c r="AN72" s="95" t="s">
        <v>949</v>
      </c>
      <c r="AO72" s="95" t="s">
        <v>181</v>
      </c>
      <c r="AP72" s="95" t="s">
        <v>1415</v>
      </c>
      <c r="AQ72" s="146">
        <v>18</v>
      </c>
      <c r="AR72" s="146">
        <v>42</v>
      </c>
      <c r="AS72" s="146">
        <v>50</v>
      </c>
      <c r="AT72" s="146">
        <v>20</v>
      </c>
      <c r="AU72" s="146">
        <v>30</v>
      </c>
      <c r="AV72" s="146" t="s">
        <v>1068</v>
      </c>
      <c r="AW72" s="146" t="s">
        <v>1416</v>
      </c>
      <c r="AX72" s="146" t="s">
        <v>1349</v>
      </c>
      <c r="AY72" s="146" t="s">
        <v>1244</v>
      </c>
      <c r="AZ72" s="146" t="s">
        <v>1139</v>
      </c>
      <c r="BA72" s="146" t="s">
        <v>1188</v>
      </c>
      <c r="BB72" s="146" t="s">
        <v>1417</v>
      </c>
      <c r="BC72" s="146" t="s">
        <v>1418</v>
      </c>
    </row>
    <row r="73" spans="1:55" ht="17.25" thickBot="1">
      <c r="A73" s="145">
        <v>25</v>
      </c>
      <c r="B73" s="146" t="s">
        <v>1419</v>
      </c>
      <c r="C73" s="146" t="s">
        <v>1420</v>
      </c>
      <c r="D73" s="146" t="s">
        <v>4</v>
      </c>
      <c r="E73" s="146" t="s">
        <v>1421</v>
      </c>
      <c r="F73" s="157" t="s">
        <v>1024</v>
      </c>
      <c r="G73" s="158" t="s">
        <v>1024</v>
      </c>
      <c r="H73" s="149" t="s">
        <v>996</v>
      </c>
      <c r="I73" s="158" t="s">
        <v>997</v>
      </c>
      <c r="J73" s="146" t="s">
        <v>1126</v>
      </c>
      <c r="K73" s="146" t="s">
        <v>999</v>
      </c>
      <c r="L73" s="146" t="s">
        <v>1000</v>
      </c>
      <c r="M73" s="146" t="s">
        <v>1422</v>
      </c>
      <c r="N73" s="95" t="s">
        <v>1423</v>
      </c>
      <c r="O73" s="146" t="s">
        <v>1163</v>
      </c>
      <c r="P73" s="146" t="s">
        <v>1393</v>
      </c>
      <c r="Q73" s="146" t="s">
        <v>1424</v>
      </c>
      <c r="R73" s="146" t="s">
        <v>1130</v>
      </c>
      <c r="S73" s="146" t="s">
        <v>974</v>
      </c>
      <c r="T73" s="146" t="s">
        <v>975</v>
      </c>
      <c r="U73" s="151">
        <v>320</v>
      </c>
      <c r="V73" s="151">
        <v>333.33333333333331</v>
      </c>
      <c r="W73" s="152" t="s">
        <v>1425</v>
      </c>
      <c r="X73" s="153" t="s">
        <v>1426</v>
      </c>
      <c r="Y73" s="162" t="s">
        <v>1088</v>
      </c>
      <c r="Z73" s="146" t="s">
        <v>979</v>
      </c>
      <c r="AA73" s="111" t="s">
        <v>979</v>
      </c>
      <c r="AB73" s="95" t="s">
        <v>980</v>
      </c>
      <c r="AC73" s="95" t="s">
        <v>981</v>
      </c>
      <c r="AD73" s="95" t="s">
        <v>981</v>
      </c>
      <c r="AE73" s="146" t="s">
        <v>1625</v>
      </c>
      <c r="AF73" s="95" t="s">
        <v>487</v>
      </c>
      <c r="AG73" t="s">
        <v>1427</v>
      </c>
      <c r="AH73" s="155">
        <v>1.8518518518518517E-3</v>
      </c>
      <c r="AI73" s="155">
        <v>0.66666666666666663</v>
      </c>
      <c r="AJ73" s="156" t="s">
        <v>1428</v>
      </c>
      <c r="AK73" s="129" t="s">
        <v>985</v>
      </c>
      <c r="AL73" s="95" t="s">
        <v>1399</v>
      </c>
      <c r="AM73" s="95" t="s">
        <v>1012</v>
      </c>
      <c r="AN73" s="95" t="s">
        <v>1013</v>
      </c>
      <c r="AO73" s="95" t="s">
        <v>181</v>
      </c>
      <c r="AP73" s="95" t="s">
        <v>1429</v>
      </c>
      <c r="AQ73" s="146">
        <v>16</v>
      </c>
      <c r="AR73" s="146">
        <v>40</v>
      </c>
      <c r="AS73" s="146">
        <v>52</v>
      </c>
      <c r="AT73" s="146">
        <v>1</v>
      </c>
      <c r="AU73" s="146">
        <v>8</v>
      </c>
      <c r="AV73" s="146" t="s">
        <v>952</v>
      </c>
      <c r="AW73" s="146" t="s">
        <v>1430</v>
      </c>
      <c r="AX73" s="146" t="s">
        <v>1431</v>
      </c>
      <c r="AY73" s="146" t="s">
        <v>800</v>
      </c>
      <c r="AZ73" s="146" t="s">
        <v>1432</v>
      </c>
      <c r="BA73" s="146" t="s">
        <v>1095</v>
      </c>
      <c r="BB73" s="146" t="s">
        <v>1433</v>
      </c>
      <c r="BC73" s="146" t="s">
        <v>1434</v>
      </c>
    </row>
    <row r="74" spans="1:55" ht="17.25" thickBot="1">
      <c r="A74" s="145">
        <v>26</v>
      </c>
      <c r="B74" s="146" t="s">
        <v>1435</v>
      </c>
      <c r="C74" s="146" t="s">
        <v>1436</v>
      </c>
      <c r="D74" s="146" t="s">
        <v>1146</v>
      </c>
      <c r="E74" s="146" t="s">
        <v>1437</v>
      </c>
      <c r="F74" s="157" t="s">
        <v>1024</v>
      </c>
      <c r="G74" s="158" t="s">
        <v>963</v>
      </c>
      <c r="H74" s="158" t="s">
        <v>1025</v>
      </c>
      <c r="I74" s="158" t="s">
        <v>1053</v>
      </c>
      <c r="J74" s="146" t="s">
        <v>966</v>
      </c>
      <c r="K74" s="146" t="s">
        <v>999</v>
      </c>
      <c r="L74" s="146" t="s">
        <v>1027</v>
      </c>
      <c r="M74" s="146" t="s">
        <v>1213</v>
      </c>
      <c r="N74" s="95" t="s">
        <v>1438</v>
      </c>
      <c r="O74" s="146" t="s">
        <v>1002</v>
      </c>
      <c r="P74" s="146" t="s">
        <v>1215</v>
      </c>
      <c r="Q74" s="146" t="s">
        <v>1439</v>
      </c>
      <c r="R74" s="146" t="s">
        <v>804</v>
      </c>
      <c r="S74" s="146" t="s">
        <v>1005</v>
      </c>
      <c r="T74" s="146" t="s">
        <v>1006</v>
      </c>
      <c r="U74" s="151">
        <v>333.33333333333331</v>
      </c>
      <c r="V74" s="151">
        <v>346.66666666666663</v>
      </c>
      <c r="W74" s="152" t="s">
        <v>1440</v>
      </c>
      <c r="X74" s="153" t="s">
        <v>1441</v>
      </c>
      <c r="Y74" s="162" t="s">
        <v>1112</v>
      </c>
      <c r="Z74" s="146" t="s">
        <v>980</v>
      </c>
      <c r="AA74" s="111" t="s">
        <v>980</v>
      </c>
      <c r="AB74" s="95" t="s">
        <v>979</v>
      </c>
      <c r="AC74" s="95" t="s">
        <v>979</v>
      </c>
      <c r="AD74" s="95" t="s">
        <v>980</v>
      </c>
      <c r="AE74" s="146" t="s">
        <v>1627</v>
      </c>
      <c r="AF74" s="95" t="s">
        <v>487</v>
      </c>
      <c r="AG74" t="s">
        <v>1442</v>
      </c>
      <c r="AH74" s="155">
        <v>2.1990740740740742E-3</v>
      </c>
      <c r="AI74" s="155">
        <v>0.79166666666666674</v>
      </c>
      <c r="AJ74" s="156" t="s">
        <v>1443</v>
      </c>
      <c r="AK74" s="129" t="s">
        <v>985</v>
      </c>
      <c r="AL74" s="95" t="s">
        <v>1399</v>
      </c>
      <c r="AM74" s="95" t="s">
        <v>1065</v>
      </c>
      <c r="AN74" s="95" t="s">
        <v>1042</v>
      </c>
      <c r="AO74" s="95" t="s">
        <v>181</v>
      </c>
      <c r="AP74" s="95" t="s">
        <v>1444</v>
      </c>
      <c r="AQ74" s="146">
        <v>23.999999999999996</v>
      </c>
      <c r="AR74" s="146">
        <v>48</v>
      </c>
      <c r="AS74" s="146">
        <v>52</v>
      </c>
      <c r="AT74" s="146">
        <v>52</v>
      </c>
      <c r="AU74" s="146">
        <v>60</v>
      </c>
      <c r="AV74" s="146" t="s">
        <v>952</v>
      </c>
      <c r="AW74" s="146"/>
      <c r="AX74" s="146" t="s">
        <v>1094</v>
      </c>
      <c r="AY74" s="146" t="s">
        <v>800</v>
      </c>
      <c r="AZ74" s="146" t="s">
        <v>1188</v>
      </c>
      <c r="BA74" s="146" t="s">
        <v>1139</v>
      </c>
      <c r="BB74" s="146" t="s">
        <v>1445</v>
      </c>
      <c r="BC74" s="146" t="s">
        <v>1446</v>
      </c>
    </row>
    <row r="75" spans="1:55" ht="16.5">
      <c r="A75" s="145">
        <v>27</v>
      </c>
      <c r="B75" s="146" t="s">
        <v>317</v>
      </c>
      <c r="C75" s="146"/>
      <c r="D75" s="146" t="s">
        <v>1162</v>
      </c>
      <c r="E75" s="146" t="s">
        <v>1437</v>
      </c>
      <c r="F75" s="159" t="s">
        <v>1024</v>
      </c>
      <c r="G75" s="164" t="s">
        <v>1079</v>
      </c>
      <c r="H75" s="158" t="s">
        <v>1052</v>
      </c>
      <c r="I75" s="160" t="s">
        <v>965</v>
      </c>
      <c r="J75" s="146" t="s">
        <v>1126</v>
      </c>
      <c r="K75" s="146" t="s">
        <v>967</v>
      </c>
      <c r="L75" s="146" t="s">
        <v>1054</v>
      </c>
      <c r="M75" s="146" t="s">
        <v>1447</v>
      </c>
      <c r="N75" s="95" t="s">
        <v>1447</v>
      </c>
      <c r="O75" s="146" t="s">
        <v>1002</v>
      </c>
      <c r="P75" s="146" t="s">
        <v>1001</v>
      </c>
      <c r="Q75" s="146" t="s">
        <v>1448</v>
      </c>
      <c r="R75" s="146" t="s">
        <v>1165</v>
      </c>
      <c r="S75" s="146" t="s">
        <v>1033</v>
      </c>
      <c r="T75" s="146" t="s">
        <v>1034</v>
      </c>
      <c r="U75" s="151">
        <v>346.66666666666663</v>
      </c>
      <c r="V75" s="146">
        <v>359.99999999999994</v>
      </c>
      <c r="W75" s="152" t="s">
        <v>1449</v>
      </c>
      <c r="X75" s="153" t="s">
        <v>1450</v>
      </c>
      <c r="Y75" s="162" t="s">
        <v>1133</v>
      </c>
      <c r="Z75" s="146" t="s">
        <v>1038</v>
      </c>
      <c r="AA75" s="111" t="s">
        <v>981</v>
      </c>
      <c r="AB75" s="95" t="s">
        <v>981</v>
      </c>
      <c r="AC75" s="95" t="s">
        <v>980</v>
      </c>
      <c r="AD75" s="95" t="s">
        <v>979</v>
      </c>
      <c r="AE75" s="146" t="s">
        <v>1573</v>
      </c>
      <c r="AF75" s="95" t="s">
        <v>487</v>
      </c>
      <c r="AG75" t="s">
        <v>1451</v>
      </c>
      <c r="AH75" s="155">
        <v>1.9675925925925928E-3</v>
      </c>
      <c r="AI75" s="155">
        <v>0.70833333333333337</v>
      </c>
      <c r="AJ75" s="175" t="s">
        <v>1452</v>
      </c>
      <c r="AK75" s="129" t="s">
        <v>985</v>
      </c>
      <c r="AL75" s="95" t="s">
        <v>1399</v>
      </c>
      <c r="AM75" s="95" t="s">
        <v>1091</v>
      </c>
      <c r="AN75" s="95" t="s">
        <v>1066</v>
      </c>
      <c r="AO75" s="95" t="s">
        <v>182</v>
      </c>
      <c r="AP75" s="95" t="s">
        <v>1453</v>
      </c>
      <c r="AQ75" s="146">
        <v>30</v>
      </c>
      <c r="AR75" s="146">
        <v>54</v>
      </c>
      <c r="AS75" s="146">
        <v>54</v>
      </c>
      <c r="AT75" s="146">
        <v>20</v>
      </c>
      <c r="AU75" s="146">
        <v>30</v>
      </c>
      <c r="AV75" s="146" t="s">
        <v>952</v>
      </c>
      <c r="AW75" s="146" t="s">
        <v>1454</v>
      </c>
      <c r="AX75" s="146" t="s">
        <v>1455</v>
      </c>
      <c r="AY75" s="146" t="s">
        <v>800</v>
      </c>
      <c r="AZ75" s="146" t="s">
        <v>1456</v>
      </c>
      <c r="BA75" s="146" t="s">
        <v>1457</v>
      </c>
      <c r="BB75" s="146" t="s">
        <v>1458</v>
      </c>
      <c r="BC75" s="146" t="s">
        <v>1459</v>
      </c>
    </row>
    <row r="76" spans="1:55" ht="16.5">
      <c r="O76" s="93"/>
      <c r="X76" s="176"/>
      <c r="Y76" s="111"/>
      <c r="Z76" s="95"/>
      <c r="AH76" s="155">
        <v>4.1666666666666664E-2</v>
      </c>
      <c r="AI76" s="155">
        <v>14.999999999999998</v>
      </c>
      <c r="AK76" s="129"/>
      <c r="AQ76" s="146"/>
      <c r="AV76" s="146"/>
      <c r="AW76" s="146"/>
      <c r="AX76" s="146"/>
      <c r="AY76" s="146"/>
      <c r="AZ76" s="146"/>
      <c r="BA76" s="146"/>
      <c r="BB76" s="146"/>
      <c r="BC76" s="146"/>
    </row>
    <row r="77" spans="1:55" ht="15.75">
      <c r="A77" s="177"/>
      <c r="B77" s="178"/>
      <c r="C77" s="178"/>
      <c r="D77" s="178"/>
      <c r="E77" s="178"/>
      <c r="F77" s="178"/>
      <c r="G77" s="178"/>
      <c r="H77" s="178"/>
      <c r="I77" s="178"/>
      <c r="J77" s="178"/>
      <c r="K77" s="178"/>
      <c r="L77" s="178"/>
      <c r="M77" s="178"/>
      <c r="O77" s="178"/>
      <c r="P77" s="178"/>
      <c r="Q77" s="178"/>
      <c r="R77" s="178"/>
      <c r="S77" s="178"/>
      <c r="T77" s="178"/>
      <c r="U77" s="178"/>
      <c r="V77" s="178"/>
      <c r="X77" s="178"/>
      <c r="Y77" s="179"/>
      <c r="Z77" s="146"/>
      <c r="AE77" s="146"/>
      <c r="AL77" s="180"/>
      <c r="AM77" s="155"/>
      <c r="AO77" s="181"/>
      <c r="AP77" s="181"/>
      <c r="AQ77" s="182"/>
      <c r="AR77" s="182"/>
      <c r="AS77" s="182"/>
    </row>
    <row r="78" spans="1:55">
      <c r="J78" s="93" t="s">
        <v>1460</v>
      </c>
      <c r="AK78" s="183"/>
      <c r="AL78" s="183"/>
      <c r="AM78" s="183"/>
    </row>
    <row r="79" spans="1:55" ht="40.5">
      <c r="A79" s="184" t="s">
        <v>1461</v>
      </c>
      <c r="B79" s="103" t="s">
        <v>658</v>
      </c>
      <c r="C79" s="103" t="s">
        <v>1462</v>
      </c>
      <c r="D79" s="103" t="s">
        <v>1463</v>
      </c>
      <c r="E79" s="134" t="s">
        <v>1464</v>
      </c>
      <c r="F79" s="93" t="s">
        <v>712</v>
      </c>
      <c r="G79" s="94" t="s">
        <v>1465</v>
      </c>
      <c r="H79" s="94" t="s">
        <v>1466</v>
      </c>
      <c r="I79" s="185" t="s">
        <v>1467</v>
      </c>
      <c r="J79" s="185" t="s">
        <v>1468</v>
      </c>
      <c r="K79" s="185" t="s">
        <v>1469</v>
      </c>
      <c r="L79" s="185" t="s">
        <v>1470</v>
      </c>
      <c r="M79" s="186" t="s">
        <v>1471</v>
      </c>
      <c r="N79" s="186" t="s">
        <v>1472</v>
      </c>
      <c r="O79" s="186" t="s">
        <v>1473</v>
      </c>
      <c r="P79" s="187" t="s">
        <v>1474</v>
      </c>
      <c r="Q79" s="187" t="s">
        <v>1475</v>
      </c>
      <c r="R79" s="185" t="s">
        <v>1476</v>
      </c>
      <c r="S79" s="93"/>
      <c r="T79" s="93"/>
      <c r="Z79" s="95"/>
      <c r="AA79" s="95"/>
      <c r="AG79" s="111"/>
      <c r="AH79" s="111"/>
    </row>
    <row r="80" spans="1:55" ht="27">
      <c r="A80" s="184">
        <v>0</v>
      </c>
      <c r="B80" s="103" t="s">
        <v>325</v>
      </c>
      <c r="C80" s="103" t="s">
        <v>204</v>
      </c>
      <c r="D80" s="188"/>
      <c r="E80" s="189"/>
      <c r="F80" s="93" t="s">
        <v>1477</v>
      </c>
      <c r="G80" s="94" t="s">
        <v>1478</v>
      </c>
      <c r="H80" s="94" t="s">
        <v>1479</v>
      </c>
      <c r="I80" s="93" t="s">
        <v>1480</v>
      </c>
      <c r="J80" s="93" t="s">
        <v>1481</v>
      </c>
      <c r="K80" s="93" t="s">
        <v>1482</v>
      </c>
      <c r="L80" s="94"/>
      <c r="M80" s="94"/>
      <c r="N80" s="94" t="s">
        <v>1483</v>
      </c>
      <c r="O80" s="94" t="s">
        <v>1484</v>
      </c>
      <c r="R80" s="94" t="s">
        <v>1485</v>
      </c>
      <c r="S80" s="93"/>
      <c r="T80" s="93"/>
      <c r="Z80" s="95"/>
      <c r="AA80" s="95"/>
      <c r="AG80" s="111"/>
      <c r="AH80" s="111"/>
    </row>
    <row r="81" spans="1:34" ht="27">
      <c r="A81" s="184">
        <v>1</v>
      </c>
      <c r="B81" s="103" t="s">
        <v>1486</v>
      </c>
      <c r="C81" s="103" t="s">
        <v>167</v>
      </c>
      <c r="D81" s="190" t="s">
        <v>1487</v>
      </c>
      <c r="E81" s="191" t="s">
        <v>1488</v>
      </c>
      <c r="F81" s="93" t="s">
        <v>1489</v>
      </c>
      <c r="G81" s="94" t="s">
        <v>1490</v>
      </c>
      <c r="H81" s="94" t="s">
        <v>1491</v>
      </c>
      <c r="I81" s="93" t="s">
        <v>546</v>
      </c>
      <c r="J81" s="93" t="s">
        <v>1492</v>
      </c>
      <c r="K81" s="93" t="s">
        <v>1493</v>
      </c>
      <c r="L81" s="94" t="s">
        <v>1494</v>
      </c>
      <c r="M81" s="94"/>
      <c r="N81" s="94" t="s">
        <v>1495</v>
      </c>
      <c r="O81" s="94" t="s">
        <v>1496</v>
      </c>
      <c r="P81" s="95" t="s">
        <v>1497</v>
      </c>
      <c r="Q81" s="95" t="s">
        <v>1498</v>
      </c>
      <c r="R81" s="94" t="s">
        <v>1499</v>
      </c>
      <c r="S81" s="93"/>
      <c r="T81" s="93"/>
      <c r="Z81" s="95"/>
      <c r="AA81" s="95"/>
      <c r="AG81" s="111"/>
      <c r="AH81" s="111"/>
    </row>
    <row r="82" spans="1:34" ht="54">
      <c r="A82" s="184">
        <v>2</v>
      </c>
      <c r="B82" s="103" t="s">
        <v>1500</v>
      </c>
      <c r="C82" s="103" t="s">
        <v>189</v>
      </c>
      <c r="D82" s="103" t="s">
        <v>1501</v>
      </c>
      <c r="E82" s="134" t="s">
        <v>4</v>
      </c>
      <c r="F82" s="93" t="s">
        <v>1502</v>
      </c>
      <c r="G82" s="94" t="s">
        <v>1503</v>
      </c>
      <c r="H82" s="94" t="s">
        <v>1504</v>
      </c>
      <c r="I82" s="93" t="s">
        <v>1505</v>
      </c>
      <c r="J82" s="93" t="s">
        <v>1506</v>
      </c>
      <c r="K82" s="93" t="s">
        <v>1493</v>
      </c>
      <c r="L82" s="94" t="s">
        <v>1507</v>
      </c>
      <c r="M82" s="94"/>
      <c r="N82" s="94" t="s">
        <v>1497</v>
      </c>
      <c r="O82" s="94" t="s">
        <v>1498</v>
      </c>
      <c r="P82" s="95" t="s">
        <v>1508</v>
      </c>
      <c r="Q82" s="95" t="s">
        <v>1509</v>
      </c>
      <c r="R82" s="94" t="s">
        <v>1510</v>
      </c>
      <c r="S82" s="93"/>
      <c r="T82" s="93"/>
      <c r="Z82" s="95"/>
      <c r="AA82" s="95"/>
      <c r="AG82" s="111"/>
      <c r="AH82" s="111"/>
    </row>
    <row r="83" spans="1:34">
      <c r="A83" s="184">
        <v>3</v>
      </c>
      <c r="B83" s="103" t="s">
        <v>1511</v>
      </c>
      <c r="C83" s="103" t="s">
        <v>166</v>
      </c>
      <c r="D83" s="103" t="s">
        <v>1512</v>
      </c>
      <c r="E83" s="134" t="s">
        <v>1513</v>
      </c>
      <c r="F83" s="93" t="s">
        <v>1514</v>
      </c>
      <c r="G83" s="94" t="s">
        <v>1515</v>
      </c>
      <c r="H83" s="94" t="s">
        <v>1516</v>
      </c>
      <c r="I83" s="93" t="s">
        <v>1517</v>
      </c>
      <c r="J83" s="93" t="s">
        <v>1518</v>
      </c>
      <c r="K83" s="93" t="s">
        <v>1519</v>
      </c>
      <c r="L83" s="94" t="s">
        <v>1520</v>
      </c>
      <c r="M83" s="94"/>
      <c r="N83" s="94" t="s">
        <v>1508</v>
      </c>
      <c r="O83" s="94" t="s">
        <v>1509</v>
      </c>
      <c r="P83" s="95" t="s">
        <v>1521</v>
      </c>
      <c r="Q83" s="95" t="s">
        <v>1522</v>
      </c>
      <c r="R83" s="94"/>
      <c r="S83" s="93"/>
      <c r="T83" s="93"/>
      <c r="Z83" s="95"/>
      <c r="AA83" s="95"/>
      <c r="AG83" s="111"/>
      <c r="AH83" s="111"/>
    </row>
    <row r="84" spans="1:34" ht="27">
      <c r="A84" s="184">
        <v>4</v>
      </c>
      <c r="B84" s="103" t="s">
        <v>1523</v>
      </c>
      <c r="C84" s="103" t="s">
        <v>203</v>
      </c>
      <c r="D84" s="103" t="s">
        <v>1524</v>
      </c>
      <c r="E84" s="134" t="s">
        <v>1488</v>
      </c>
      <c r="F84" s="93" t="s">
        <v>1525</v>
      </c>
      <c r="G84" s="94" t="s">
        <v>1526</v>
      </c>
      <c r="H84" s="94" t="s">
        <v>1527</v>
      </c>
      <c r="I84" s="93" t="s">
        <v>1528</v>
      </c>
      <c r="J84" s="93" t="s">
        <v>1529</v>
      </c>
      <c r="K84" s="93" t="s">
        <v>1493</v>
      </c>
      <c r="L84" s="94" t="s">
        <v>1530</v>
      </c>
      <c r="M84" s="94"/>
      <c r="N84" s="94" t="s">
        <v>1521</v>
      </c>
      <c r="O84" s="94" t="s">
        <v>1522</v>
      </c>
      <c r="P84" s="95" t="s">
        <v>1496</v>
      </c>
      <c r="Q84" s="95" t="s">
        <v>1497</v>
      </c>
      <c r="R84" s="94"/>
      <c r="S84" s="93"/>
      <c r="T84" s="93"/>
      <c r="Z84" s="95"/>
      <c r="AA84" s="95"/>
      <c r="AG84" s="111"/>
      <c r="AH84" s="111"/>
    </row>
    <row r="85" spans="1:34" ht="27">
      <c r="A85" s="184">
        <v>5</v>
      </c>
      <c r="B85" s="103" t="s">
        <v>233</v>
      </c>
      <c r="C85" s="103" t="s">
        <v>4</v>
      </c>
      <c r="D85" s="103" t="s">
        <v>1531</v>
      </c>
      <c r="E85" s="134" t="s">
        <v>203</v>
      </c>
      <c r="F85" s="93" t="s">
        <v>1532</v>
      </c>
      <c r="G85" s="94" t="s">
        <v>1478</v>
      </c>
      <c r="H85" s="94" t="s">
        <v>1479</v>
      </c>
      <c r="I85" s="93" t="s">
        <v>1484</v>
      </c>
      <c r="J85" s="93" t="s">
        <v>1533</v>
      </c>
      <c r="K85" s="93" t="s">
        <v>1493</v>
      </c>
      <c r="L85" s="94" t="s">
        <v>1534</v>
      </c>
      <c r="M85" s="94"/>
      <c r="N85" s="94" t="s">
        <v>1496</v>
      </c>
      <c r="O85" s="94" t="s">
        <v>1497</v>
      </c>
      <c r="P85" s="95" t="s">
        <v>1498</v>
      </c>
      <c r="Q85" s="95" t="s">
        <v>1508</v>
      </c>
      <c r="R85" s="94"/>
      <c r="S85" s="93"/>
      <c r="T85" s="93"/>
      <c r="Z85" s="95"/>
      <c r="AA85" s="95"/>
      <c r="AG85" s="111"/>
      <c r="AH85" s="111"/>
    </row>
    <row r="86" spans="1:34" ht="54">
      <c r="A86" s="184">
        <v>6</v>
      </c>
      <c r="B86" s="103" t="s">
        <v>239</v>
      </c>
      <c r="C86" s="103" t="s">
        <v>188</v>
      </c>
      <c r="D86" s="103" t="s">
        <v>1535</v>
      </c>
      <c r="E86" s="134" t="s">
        <v>167</v>
      </c>
      <c r="F86" s="93" t="s">
        <v>1536</v>
      </c>
      <c r="G86" s="94" t="s">
        <v>1490</v>
      </c>
      <c r="H86" s="94" t="s">
        <v>1491</v>
      </c>
      <c r="I86" s="93" t="s">
        <v>1537</v>
      </c>
      <c r="J86" s="93" t="s">
        <v>1538</v>
      </c>
      <c r="K86" s="93" t="s">
        <v>1539</v>
      </c>
      <c r="L86" s="94" t="s">
        <v>1540</v>
      </c>
      <c r="M86" s="94"/>
      <c r="N86" s="94" t="s">
        <v>1498</v>
      </c>
      <c r="O86" s="94" t="s">
        <v>1508</v>
      </c>
      <c r="P86" s="95" t="s">
        <v>1509</v>
      </c>
      <c r="Q86" s="95" t="s">
        <v>1521</v>
      </c>
      <c r="R86" s="94"/>
      <c r="S86" s="93"/>
      <c r="T86" s="93"/>
      <c r="Z86" s="95"/>
      <c r="AA86" s="95"/>
      <c r="AG86" s="111"/>
      <c r="AH86" s="111"/>
    </row>
    <row r="87" spans="1:34" ht="40.5">
      <c r="A87" s="184">
        <v>7</v>
      </c>
      <c r="B87" s="103" t="s">
        <v>245</v>
      </c>
      <c r="C87" s="103" t="s">
        <v>168</v>
      </c>
      <c r="D87" s="103" t="s">
        <v>1541</v>
      </c>
      <c r="E87" s="134" t="s">
        <v>1542</v>
      </c>
      <c r="F87" s="93" t="s">
        <v>1543</v>
      </c>
      <c r="G87" s="94" t="s">
        <v>1503</v>
      </c>
      <c r="H87" s="94" t="s">
        <v>1504</v>
      </c>
      <c r="I87" s="93" t="s">
        <v>1544</v>
      </c>
      <c r="J87" s="93" t="s">
        <v>1545</v>
      </c>
      <c r="K87" s="93" t="s">
        <v>1519</v>
      </c>
      <c r="L87" s="94" t="s">
        <v>1546</v>
      </c>
      <c r="M87" s="94"/>
      <c r="N87" s="94" t="s">
        <v>1509</v>
      </c>
      <c r="O87" s="94" t="s">
        <v>1521</v>
      </c>
      <c r="P87" s="95" t="s">
        <v>1522</v>
      </c>
      <c r="Q87" s="95" t="s">
        <v>1496</v>
      </c>
      <c r="R87" s="94"/>
      <c r="S87" s="93"/>
      <c r="T87" s="93"/>
      <c r="Z87" s="95"/>
      <c r="AA87" s="95"/>
      <c r="AG87" s="111"/>
      <c r="AH87" s="111"/>
    </row>
    <row r="88" spans="1:34">
      <c r="A88" s="184">
        <v>8</v>
      </c>
      <c r="B88" s="103" t="s">
        <v>252</v>
      </c>
      <c r="C88" s="103" t="s">
        <v>204</v>
      </c>
      <c r="D88" s="103" t="s">
        <v>1531</v>
      </c>
      <c r="E88" s="103" t="s">
        <v>203</v>
      </c>
      <c r="F88" s="93" t="s">
        <v>1547</v>
      </c>
      <c r="G88" s="94" t="s">
        <v>1515</v>
      </c>
      <c r="H88" s="94" t="s">
        <v>1516</v>
      </c>
      <c r="I88" s="93" t="s">
        <v>1548</v>
      </c>
      <c r="J88" s="93" t="s">
        <v>1549</v>
      </c>
      <c r="K88" s="93" t="s">
        <v>1539</v>
      </c>
      <c r="L88" s="94" t="s">
        <v>1550</v>
      </c>
      <c r="M88" s="94"/>
      <c r="N88" s="94" t="s">
        <v>1522</v>
      </c>
      <c r="O88" s="94" t="s">
        <v>1496</v>
      </c>
      <c r="P88" s="95" t="s">
        <v>1497</v>
      </c>
      <c r="Q88" s="95" t="s">
        <v>1498</v>
      </c>
      <c r="R88" s="94"/>
      <c r="S88" s="93"/>
      <c r="T88" s="93"/>
      <c r="Z88" s="95"/>
      <c r="AA88" s="95"/>
      <c r="AG88" s="111"/>
      <c r="AH88" s="111"/>
    </row>
    <row r="89" spans="1:34" ht="40.5">
      <c r="A89" s="184">
        <v>9</v>
      </c>
      <c r="B89" s="103" t="s">
        <v>258</v>
      </c>
      <c r="C89" s="103" t="s">
        <v>167</v>
      </c>
      <c r="D89" s="103" t="s">
        <v>1551</v>
      </c>
      <c r="E89" s="134" t="s">
        <v>1552</v>
      </c>
      <c r="F89" s="93" t="s">
        <v>1553</v>
      </c>
      <c r="G89" s="94" t="s">
        <v>1526</v>
      </c>
      <c r="H89" s="94" t="s">
        <v>1527</v>
      </c>
      <c r="I89" s="93" t="s">
        <v>1554</v>
      </c>
      <c r="J89" s="93" t="s">
        <v>1555</v>
      </c>
      <c r="K89" s="93" t="s">
        <v>1482</v>
      </c>
      <c r="L89" s="94" t="s">
        <v>1556</v>
      </c>
      <c r="M89" s="94"/>
      <c r="N89" s="94" t="s">
        <v>1497</v>
      </c>
      <c r="O89" s="94" t="s">
        <v>1498</v>
      </c>
      <c r="P89" s="95" t="s">
        <v>1508</v>
      </c>
      <c r="Q89" s="95" t="s">
        <v>1509</v>
      </c>
      <c r="R89" s="94"/>
      <c r="S89" s="93"/>
      <c r="T89" s="93"/>
      <c r="Z89" s="95"/>
      <c r="AA89" s="95"/>
      <c r="AG89" s="111"/>
      <c r="AH89" s="111"/>
    </row>
    <row r="90" spans="1:34" ht="40.5">
      <c r="A90" s="184">
        <v>10</v>
      </c>
      <c r="B90" s="103" t="s">
        <v>263</v>
      </c>
      <c r="C90" s="103" t="s">
        <v>189</v>
      </c>
      <c r="D90" s="103" t="s">
        <v>1551</v>
      </c>
      <c r="E90" s="134" t="s">
        <v>1552</v>
      </c>
      <c r="F90" s="93" t="s">
        <v>1477</v>
      </c>
      <c r="G90" s="94" t="s">
        <v>1478</v>
      </c>
      <c r="H90" s="94" t="s">
        <v>1479</v>
      </c>
      <c r="I90" s="93" t="s">
        <v>1557</v>
      </c>
      <c r="J90" s="93" t="s">
        <v>968</v>
      </c>
      <c r="K90" s="93" t="s">
        <v>1539</v>
      </c>
      <c r="L90" s="94" t="s">
        <v>1558</v>
      </c>
      <c r="M90" s="94"/>
      <c r="N90" s="94" t="s">
        <v>1508</v>
      </c>
      <c r="O90" s="94" t="s">
        <v>1509</v>
      </c>
      <c r="P90" s="95" t="s">
        <v>1521</v>
      </c>
      <c r="Q90" s="95" t="s">
        <v>1522</v>
      </c>
      <c r="R90" s="94"/>
      <c r="S90" s="93"/>
      <c r="T90" s="93"/>
      <c r="Z90" s="95"/>
      <c r="AA90" s="95"/>
      <c r="AG90" s="111"/>
      <c r="AH90" s="111"/>
    </row>
    <row r="91" spans="1:34" ht="40.5">
      <c r="A91" s="184">
        <v>11</v>
      </c>
      <c r="B91" s="103" t="s">
        <v>500</v>
      </c>
      <c r="C91" s="103" t="s">
        <v>166</v>
      </c>
      <c r="D91" s="103" t="s">
        <v>1501</v>
      </c>
      <c r="E91" s="103" t="s">
        <v>4</v>
      </c>
      <c r="F91" s="93" t="s">
        <v>1536</v>
      </c>
      <c r="G91" s="94" t="s">
        <v>1490</v>
      </c>
      <c r="H91" s="94" t="s">
        <v>1491</v>
      </c>
      <c r="I91" s="93" t="s">
        <v>1559</v>
      </c>
      <c r="J91" s="93" t="s">
        <v>1560</v>
      </c>
      <c r="K91" s="93" t="s">
        <v>1519</v>
      </c>
      <c r="L91" s="94" t="s">
        <v>1561</v>
      </c>
      <c r="M91" s="94"/>
      <c r="N91" s="94" t="s">
        <v>1521</v>
      </c>
      <c r="O91" s="94" t="s">
        <v>1522</v>
      </c>
      <c r="P91" s="95" t="s">
        <v>1496</v>
      </c>
      <c r="Q91" s="95" t="s">
        <v>1497</v>
      </c>
      <c r="R91" s="94"/>
      <c r="S91" s="93"/>
      <c r="T91" s="93"/>
      <c r="Z91" s="95"/>
      <c r="AA91" s="95"/>
      <c r="AG91" s="111"/>
      <c r="AH91" s="111"/>
    </row>
    <row r="92" spans="1:34" ht="27">
      <c r="A92" s="184">
        <v>12</v>
      </c>
      <c r="B92" s="103" t="s">
        <v>493</v>
      </c>
      <c r="C92" s="103" t="s">
        <v>203</v>
      </c>
      <c r="D92" s="103" t="s">
        <v>1487</v>
      </c>
      <c r="E92" s="103" t="s">
        <v>1488</v>
      </c>
      <c r="F92" s="93" t="s">
        <v>1543</v>
      </c>
      <c r="G92" s="94" t="s">
        <v>1503</v>
      </c>
      <c r="H92" s="94" t="s">
        <v>1504</v>
      </c>
      <c r="I92" s="93" t="s">
        <v>1562</v>
      </c>
      <c r="J92" s="93" t="s">
        <v>1563</v>
      </c>
      <c r="K92" s="93" t="s">
        <v>1539</v>
      </c>
      <c r="L92" s="94" t="s">
        <v>1564</v>
      </c>
      <c r="M92" s="94"/>
      <c r="N92" s="94" t="s">
        <v>1496</v>
      </c>
      <c r="O92" s="94" t="s">
        <v>1497</v>
      </c>
      <c r="P92" s="95" t="s">
        <v>1498</v>
      </c>
      <c r="Q92" s="95" t="s">
        <v>1508</v>
      </c>
      <c r="R92" s="94"/>
      <c r="S92" s="93"/>
      <c r="T92" s="93"/>
      <c r="Z92" s="95"/>
      <c r="AA92" s="95"/>
      <c r="AG92" s="111"/>
      <c r="AH92" s="111"/>
    </row>
    <row r="93" spans="1:34" ht="27">
      <c r="A93" s="184">
        <v>13</v>
      </c>
      <c r="B93" s="103" t="s">
        <v>1565</v>
      </c>
      <c r="C93" s="103" t="s">
        <v>4</v>
      </c>
      <c r="D93" s="103" t="s">
        <v>1566</v>
      </c>
      <c r="E93" s="134" t="s">
        <v>1567</v>
      </c>
      <c r="F93" s="93" t="s">
        <v>1547</v>
      </c>
      <c r="G93" s="94" t="s">
        <v>1515</v>
      </c>
      <c r="H93" s="94" t="s">
        <v>1516</v>
      </c>
      <c r="I93" s="93" t="s">
        <v>1568</v>
      </c>
      <c r="J93" s="93" t="s">
        <v>1569</v>
      </c>
      <c r="K93" s="93" t="s">
        <v>1519</v>
      </c>
      <c r="L93" s="94" t="s">
        <v>1570</v>
      </c>
      <c r="M93" s="94"/>
      <c r="N93" s="94" t="s">
        <v>1498</v>
      </c>
      <c r="O93" s="94" t="s">
        <v>1508</v>
      </c>
      <c r="P93" s="95" t="s">
        <v>1509</v>
      </c>
      <c r="Q93" s="95" t="s">
        <v>1521</v>
      </c>
      <c r="R93" s="94"/>
      <c r="S93" s="93"/>
      <c r="T93" s="93"/>
      <c r="Z93" s="95"/>
      <c r="AA93" s="95"/>
      <c r="AG93" s="111"/>
      <c r="AH93" s="111"/>
    </row>
    <row r="94" spans="1:34" ht="67.5">
      <c r="A94" s="184">
        <v>14</v>
      </c>
      <c r="B94" s="103" t="s">
        <v>1571</v>
      </c>
      <c r="C94" s="103" t="s">
        <v>188</v>
      </c>
      <c r="D94" s="103" t="s">
        <v>1572</v>
      </c>
      <c r="E94" s="134" t="s">
        <v>4</v>
      </c>
      <c r="F94" s="93" t="s">
        <v>1553</v>
      </c>
      <c r="G94" s="94" t="s">
        <v>1526</v>
      </c>
      <c r="H94" s="94" t="s">
        <v>1527</v>
      </c>
      <c r="I94" s="93" t="s">
        <v>1573</v>
      </c>
      <c r="J94" s="93" t="s">
        <v>558</v>
      </c>
      <c r="K94" s="93" t="s">
        <v>1482</v>
      </c>
      <c r="L94" s="94" t="s">
        <v>1574</v>
      </c>
      <c r="M94" s="94" t="s">
        <v>1575</v>
      </c>
      <c r="N94" s="94" t="s">
        <v>1509</v>
      </c>
      <c r="O94" s="94" t="s">
        <v>1521</v>
      </c>
      <c r="P94" s="95" t="s">
        <v>1522</v>
      </c>
      <c r="Q94" s="95" t="s">
        <v>1576</v>
      </c>
      <c r="R94" s="94"/>
      <c r="S94" s="93"/>
      <c r="T94" s="93"/>
      <c r="Z94" s="95"/>
      <c r="AA94" s="95"/>
      <c r="AG94" s="111"/>
      <c r="AH94" s="111"/>
    </row>
    <row r="95" spans="1:34" ht="67.5">
      <c r="A95" s="184">
        <v>15</v>
      </c>
      <c r="B95" s="103" t="s">
        <v>287</v>
      </c>
      <c r="C95" s="103" t="s">
        <v>168</v>
      </c>
      <c r="D95" s="103"/>
      <c r="E95" s="134"/>
      <c r="F95" s="93" t="s">
        <v>1477</v>
      </c>
      <c r="G95" s="94" t="s">
        <v>1478</v>
      </c>
      <c r="H95" s="94" t="s">
        <v>1479</v>
      </c>
      <c r="I95" s="93" t="s">
        <v>1480</v>
      </c>
      <c r="J95" s="93" t="s">
        <v>1481</v>
      </c>
      <c r="K95" s="93" t="s">
        <v>1482</v>
      </c>
      <c r="L95" s="94" t="s">
        <v>1577</v>
      </c>
      <c r="M95" s="94"/>
      <c r="N95" s="94" t="s">
        <v>1522</v>
      </c>
      <c r="O95" s="94" t="s">
        <v>1496</v>
      </c>
      <c r="R95" s="94"/>
      <c r="S95" s="93"/>
      <c r="T95" s="93"/>
      <c r="Z95" s="95"/>
      <c r="AA95" s="95"/>
      <c r="AG95" s="111"/>
      <c r="AH95" s="111"/>
    </row>
    <row r="98" spans="1:9">
      <c r="A98" s="192" t="s">
        <v>937</v>
      </c>
      <c r="B98" s="193" t="s">
        <v>1578</v>
      </c>
      <c r="C98" s="193" t="s">
        <v>953</v>
      </c>
      <c r="D98" s="193" t="s">
        <v>1579</v>
      </c>
      <c r="E98" s="193" t="s">
        <v>1580</v>
      </c>
      <c r="F98" s="194" t="s">
        <v>1581</v>
      </c>
      <c r="G98" s="93" t="s">
        <v>1582</v>
      </c>
      <c r="H98" s="93" t="s">
        <v>1583</v>
      </c>
      <c r="I98" s="93" t="s">
        <v>1584</v>
      </c>
    </row>
    <row r="99" spans="1:9" ht="324">
      <c r="A99" s="195">
        <v>1</v>
      </c>
      <c r="B99" s="196" t="s">
        <v>1585</v>
      </c>
      <c r="C99" s="197" t="s">
        <v>1586</v>
      </c>
      <c r="D99" s="196" t="s">
        <v>242</v>
      </c>
      <c r="E99" s="198" t="s">
        <v>1146</v>
      </c>
      <c r="F99" s="199" t="s">
        <v>189</v>
      </c>
      <c r="G99" s="93" t="s">
        <v>1374</v>
      </c>
      <c r="H99" s="200" t="s">
        <v>189</v>
      </c>
      <c r="I99" s="94" t="s">
        <v>1587</v>
      </c>
    </row>
    <row r="100" spans="1:9">
      <c r="A100" s="201">
        <v>2</v>
      </c>
      <c r="B100" s="202" t="s">
        <v>1588</v>
      </c>
      <c r="C100" s="202" t="s">
        <v>1589</v>
      </c>
      <c r="D100" s="202" t="s">
        <v>521</v>
      </c>
      <c r="E100" s="202" t="s">
        <v>1162</v>
      </c>
      <c r="F100" s="95" t="s">
        <v>189</v>
      </c>
      <c r="G100" s="93" t="s">
        <v>1388</v>
      </c>
      <c r="H100" s="93" t="s">
        <v>166</v>
      </c>
    </row>
    <row r="101" spans="1:9">
      <c r="A101" s="201">
        <v>3</v>
      </c>
      <c r="B101" s="202" t="s">
        <v>1590</v>
      </c>
      <c r="C101" s="202" t="s">
        <v>1591</v>
      </c>
      <c r="D101" s="202" t="s">
        <v>255</v>
      </c>
      <c r="E101" s="202" t="s">
        <v>205</v>
      </c>
      <c r="F101" s="95" t="s">
        <v>167</v>
      </c>
      <c r="G101" s="93" t="s">
        <v>1406</v>
      </c>
      <c r="H101" s="93" t="s">
        <v>204</v>
      </c>
    </row>
    <row r="102" spans="1:9">
      <c r="A102" s="201">
        <v>4</v>
      </c>
      <c r="B102" s="202" t="s">
        <v>1592</v>
      </c>
      <c r="C102" s="202" t="s">
        <v>1593</v>
      </c>
      <c r="D102" s="202" t="s">
        <v>1193</v>
      </c>
      <c r="E102" s="202" t="s">
        <v>188</v>
      </c>
      <c r="F102" s="95" t="s">
        <v>167</v>
      </c>
      <c r="G102" s="93" t="s">
        <v>1419</v>
      </c>
      <c r="H102" s="93" t="s">
        <v>4</v>
      </c>
    </row>
    <row r="103" spans="1:9">
      <c r="A103" s="201">
        <v>5</v>
      </c>
      <c r="B103" s="202" t="s">
        <v>1594</v>
      </c>
      <c r="C103" s="202" t="s">
        <v>1595</v>
      </c>
      <c r="D103" s="202" t="s">
        <v>1210</v>
      </c>
      <c r="E103" s="202" t="s">
        <v>167</v>
      </c>
      <c r="F103" s="95" t="s">
        <v>1596</v>
      </c>
      <c r="G103" s="93" t="s">
        <v>1435</v>
      </c>
      <c r="H103" s="93" t="s">
        <v>1146</v>
      </c>
    </row>
    <row r="104" spans="1:9">
      <c r="A104" s="195">
        <v>6</v>
      </c>
      <c r="B104" s="196" t="s">
        <v>1597</v>
      </c>
      <c r="C104" s="196" t="s">
        <v>1598</v>
      </c>
      <c r="D104" s="196" t="s">
        <v>1229</v>
      </c>
      <c r="E104" s="196" t="s">
        <v>189</v>
      </c>
      <c r="F104" s="199" t="s">
        <v>1162</v>
      </c>
      <c r="G104" s="93" t="s">
        <v>317</v>
      </c>
      <c r="H104" s="200" t="s">
        <v>1162</v>
      </c>
    </row>
    <row r="105" spans="1:9">
      <c r="A105" s="201">
        <v>7</v>
      </c>
      <c r="B105" s="202" t="s">
        <v>1599</v>
      </c>
      <c r="C105" s="202" t="s">
        <v>1600</v>
      </c>
      <c r="D105" s="202" t="s">
        <v>278</v>
      </c>
      <c r="E105" s="202" t="s">
        <v>166</v>
      </c>
      <c r="F105" s="95" t="s">
        <v>1601</v>
      </c>
      <c r="G105" s="93" t="s">
        <v>960</v>
      </c>
      <c r="H105" s="93" t="s">
        <v>205</v>
      </c>
    </row>
    <row r="106" spans="1:9">
      <c r="A106" s="201">
        <v>8</v>
      </c>
      <c r="B106" s="202" t="s">
        <v>1602</v>
      </c>
      <c r="C106" s="202" t="s">
        <v>1603</v>
      </c>
      <c r="D106" s="202" t="s">
        <v>281</v>
      </c>
      <c r="E106" s="202" t="s">
        <v>204</v>
      </c>
      <c r="F106" s="129" t="s">
        <v>188</v>
      </c>
      <c r="G106" s="93" t="s">
        <v>471</v>
      </c>
      <c r="H106" s="200" t="s">
        <v>188</v>
      </c>
    </row>
    <row r="107" spans="1:9">
      <c r="A107" s="195">
        <v>9</v>
      </c>
      <c r="B107" s="196" t="s">
        <v>1604</v>
      </c>
      <c r="C107" s="196" t="s">
        <v>1605</v>
      </c>
      <c r="D107" s="196" t="s">
        <v>285</v>
      </c>
      <c r="E107" s="196" t="s">
        <v>4</v>
      </c>
      <c r="F107" s="203" t="s">
        <v>1606</v>
      </c>
      <c r="G107" s="93" t="s">
        <v>209</v>
      </c>
      <c r="H107" s="93" t="s">
        <v>167</v>
      </c>
    </row>
    <row r="108" spans="1:9">
      <c r="A108" s="195">
        <v>10</v>
      </c>
      <c r="B108" s="196" t="s">
        <v>1607</v>
      </c>
      <c r="C108" s="196" t="s">
        <v>1608</v>
      </c>
      <c r="D108" s="196" t="s">
        <v>289</v>
      </c>
      <c r="E108" s="198" t="s">
        <v>1146</v>
      </c>
      <c r="F108" s="203" t="s">
        <v>166</v>
      </c>
      <c r="G108" s="93" t="s">
        <v>218</v>
      </c>
      <c r="H108" s="93" t="s">
        <v>189</v>
      </c>
    </row>
    <row r="109" spans="1:9">
      <c r="A109" s="201">
        <v>11</v>
      </c>
      <c r="B109" s="202" t="s">
        <v>1609</v>
      </c>
      <c r="C109" s="202" t="s">
        <v>1610</v>
      </c>
      <c r="D109" s="202" t="s">
        <v>1307</v>
      </c>
      <c r="E109" s="202" t="s">
        <v>1162</v>
      </c>
      <c r="F109" s="129" t="s">
        <v>166</v>
      </c>
      <c r="G109" s="93" t="s">
        <v>1076</v>
      </c>
      <c r="H109" s="200" t="s">
        <v>166</v>
      </c>
    </row>
    <row r="110" spans="1:9">
      <c r="A110" s="201">
        <v>12</v>
      </c>
      <c r="B110" s="202" t="s">
        <v>1611</v>
      </c>
      <c r="C110" s="202" t="s">
        <v>1612</v>
      </c>
      <c r="D110" s="202" t="s">
        <v>1319</v>
      </c>
      <c r="E110" s="202" t="s">
        <v>205</v>
      </c>
      <c r="F110" s="95" t="s">
        <v>4</v>
      </c>
      <c r="G110" s="93" t="s">
        <v>1099</v>
      </c>
      <c r="H110" s="93" t="s">
        <v>204</v>
      </c>
    </row>
    <row r="111" spans="1:9">
      <c r="A111" s="201">
        <v>13</v>
      </c>
      <c r="B111" s="202" t="s">
        <v>1613</v>
      </c>
      <c r="C111" s="202" t="s">
        <v>1614</v>
      </c>
      <c r="D111" s="202" t="s">
        <v>1337</v>
      </c>
      <c r="E111" s="202" t="s">
        <v>188</v>
      </c>
      <c r="F111" s="129" t="s">
        <v>4</v>
      </c>
      <c r="G111" s="93" t="s">
        <v>236</v>
      </c>
      <c r="H111" s="200" t="s">
        <v>4</v>
      </c>
    </row>
    <row r="112" spans="1:9">
      <c r="A112" s="201">
        <v>14</v>
      </c>
      <c r="B112" s="202" t="s">
        <v>1615</v>
      </c>
      <c r="C112" s="202" t="s">
        <v>1616</v>
      </c>
      <c r="D112" s="202" t="s">
        <v>1352</v>
      </c>
      <c r="E112" s="202" t="s">
        <v>167</v>
      </c>
      <c r="F112" s="95" t="s">
        <v>1617</v>
      </c>
      <c r="G112" s="93" t="s">
        <v>242</v>
      </c>
      <c r="H112" s="93" t="s">
        <v>1146</v>
      </c>
    </row>
    <row r="113" spans="1:9">
      <c r="A113" s="195">
        <v>15</v>
      </c>
      <c r="B113" s="196" t="s">
        <v>1618</v>
      </c>
      <c r="C113" s="196" t="s">
        <v>1619</v>
      </c>
      <c r="D113" s="196" t="s">
        <v>1374</v>
      </c>
      <c r="E113" s="196" t="s">
        <v>189</v>
      </c>
      <c r="F113" s="203" t="s">
        <v>168</v>
      </c>
      <c r="G113" s="93" t="s">
        <v>521</v>
      </c>
      <c r="H113" s="93" t="s">
        <v>1162</v>
      </c>
    </row>
    <row r="114" spans="1:9">
      <c r="A114" s="201">
        <v>16</v>
      </c>
      <c r="B114" s="202" t="s">
        <v>1620</v>
      </c>
      <c r="C114" s="202" t="s">
        <v>1621</v>
      </c>
      <c r="D114" s="202" t="s">
        <v>1388</v>
      </c>
      <c r="E114" s="202" t="s">
        <v>166</v>
      </c>
      <c r="F114" s="95" t="s">
        <v>168</v>
      </c>
      <c r="G114" s="93" t="s">
        <v>255</v>
      </c>
      <c r="H114" s="93" t="s">
        <v>205</v>
      </c>
    </row>
    <row r="115" spans="1:9">
      <c r="A115" s="195">
        <v>17</v>
      </c>
      <c r="B115" s="196" t="s">
        <v>1622</v>
      </c>
      <c r="C115" s="196" t="s">
        <v>1623</v>
      </c>
      <c r="D115" s="196" t="s">
        <v>1406</v>
      </c>
      <c r="E115" s="196" t="s">
        <v>204</v>
      </c>
      <c r="F115" s="203" t="s">
        <v>168</v>
      </c>
      <c r="G115" s="93" t="s">
        <v>1193</v>
      </c>
      <c r="H115" s="93" t="s">
        <v>188</v>
      </c>
      <c r="I115" s="93" t="s">
        <v>1624</v>
      </c>
    </row>
    <row r="116" spans="1:9">
      <c r="A116" s="201">
        <v>18</v>
      </c>
      <c r="B116" s="202" t="s">
        <v>1625</v>
      </c>
      <c r="C116" s="202" t="s">
        <v>1626</v>
      </c>
      <c r="D116" s="202" t="s">
        <v>1419</v>
      </c>
      <c r="E116" s="202" t="s">
        <v>4</v>
      </c>
      <c r="F116" s="95" t="s">
        <v>168</v>
      </c>
      <c r="G116" s="93" t="s">
        <v>1210</v>
      </c>
      <c r="H116" s="93" t="s">
        <v>167</v>
      </c>
    </row>
    <row r="117" spans="1:9">
      <c r="A117" s="195">
        <v>19</v>
      </c>
      <c r="B117" s="196" t="s">
        <v>1627</v>
      </c>
      <c r="C117" s="196" t="s">
        <v>1628</v>
      </c>
      <c r="D117" s="196" t="s">
        <v>1435</v>
      </c>
      <c r="E117" s="198" t="s">
        <v>1146</v>
      </c>
      <c r="F117" s="203" t="s">
        <v>1629</v>
      </c>
      <c r="G117" s="93" t="s">
        <v>1229</v>
      </c>
      <c r="H117" s="93" t="s">
        <v>189</v>
      </c>
    </row>
    <row r="118" spans="1:9">
      <c r="A118" s="201">
        <v>20</v>
      </c>
      <c r="B118" s="202" t="s">
        <v>1573</v>
      </c>
      <c r="C118" s="202" t="s">
        <v>1630</v>
      </c>
      <c r="D118" s="202" t="s">
        <v>317</v>
      </c>
      <c r="E118" s="202" t="s">
        <v>1162</v>
      </c>
      <c r="F118" s="95" t="s">
        <v>4</v>
      </c>
      <c r="G118" s="93" t="s">
        <v>278</v>
      </c>
      <c r="H118" s="93" t="s">
        <v>166</v>
      </c>
    </row>
    <row r="119" spans="1:9">
      <c r="A119" s="201">
        <v>21</v>
      </c>
      <c r="B119" s="202" t="s">
        <v>1631</v>
      </c>
      <c r="C119" s="202" t="s">
        <v>1632</v>
      </c>
      <c r="D119" s="202" t="s">
        <v>960</v>
      </c>
      <c r="E119" s="202" t="s">
        <v>205</v>
      </c>
      <c r="F119" s="95" t="s">
        <v>166</v>
      </c>
      <c r="G119" s="93" t="s">
        <v>281</v>
      </c>
      <c r="H119" s="93" t="s">
        <v>204</v>
      </c>
    </row>
    <row r="120" spans="1:9">
      <c r="A120" s="201">
        <v>22</v>
      </c>
      <c r="B120" s="202" t="s">
        <v>1633</v>
      </c>
      <c r="C120" s="202" t="s">
        <v>1634</v>
      </c>
      <c r="D120" s="202" t="s">
        <v>471</v>
      </c>
      <c r="E120" s="202" t="s">
        <v>188</v>
      </c>
      <c r="F120" s="95" t="s">
        <v>166</v>
      </c>
      <c r="G120" s="93" t="s">
        <v>285</v>
      </c>
      <c r="H120" s="93" t="s">
        <v>4</v>
      </c>
    </row>
    <row r="121" spans="1:9">
      <c r="A121" s="201">
        <v>23</v>
      </c>
      <c r="B121" s="202" t="s">
        <v>1635</v>
      </c>
      <c r="C121" s="202" t="s">
        <v>1636</v>
      </c>
      <c r="D121" s="202" t="s">
        <v>209</v>
      </c>
      <c r="E121" s="202" t="s">
        <v>167</v>
      </c>
      <c r="F121" s="95" t="s">
        <v>1637</v>
      </c>
      <c r="G121" s="93" t="s">
        <v>289</v>
      </c>
      <c r="H121" s="93" t="s">
        <v>1146</v>
      </c>
    </row>
    <row r="122" spans="1:9">
      <c r="A122" s="201">
        <v>24</v>
      </c>
      <c r="B122" s="202" t="s">
        <v>1638</v>
      </c>
      <c r="C122" s="202" t="s">
        <v>1639</v>
      </c>
      <c r="D122" s="202" t="s">
        <v>218</v>
      </c>
      <c r="E122" s="202" t="s">
        <v>189</v>
      </c>
      <c r="F122" s="95" t="s">
        <v>188</v>
      </c>
      <c r="G122" s="93" t="s">
        <v>1307</v>
      </c>
      <c r="H122" s="93" t="s">
        <v>1162</v>
      </c>
    </row>
    <row r="123" spans="1:9">
      <c r="A123" s="201">
        <v>25</v>
      </c>
      <c r="B123" s="202" t="s">
        <v>1640</v>
      </c>
      <c r="C123" s="202" t="s">
        <v>1641</v>
      </c>
      <c r="D123" s="202" t="s">
        <v>1076</v>
      </c>
      <c r="E123" s="202" t="s">
        <v>166</v>
      </c>
      <c r="F123" s="95" t="s">
        <v>1642</v>
      </c>
      <c r="G123" s="93" t="s">
        <v>1319</v>
      </c>
      <c r="H123" s="93" t="s">
        <v>205</v>
      </c>
    </row>
    <row r="124" spans="1:9">
      <c r="A124" s="201">
        <v>26</v>
      </c>
      <c r="B124" s="202" t="s">
        <v>1643</v>
      </c>
      <c r="C124" s="202" t="s">
        <v>1644</v>
      </c>
      <c r="D124" s="202" t="s">
        <v>1099</v>
      </c>
      <c r="E124" s="202" t="s">
        <v>204</v>
      </c>
      <c r="F124" s="95" t="s">
        <v>203</v>
      </c>
      <c r="G124" s="93" t="s">
        <v>1337</v>
      </c>
      <c r="H124" s="93" t="s">
        <v>188</v>
      </c>
    </row>
    <row r="125" spans="1:9">
      <c r="A125" s="195">
        <v>27</v>
      </c>
      <c r="B125" s="196" t="s">
        <v>1645</v>
      </c>
      <c r="C125" s="196" t="s">
        <v>1646</v>
      </c>
      <c r="D125" s="196" t="s">
        <v>236</v>
      </c>
      <c r="E125" s="196" t="s">
        <v>4</v>
      </c>
      <c r="F125" s="203" t="s">
        <v>1647</v>
      </c>
      <c r="G125" s="93" t="s">
        <v>1352</v>
      </c>
      <c r="H125" s="93" t="s">
        <v>167</v>
      </c>
      <c r="I125" s="93" t="s">
        <v>1648</v>
      </c>
    </row>
    <row r="127" spans="1:9">
      <c r="A127" s="93" t="s">
        <v>1649</v>
      </c>
      <c r="B127" s="93" t="s">
        <v>1462</v>
      </c>
      <c r="C127" s="93" t="s">
        <v>1650</v>
      </c>
      <c r="D127" s="93" t="s">
        <v>1651</v>
      </c>
    </row>
    <row r="128" spans="1:9">
      <c r="A128" s="93" t="s">
        <v>180</v>
      </c>
      <c r="B128" s="93" t="s">
        <v>167</v>
      </c>
      <c r="C128" s="204">
        <v>0.68333333333333324</v>
      </c>
      <c r="D128" s="204"/>
    </row>
    <row r="129" spans="1:28">
      <c r="A129" s="93" t="s">
        <v>181</v>
      </c>
      <c r="B129" s="93" t="s">
        <v>189</v>
      </c>
      <c r="C129" s="204">
        <v>0.51666666666666672</v>
      </c>
      <c r="D129" s="204">
        <v>0.6166666666666667</v>
      </c>
    </row>
    <row r="130" spans="1:28">
      <c r="A130" s="93" t="s">
        <v>182</v>
      </c>
      <c r="B130" s="93" t="s">
        <v>166</v>
      </c>
      <c r="C130" s="204">
        <v>0.35000000000000003</v>
      </c>
      <c r="D130" s="204">
        <v>0.95000000000000007</v>
      </c>
    </row>
    <row r="131" spans="1:28">
      <c r="A131" s="93" t="s">
        <v>183</v>
      </c>
      <c r="B131" s="93" t="s">
        <v>203</v>
      </c>
      <c r="C131" s="204">
        <v>0.48333333333333334</v>
      </c>
      <c r="D131" s="204"/>
    </row>
    <row r="132" spans="1:28">
      <c r="A132" s="93" t="s">
        <v>184</v>
      </c>
      <c r="B132" s="93" t="s">
        <v>4</v>
      </c>
      <c r="C132" s="204">
        <v>0.41666666666666669</v>
      </c>
      <c r="D132" s="204">
        <v>0.6166666666666667</v>
      </c>
    </row>
    <row r="133" spans="1:28">
      <c r="A133" s="93" t="s">
        <v>185</v>
      </c>
      <c r="B133" s="93" t="s">
        <v>188</v>
      </c>
      <c r="C133" s="204">
        <v>0.35000000000000003</v>
      </c>
      <c r="D133" s="204">
        <v>0.51666666666666672</v>
      </c>
    </row>
    <row r="134" spans="1:28">
      <c r="A134" s="93" t="s">
        <v>186</v>
      </c>
      <c r="B134" s="93" t="s">
        <v>168</v>
      </c>
      <c r="C134" s="204">
        <v>0.31666666666666665</v>
      </c>
      <c r="D134" s="204"/>
    </row>
    <row r="135" spans="1:28">
      <c r="C135" s="204"/>
      <c r="D135" s="204"/>
    </row>
    <row r="136" spans="1:28">
      <c r="A136" s="134" t="s">
        <v>1652</v>
      </c>
      <c r="B136" s="134" t="s">
        <v>1653</v>
      </c>
      <c r="C136" s="205" t="s">
        <v>1654</v>
      </c>
      <c r="D136" s="206" t="s">
        <v>1462</v>
      </c>
      <c r="E136" s="205" t="s">
        <v>1655</v>
      </c>
      <c r="F136" s="134" t="s">
        <v>1656</v>
      </c>
      <c r="N136" s="93"/>
      <c r="Z136" s="95"/>
      <c r="AB136" s="111"/>
    </row>
    <row r="137" spans="1:28">
      <c r="A137" s="134">
        <v>1</v>
      </c>
      <c r="B137" s="134" t="s">
        <v>1657</v>
      </c>
      <c r="C137" s="205" t="s">
        <v>1658</v>
      </c>
      <c r="D137" s="206" t="s">
        <v>167</v>
      </c>
      <c r="E137" s="205" t="s">
        <v>1659</v>
      </c>
      <c r="F137" s="134" t="s">
        <v>1660</v>
      </c>
      <c r="N137" s="93"/>
      <c r="Z137" s="95"/>
      <c r="AB137" s="111"/>
    </row>
    <row r="138" spans="1:28">
      <c r="A138" s="134">
        <v>2</v>
      </c>
      <c r="B138" s="134" t="s">
        <v>1661</v>
      </c>
      <c r="C138" s="205" t="s">
        <v>1662</v>
      </c>
      <c r="D138" s="206" t="s">
        <v>189</v>
      </c>
      <c r="E138" s="205" t="s">
        <v>1663</v>
      </c>
      <c r="F138" s="134"/>
      <c r="N138" s="93"/>
      <c r="Z138" s="95"/>
      <c r="AB138" s="111"/>
    </row>
    <row r="139" spans="1:28">
      <c r="A139" s="134">
        <v>3</v>
      </c>
      <c r="B139" s="134" t="s">
        <v>1664</v>
      </c>
      <c r="C139" s="205" t="s">
        <v>1665</v>
      </c>
      <c r="D139" s="206" t="s">
        <v>166</v>
      </c>
      <c r="E139" s="205" t="s">
        <v>1666</v>
      </c>
      <c r="F139" s="134"/>
      <c r="N139" s="93"/>
      <c r="Z139" s="95"/>
      <c r="AB139" s="111"/>
    </row>
    <row r="140" spans="1:28">
      <c r="A140" s="134">
        <v>4</v>
      </c>
      <c r="B140" s="134" t="s">
        <v>1667</v>
      </c>
      <c r="C140" s="205" t="s">
        <v>1668</v>
      </c>
      <c r="D140" s="206" t="s">
        <v>203</v>
      </c>
      <c r="E140" s="205" t="s">
        <v>1669</v>
      </c>
      <c r="F140" s="134"/>
      <c r="N140" s="93"/>
      <c r="Z140" s="95"/>
      <c r="AB140" s="111"/>
    </row>
    <row r="141" spans="1:28">
      <c r="A141" s="134">
        <v>5</v>
      </c>
      <c r="B141" s="134" t="s">
        <v>1670</v>
      </c>
      <c r="C141" s="205" t="s">
        <v>1671</v>
      </c>
      <c r="D141" s="206" t="s">
        <v>4</v>
      </c>
      <c r="E141" s="205" t="s">
        <v>1672</v>
      </c>
      <c r="F141" s="134" t="s">
        <v>1673</v>
      </c>
      <c r="N141" s="93"/>
      <c r="Z141" s="95"/>
      <c r="AB141" s="111"/>
    </row>
    <row r="142" spans="1:28">
      <c r="A142" s="134">
        <v>6</v>
      </c>
      <c r="B142" s="134" t="s">
        <v>1674</v>
      </c>
      <c r="C142" s="205" t="s">
        <v>1675</v>
      </c>
      <c r="D142" s="206" t="s">
        <v>188</v>
      </c>
      <c r="E142" s="205" t="s">
        <v>1676</v>
      </c>
      <c r="F142" s="134"/>
      <c r="N142" s="93"/>
      <c r="Z142" s="95"/>
      <c r="AB142" s="111"/>
    </row>
    <row r="143" spans="1:28" ht="14.25" thickBot="1">
      <c r="A143" s="207">
        <v>7</v>
      </c>
      <c r="B143" s="207" t="s">
        <v>1677</v>
      </c>
      <c r="C143" s="208" t="s">
        <v>1678</v>
      </c>
      <c r="D143" s="209" t="s">
        <v>168</v>
      </c>
      <c r="E143" s="208" t="s">
        <v>1679</v>
      </c>
      <c r="F143" s="207"/>
      <c r="N143" s="93"/>
      <c r="Z143" s="95"/>
      <c r="AB143" s="111"/>
    </row>
    <row r="144" spans="1:28" ht="27.75" thickTop="1">
      <c r="A144" s="93">
        <v>8</v>
      </c>
      <c r="B144" s="93" t="s">
        <v>1680</v>
      </c>
      <c r="C144" s="204" t="s">
        <v>1681</v>
      </c>
      <c r="D144" s="94" t="s">
        <v>1682</v>
      </c>
      <c r="E144" s="204" t="s">
        <v>1683</v>
      </c>
      <c r="F144" s="93" t="s">
        <v>1684</v>
      </c>
      <c r="N144" s="93"/>
      <c r="Z144" s="95"/>
      <c r="AB144" s="111"/>
    </row>
    <row r="145" spans="1:51" ht="27">
      <c r="A145" s="93">
        <v>9</v>
      </c>
      <c r="B145" s="93" t="s">
        <v>1685</v>
      </c>
      <c r="C145" s="204" t="s">
        <v>1686</v>
      </c>
      <c r="D145" s="94" t="s">
        <v>1687</v>
      </c>
      <c r="E145" s="204" t="s">
        <v>1688</v>
      </c>
      <c r="N145" s="93"/>
      <c r="Z145" s="95"/>
      <c r="AB145" s="111"/>
    </row>
    <row r="146" spans="1:51" ht="27">
      <c r="A146" s="93">
        <v>10</v>
      </c>
      <c r="B146" s="93" t="s">
        <v>1689</v>
      </c>
      <c r="C146" s="204" t="s">
        <v>1690</v>
      </c>
      <c r="D146" s="94" t="s">
        <v>1691</v>
      </c>
      <c r="E146" s="204" t="s">
        <v>1688</v>
      </c>
      <c r="F146" s="93" t="s">
        <v>1692</v>
      </c>
      <c r="N146" s="93"/>
      <c r="Z146" s="95"/>
      <c r="AB146" s="111"/>
    </row>
    <row r="147" spans="1:51" ht="27">
      <c r="A147" s="93">
        <v>11</v>
      </c>
      <c r="B147" s="93" t="s">
        <v>1693</v>
      </c>
      <c r="C147" s="204" t="s">
        <v>1694</v>
      </c>
      <c r="D147" s="94" t="s">
        <v>1695</v>
      </c>
      <c r="E147" s="204" t="s">
        <v>1696</v>
      </c>
      <c r="N147" s="93"/>
      <c r="Z147" s="95"/>
      <c r="AB147" s="111"/>
    </row>
    <row r="148" spans="1:51">
      <c r="C148" s="204"/>
      <c r="D148" s="94"/>
      <c r="E148" s="204"/>
      <c r="N148" s="93"/>
      <c r="Z148" s="95"/>
      <c r="AB148" s="111"/>
    </row>
    <row r="149" spans="1:51" ht="20.25">
      <c r="A149" s="210" t="s">
        <v>136</v>
      </c>
      <c r="B149" s="210" t="s">
        <v>1697</v>
      </c>
      <c r="C149" s="210" t="s">
        <v>1698</v>
      </c>
      <c r="D149" s="210" t="s">
        <v>1699</v>
      </c>
      <c r="E149" s="210" t="s">
        <v>1700</v>
      </c>
      <c r="F149" s="210" t="s">
        <v>1701</v>
      </c>
      <c r="G149" s="210" t="s">
        <v>1702</v>
      </c>
      <c r="H149" s="210" t="s">
        <v>1703</v>
      </c>
      <c r="I149" s="210" t="s">
        <v>1704</v>
      </c>
      <c r="J149" s="210" t="s">
        <v>1705</v>
      </c>
      <c r="K149" s="210" t="s">
        <v>1706</v>
      </c>
      <c r="L149" s="210" t="s">
        <v>1707</v>
      </c>
      <c r="M149" s="210" t="s">
        <v>1708</v>
      </c>
      <c r="N149" s="210" t="s">
        <v>1709</v>
      </c>
      <c r="O149" s="210" t="s">
        <v>1710</v>
      </c>
      <c r="P149" s="210" t="s">
        <v>1711</v>
      </c>
      <c r="Q149" s="210" t="s">
        <v>1712</v>
      </c>
      <c r="R149" s="210" t="s">
        <v>1713</v>
      </c>
      <c r="S149" s="210" t="s">
        <v>1714</v>
      </c>
      <c r="T149" s="210" t="s">
        <v>1715</v>
      </c>
      <c r="U149" s="210" t="s">
        <v>1716</v>
      </c>
      <c r="V149" s="210" t="s">
        <v>1717</v>
      </c>
      <c r="W149" s="210" t="s">
        <v>1718</v>
      </c>
      <c r="X149" s="210" t="s">
        <v>1719</v>
      </c>
      <c r="Y149" s="210" t="s">
        <v>1720</v>
      </c>
      <c r="Z149" s="210" t="s">
        <v>1721</v>
      </c>
      <c r="AA149" s="210" t="s">
        <v>1722</v>
      </c>
      <c r="AB149" s="210" t="s">
        <v>1723</v>
      </c>
      <c r="AC149" s="210" t="s">
        <v>1724</v>
      </c>
      <c r="AD149" s="210" t="s">
        <v>1725</v>
      </c>
      <c r="AE149" s="210" t="s">
        <v>1726</v>
      </c>
      <c r="AF149" s="210" t="s">
        <v>1727</v>
      </c>
      <c r="AG149" s="210" t="s">
        <v>1728</v>
      </c>
      <c r="AH149" s="210" t="s">
        <v>1729</v>
      </c>
      <c r="AI149" s="210" t="s">
        <v>1730</v>
      </c>
      <c r="AJ149" s="210" t="s">
        <v>1731</v>
      </c>
      <c r="AK149" s="210" t="s">
        <v>1732</v>
      </c>
      <c r="AL149" s="210" t="s">
        <v>1733</v>
      </c>
      <c r="AM149" s="210" t="s">
        <v>1734</v>
      </c>
      <c r="AN149" s="210" t="s">
        <v>1735</v>
      </c>
      <c r="AO149" s="210" t="s">
        <v>1736</v>
      </c>
      <c r="AP149" s="210" t="s">
        <v>1737</v>
      </c>
      <c r="AQ149" s="210" t="s">
        <v>1738</v>
      </c>
      <c r="AR149" s="210" t="s">
        <v>1739</v>
      </c>
      <c r="AS149" s="210" t="s">
        <v>1740</v>
      </c>
      <c r="AT149" s="210" t="s">
        <v>1741</v>
      </c>
      <c r="AU149" s="211" t="s">
        <v>1742</v>
      </c>
      <c r="AV149" s="210" t="s">
        <v>1743</v>
      </c>
      <c r="AW149" s="211" t="s">
        <v>1744</v>
      </c>
      <c r="AX149" s="210" t="s">
        <v>1745</v>
      </c>
      <c r="AY149" s="211" t="s">
        <v>1746</v>
      </c>
    </row>
    <row r="150" spans="1:51" ht="20.25">
      <c r="A150" s="210" t="s">
        <v>1747</v>
      </c>
      <c r="B150" s="210" t="s">
        <v>1748</v>
      </c>
      <c r="C150" s="212" t="s">
        <v>1749</v>
      </c>
      <c r="D150" s="213" t="s">
        <v>1750</v>
      </c>
      <c r="E150" s="212" t="s">
        <v>1751</v>
      </c>
      <c r="F150" s="210" t="s">
        <v>1752</v>
      </c>
      <c r="G150" s="210" t="s">
        <v>1753</v>
      </c>
      <c r="H150" s="210" t="s">
        <v>1754</v>
      </c>
      <c r="I150" s="210" t="s">
        <v>1754</v>
      </c>
      <c r="J150" s="210" t="s">
        <v>1755</v>
      </c>
      <c r="K150" s="210" t="s">
        <v>1755</v>
      </c>
      <c r="L150" s="210" t="s">
        <v>1756</v>
      </c>
      <c r="M150" s="210" t="s">
        <v>1757</v>
      </c>
      <c r="N150" s="210" t="s">
        <v>1758</v>
      </c>
      <c r="O150" s="211" t="s">
        <v>1759</v>
      </c>
      <c r="P150" s="211" t="s">
        <v>1748</v>
      </c>
      <c r="Q150" s="211" t="s">
        <v>1760</v>
      </c>
      <c r="R150" s="211" t="s">
        <v>1761</v>
      </c>
      <c r="S150" s="211" t="s">
        <v>1762</v>
      </c>
      <c r="T150" s="211" t="s">
        <v>1763</v>
      </c>
      <c r="U150" s="211" t="s">
        <v>1764</v>
      </c>
      <c r="V150" s="211" t="s">
        <v>1765</v>
      </c>
      <c r="W150" s="211" t="s">
        <v>1766</v>
      </c>
      <c r="X150" s="211" t="s">
        <v>1766</v>
      </c>
      <c r="Y150" s="211" t="s">
        <v>1767</v>
      </c>
      <c r="Z150" s="211" t="s">
        <v>1768</v>
      </c>
      <c r="AA150" s="214" t="s">
        <v>1769</v>
      </c>
      <c r="AB150" s="214" t="s">
        <v>1770</v>
      </c>
      <c r="AC150" s="211" t="s">
        <v>1771</v>
      </c>
      <c r="AD150" s="211" t="s">
        <v>1772</v>
      </c>
      <c r="AE150" s="211" t="s">
        <v>1773</v>
      </c>
      <c r="AF150" s="211" t="s">
        <v>1774</v>
      </c>
      <c r="AG150" s="211" t="s">
        <v>1775</v>
      </c>
      <c r="AH150" s="211" t="s">
        <v>1776</v>
      </c>
      <c r="AI150" s="211" t="s">
        <v>1777</v>
      </c>
      <c r="AJ150" s="211" t="s">
        <v>1778</v>
      </c>
      <c r="AK150" s="211" t="s">
        <v>1779</v>
      </c>
      <c r="AL150" s="211" t="s">
        <v>1780</v>
      </c>
      <c r="AM150" s="211" t="s">
        <v>1781</v>
      </c>
      <c r="AN150" s="211" t="s">
        <v>1782</v>
      </c>
      <c r="AO150" s="211" t="s">
        <v>1783</v>
      </c>
      <c r="AP150" s="211" t="s">
        <v>1784</v>
      </c>
      <c r="AQ150" s="211" t="s">
        <v>1785</v>
      </c>
      <c r="AR150" s="211" t="s">
        <v>1786</v>
      </c>
      <c r="AS150" s="211" t="s">
        <v>1787</v>
      </c>
      <c r="AT150" s="211" t="s">
        <v>1788</v>
      </c>
      <c r="AU150" s="211" t="s">
        <v>1789</v>
      </c>
      <c r="AV150" s="211" t="s">
        <v>1790</v>
      </c>
      <c r="AW150" s="211" t="s">
        <v>1791</v>
      </c>
      <c r="AX150" s="211" t="s">
        <v>1792</v>
      </c>
      <c r="AY150" s="211" t="s">
        <v>1793</v>
      </c>
    </row>
    <row r="151" spans="1:51" ht="20.25">
      <c r="A151" s="210" t="s">
        <v>1794</v>
      </c>
      <c r="B151" s="210" t="s">
        <v>1795</v>
      </c>
      <c r="C151" s="212" t="s">
        <v>1796</v>
      </c>
      <c r="D151" s="213" t="s">
        <v>1797</v>
      </c>
      <c r="E151" s="212" t="s">
        <v>1798</v>
      </c>
      <c r="F151" s="210" t="s">
        <v>1799</v>
      </c>
      <c r="G151" s="210" t="s">
        <v>1800</v>
      </c>
      <c r="H151" s="210" t="s">
        <v>1801</v>
      </c>
      <c r="I151" s="210" t="s">
        <v>1802</v>
      </c>
      <c r="J151" s="210" t="s">
        <v>1803</v>
      </c>
      <c r="K151" s="210" t="s">
        <v>1804</v>
      </c>
      <c r="L151" s="210" t="s">
        <v>1805</v>
      </c>
      <c r="M151" s="210" t="s">
        <v>1806</v>
      </c>
      <c r="N151" s="210" t="s">
        <v>1807</v>
      </c>
      <c r="O151" s="211" t="s">
        <v>1808</v>
      </c>
      <c r="P151" s="211" t="s">
        <v>1809</v>
      </c>
      <c r="Q151" s="211" t="s">
        <v>1810</v>
      </c>
      <c r="R151" s="211" t="s">
        <v>1811</v>
      </c>
      <c r="S151" s="211" t="s">
        <v>1812</v>
      </c>
      <c r="T151" s="211" t="s">
        <v>1813</v>
      </c>
      <c r="U151" s="211" t="s">
        <v>1814</v>
      </c>
      <c r="V151" s="211" t="s">
        <v>1815</v>
      </c>
      <c r="W151" s="211" t="s">
        <v>1816</v>
      </c>
      <c r="X151" s="211" t="s">
        <v>1816</v>
      </c>
      <c r="Y151" s="211" t="s">
        <v>1817</v>
      </c>
      <c r="Z151" s="211" t="s">
        <v>1818</v>
      </c>
      <c r="AA151" s="214" t="s">
        <v>1819</v>
      </c>
      <c r="AB151" s="214" t="s">
        <v>1820</v>
      </c>
      <c r="AC151" s="211" t="s">
        <v>1821</v>
      </c>
      <c r="AD151" s="211" t="s">
        <v>1822</v>
      </c>
      <c r="AE151" s="211" t="s">
        <v>1823</v>
      </c>
      <c r="AF151" s="211" t="s">
        <v>1824</v>
      </c>
      <c r="AG151" s="211" t="s">
        <v>1825</v>
      </c>
      <c r="AH151" s="211" t="s">
        <v>1826</v>
      </c>
      <c r="AI151" s="211" t="s">
        <v>1827</v>
      </c>
      <c r="AJ151" s="211" t="s">
        <v>1828</v>
      </c>
      <c r="AK151" s="211" t="s">
        <v>1829</v>
      </c>
      <c r="AL151" s="211" t="s">
        <v>1830</v>
      </c>
      <c r="AM151" s="211" t="s">
        <v>1831</v>
      </c>
      <c r="AN151" s="211" t="s">
        <v>1832</v>
      </c>
      <c r="AO151" s="211" t="s">
        <v>1833</v>
      </c>
      <c r="AP151" s="211" t="s">
        <v>1834</v>
      </c>
      <c r="AQ151" s="211" t="s">
        <v>1835</v>
      </c>
      <c r="AR151" s="211" t="s">
        <v>1836</v>
      </c>
      <c r="AS151" s="211" t="s">
        <v>1837</v>
      </c>
      <c r="AT151" s="211" t="s">
        <v>1838</v>
      </c>
      <c r="AU151" s="211" t="s">
        <v>1839</v>
      </c>
      <c r="AV151" s="211" t="s">
        <v>1840</v>
      </c>
      <c r="AW151" s="211" t="s">
        <v>1841</v>
      </c>
      <c r="AX151" s="211" t="s">
        <v>1842</v>
      </c>
      <c r="AY151" s="211" t="s">
        <v>1843</v>
      </c>
    </row>
    <row r="152" spans="1:51">
      <c r="A152" s="95"/>
      <c r="B152" s="95"/>
      <c r="C152" s="95"/>
      <c r="D152" s="95"/>
      <c r="E152" s="95"/>
      <c r="F152" s="95"/>
      <c r="G152" s="95"/>
      <c r="H152" s="95"/>
      <c r="I152" s="95"/>
      <c r="J152" s="95"/>
      <c r="K152" s="95"/>
      <c r="L152" s="95"/>
      <c r="M152" s="95"/>
      <c r="Z152" s="95"/>
      <c r="AA152" s="95"/>
    </row>
    <row r="153" spans="1:51" ht="14.25" thickBot="1">
      <c r="A153" s="95" t="s">
        <v>1844</v>
      </c>
      <c r="B153" s="95" t="s">
        <v>1845</v>
      </c>
      <c r="C153" s="95" t="s">
        <v>456</v>
      </c>
      <c r="D153" s="95" t="s">
        <v>1846</v>
      </c>
      <c r="E153" s="95" t="s">
        <v>1847</v>
      </c>
      <c r="F153" s="95" t="s">
        <v>1848</v>
      </c>
      <c r="G153" s="95" t="s">
        <v>1849</v>
      </c>
      <c r="H153" s="95" t="s">
        <v>1850</v>
      </c>
      <c r="I153" s="95" t="s">
        <v>1851</v>
      </c>
      <c r="J153" s="95" t="s">
        <v>1852</v>
      </c>
      <c r="K153" s="95" t="s">
        <v>1853</v>
      </c>
      <c r="L153" s="95" t="s">
        <v>543</v>
      </c>
      <c r="M153" s="95" t="s">
        <v>544</v>
      </c>
      <c r="N153" s="95" t="s">
        <v>545</v>
      </c>
      <c r="O153" s="95" t="s">
        <v>1854</v>
      </c>
      <c r="P153" s="95" t="s">
        <v>1855</v>
      </c>
      <c r="Z153" s="95"/>
      <c r="AA153" s="95"/>
    </row>
    <row r="154" spans="1:51" ht="16.5">
      <c r="A154" s="215" t="s">
        <v>1748</v>
      </c>
      <c r="B154" s="216" t="s">
        <v>1749</v>
      </c>
      <c r="C154" s="216" t="s">
        <v>1750</v>
      </c>
      <c r="D154" s="216" t="s">
        <v>1751</v>
      </c>
      <c r="E154" s="216" t="s">
        <v>1752</v>
      </c>
      <c r="F154" s="216" t="s">
        <v>1753</v>
      </c>
      <c r="G154" s="216" t="s">
        <v>1754</v>
      </c>
      <c r="H154" s="216" t="s">
        <v>1754</v>
      </c>
      <c r="I154" s="216" t="s">
        <v>1755</v>
      </c>
      <c r="J154" s="216" t="s">
        <v>1755</v>
      </c>
      <c r="K154" s="216" t="s">
        <v>1756</v>
      </c>
      <c r="L154" s="216" t="s">
        <v>1757</v>
      </c>
      <c r="M154" s="216" t="s">
        <v>1758</v>
      </c>
      <c r="N154" s="216" t="s">
        <v>1759</v>
      </c>
      <c r="O154" s="216" t="s">
        <v>1748</v>
      </c>
      <c r="P154" s="217" t="s">
        <v>1760</v>
      </c>
      <c r="Z154" s="95"/>
      <c r="AA154" s="95"/>
    </row>
    <row r="155" spans="1:51" ht="16.5">
      <c r="A155" s="218" t="s">
        <v>1795</v>
      </c>
      <c r="B155" s="176" t="s">
        <v>1796</v>
      </c>
      <c r="C155" s="176" t="s">
        <v>1797</v>
      </c>
      <c r="D155" s="176" t="s">
        <v>1798</v>
      </c>
      <c r="E155" s="176" t="s">
        <v>1799</v>
      </c>
      <c r="F155" s="176" t="s">
        <v>1800</v>
      </c>
      <c r="G155" s="176" t="s">
        <v>1801</v>
      </c>
      <c r="H155" s="176" t="s">
        <v>1802</v>
      </c>
      <c r="I155" s="176" t="s">
        <v>1803</v>
      </c>
      <c r="J155" s="176" t="s">
        <v>1804</v>
      </c>
      <c r="K155" s="176" t="s">
        <v>1805</v>
      </c>
      <c r="L155" s="176" t="s">
        <v>1806</v>
      </c>
      <c r="M155" s="176" t="s">
        <v>1807</v>
      </c>
      <c r="N155" s="176" t="s">
        <v>1808</v>
      </c>
      <c r="O155" s="176" t="s">
        <v>1809</v>
      </c>
      <c r="P155" s="219" t="s">
        <v>1810</v>
      </c>
      <c r="Z155" s="95"/>
      <c r="AA155" s="95"/>
    </row>
    <row r="156" spans="1:51" ht="17.25" thickBot="1">
      <c r="A156" s="220">
        <v>0</v>
      </c>
      <c r="B156" s="221">
        <v>0</v>
      </c>
      <c r="C156" s="221">
        <v>0</v>
      </c>
      <c r="D156" s="221">
        <v>0</v>
      </c>
      <c r="E156" s="221">
        <v>0</v>
      </c>
      <c r="F156" s="221">
        <v>0</v>
      </c>
      <c r="G156" s="221">
        <v>0</v>
      </c>
      <c r="H156" s="221">
        <v>0</v>
      </c>
      <c r="I156" s="221">
        <v>0</v>
      </c>
      <c r="J156" s="221">
        <v>0</v>
      </c>
      <c r="K156" s="221">
        <v>0</v>
      </c>
      <c r="L156" s="221">
        <v>0</v>
      </c>
      <c r="M156" s="221">
        <v>0</v>
      </c>
      <c r="N156" s="221">
        <v>0</v>
      </c>
      <c r="O156" s="221">
        <v>0</v>
      </c>
      <c r="P156" s="222">
        <v>0</v>
      </c>
      <c r="Z156" s="95"/>
      <c r="AA156" s="95"/>
    </row>
    <row r="157" spans="1:51" ht="16.5">
      <c r="A157" s="215" t="s">
        <v>1761</v>
      </c>
      <c r="B157" s="216" t="s">
        <v>1762</v>
      </c>
      <c r="C157" s="216" t="s">
        <v>1763</v>
      </c>
      <c r="D157" s="216" t="s">
        <v>1764</v>
      </c>
      <c r="E157" s="216" t="s">
        <v>1765</v>
      </c>
      <c r="F157" s="216" t="s">
        <v>1766</v>
      </c>
      <c r="G157" s="216" t="s">
        <v>1766</v>
      </c>
      <c r="H157" s="216" t="s">
        <v>1767</v>
      </c>
      <c r="I157" s="216" t="s">
        <v>1768</v>
      </c>
      <c r="J157" s="217" t="s">
        <v>1769</v>
      </c>
      <c r="K157" s="216"/>
      <c r="L157" s="216"/>
      <c r="M157" s="216"/>
      <c r="N157" s="216"/>
      <c r="O157" s="216"/>
      <c r="P157" s="217"/>
      <c r="Z157" s="95"/>
      <c r="AA157" s="95"/>
    </row>
    <row r="158" spans="1:51" ht="16.5">
      <c r="A158" s="218" t="s">
        <v>1811</v>
      </c>
      <c r="B158" s="176" t="s">
        <v>1812</v>
      </c>
      <c r="C158" s="176" t="s">
        <v>1813</v>
      </c>
      <c r="D158" s="176" t="s">
        <v>1814</v>
      </c>
      <c r="E158" s="176" t="s">
        <v>1815</v>
      </c>
      <c r="F158" s="176" t="s">
        <v>1816</v>
      </c>
      <c r="G158" s="176" t="s">
        <v>1816</v>
      </c>
      <c r="H158" s="176" t="s">
        <v>1817</v>
      </c>
      <c r="I158" s="176" t="s">
        <v>1818</v>
      </c>
      <c r="J158" s="219" t="s">
        <v>1819</v>
      </c>
      <c r="K158" s="176"/>
      <c r="L158" s="176"/>
      <c r="M158" s="176"/>
      <c r="N158" s="176"/>
      <c r="O158" s="176"/>
      <c r="P158" s="219"/>
      <c r="Z158" s="95"/>
      <c r="AA158" s="95"/>
    </row>
    <row r="159" spans="1:51" ht="17.25" thickBot="1">
      <c r="A159" s="220">
        <v>1</v>
      </c>
      <c r="B159" s="221">
        <v>2</v>
      </c>
      <c r="C159" s="221">
        <v>3</v>
      </c>
      <c r="D159" s="221">
        <v>4</v>
      </c>
      <c r="E159" s="221">
        <v>5</v>
      </c>
      <c r="F159" s="221">
        <v>6</v>
      </c>
      <c r="G159" s="221">
        <v>7</v>
      </c>
      <c r="H159" s="221">
        <v>8</v>
      </c>
      <c r="I159" s="221">
        <v>9</v>
      </c>
      <c r="J159" s="222">
        <v>0</v>
      </c>
      <c r="K159" s="221"/>
      <c r="L159" s="221"/>
      <c r="M159" s="221"/>
      <c r="N159" s="221"/>
      <c r="O159" s="221"/>
      <c r="P159" s="222"/>
      <c r="Z159" s="95"/>
      <c r="AA159" s="95"/>
    </row>
    <row r="160" spans="1:51" ht="16.5">
      <c r="A160" s="215" t="s">
        <v>1770</v>
      </c>
      <c r="B160" s="216" t="s">
        <v>1771</v>
      </c>
      <c r="C160" s="216" t="s">
        <v>1772</v>
      </c>
      <c r="D160" s="216" t="s">
        <v>1773</v>
      </c>
      <c r="E160" s="216" t="s">
        <v>1774</v>
      </c>
      <c r="F160" s="216" t="s">
        <v>1775</v>
      </c>
      <c r="G160" s="216" t="s">
        <v>1776</v>
      </c>
      <c r="H160" s="216" t="s">
        <v>1777</v>
      </c>
      <c r="I160" s="216" t="s">
        <v>1778</v>
      </c>
      <c r="J160" s="217" t="s">
        <v>1779</v>
      </c>
      <c r="K160" s="216"/>
      <c r="L160" s="216"/>
      <c r="M160" s="216"/>
      <c r="N160" s="216"/>
      <c r="O160" s="216"/>
      <c r="P160" s="217"/>
      <c r="Z160" s="95"/>
      <c r="AA160" s="95"/>
    </row>
    <row r="161" spans="1:50" ht="16.5">
      <c r="A161" s="218" t="s">
        <v>1820</v>
      </c>
      <c r="B161" s="176" t="s">
        <v>1821</v>
      </c>
      <c r="C161" s="176" t="s">
        <v>1822</v>
      </c>
      <c r="D161" s="176" t="s">
        <v>1823</v>
      </c>
      <c r="E161" s="176" t="s">
        <v>1824</v>
      </c>
      <c r="F161" s="176" t="s">
        <v>1825</v>
      </c>
      <c r="G161" s="176" t="s">
        <v>1826</v>
      </c>
      <c r="H161" s="176" t="s">
        <v>1827</v>
      </c>
      <c r="I161" s="176" t="s">
        <v>1828</v>
      </c>
      <c r="J161" s="219" t="s">
        <v>1829</v>
      </c>
      <c r="K161" s="176"/>
      <c r="L161" s="176"/>
      <c r="M161" s="176"/>
      <c r="N161" s="176"/>
      <c r="O161" s="176"/>
      <c r="P161" s="219"/>
      <c r="Z161" s="95"/>
      <c r="AA161" s="95"/>
    </row>
    <row r="162" spans="1:50" ht="17.25" thickBot="1">
      <c r="A162" s="220">
        <v>1</v>
      </c>
      <c r="B162" s="221">
        <v>2</v>
      </c>
      <c r="C162" s="221">
        <v>3</v>
      </c>
      <c r="D162" s="221">
        <v>4</v>
      </c>
      <c r="E162" s="221">
        <v>5</v>
      </c>
      <c r="F162" s="221">
        <v>6</v>
      </c>
      <c r="G162" s="221">
        <v>7</v>
      </c>
      <c r="H162" s="221">
        <v>8</v>
      </c>
      <c r="I162" s="221">
        <v>9</v>
      </c>
      <c r="J162" s="222">
        <v>0</v>
      </c>
      <c r="K162" s="221"/>
      <c r="L162" s="221"/>
      <c r="M162" s="221"/>
      <c r="N162" s="221"/>
      <c r="O162" s="221"/>
      <c r="P162" s="222"/>
      <c r="Z162" s="95"/>
      <c r="AA162" s="95"/>
    </row>
    <row r="163" spans="1:50" ht="16.5">
      <c r="A163" s="215" t="s">
        <v>1780</v>
      </c>
      <c r="B163" s="216" t="s">
        <v>1781</v>
      </c>
      <c r="C163" s="216" t="s">
        <v>1782</v>
      </c>
      <c r="D163" s="216" t="s">
        <v>1783</v>
      </c>
      <c r="E163" s="217" t="s">
        <v>1784</v>
      </c>
      <c r="F163" s="216"/>
      <c r="G163" s="216"/>
      <c r="H163" s="216"/>
      <c r="I163" s="216"/>
      <c r="J163" s="216"/>
      <c r="K163" s="216"/>
      <c r="L163" s="216"/>
      <c r="M163" s="216"/>
      <c r="N163" s="216"/>
      <c r="O163" s="216"/>
      <c r="P163" s="217"/>
      <c r="Z163" s="95"/>
      <c r="AA163" s="95"/>
    </row>
    <row r="164" spans="1:50" ht="16.5">
      <c r="A164" s="218" t="s">
        <v>1830</v>
      </c>
      <c r="B164" s="176" t="s">
        <v>1831</v>
      </c>
      <c r="C164" s="176" t="s">
        <v>1832</v>
      </c>
      <c r="D164" s="176" t="s">
        <v>1833</v>
      </c>
      <c r="E164" s="219" t="s">
        <v>1834</v>
      </c>
      <c r="F164" s="176"/>
      <c r="G164" s="176"/>
      <c r="H164" s="176"/>
      <c r="I164" s="176"/>
      <c r="J164" s="176"/>
      <c r="K164" s="176"/>
      <c r="L164" s="176"/>
      <c r="M164" s="176"/>
      <c r="N164" s="176"/>
      <c r="O164" s="176"/>
      <c r="P164" s="219"/>
      <c r="Z164" s="95"/>
      <c r="AA164" s="95"/>
    </row>
    <row r="165" spans="1:50" ht="17.25" thickBot="1">
      <c r="A165" s="220">
        <v>1</v>
      </c>
      <c r="B165" s="221">
        <v>2</v>
      </c>
      <c r="C165" s="221">
        <v>3</v>
      </c>
      <c r="D165" s="221">
        <v>4</v>
      </c>
      <c r="E165" s="222">
        <v>5</v>
      </c>
      <c r="F165" s="221"/>
      <c r="G165" s="221"/>
      <c r="H165" s="221"/>
      <c r="I165" s="221"/>
      <c r="J165" s="221"/>
      <c r="K165" s="221"/>
      <c r="L165" s="221"/>
      <c r="M165" s="221"/>
      <c r="N165" s="221"/>
      <c r="O165" s="221"/>
      <c r="P165" s="222"/>
      <c r="Z165" s="95"/>
      <c r="AA165" s="95"/>
    </row>
    <row r="166" spans="1:50" ht="16.5">
      <c r="A166" s="215" t="s">
        <v>1785</v>
      </c>
      <c r="B166" s="216" t="s">
        <v>1786</v>
      </c>
      <c r="C166" s="216" t="s">
        <v>1787</v>
      </c>
      <c r="D166" s="216" t="s">
        <v>1788</v>
      </c>
      <c r="E166" s="216" t="s">
        <v>1789</v>
      </c>
      <c r="F166" s="216" t="s">
        <v>1790</v>
      </c>
      <c r="G166" s="216" t="s">
        <v>1791</v>
      </c>
      <c r="H166" s="216" t="s">
        <v>1792</v>
      </c>
      <c r="I166" s="217" t="s">
        <v>1856</v>
      </c>
      <c r="J166" s="176"/>
      <c r="K166" s="176"/>
      <c r="L166" s="176"/>
      <c r="M166" s="176"/>
      <c r="N166" s="176"/>
      <c r="O166" s="176"/>
      <c r="P166" s="176"/>
      <c r="Z166" s="95"/>
      <c r="AA166" s="95"/>
    </row>
    <row r="167" spans="1:50" ht="16.5">
      <c r="A167" s="223" t="s">
        <v>1835</v>
      </c>
      <c r="B167" s="224" t="s">
        <v>1836</v>
      </c>
      <c r="C167" s="224" t="s">
        <v>1837</v>
      </c>
      <c r="D167" s="224" t="s">
        <v>1838</v>
      </c>
      <c r="E167" s="224" t="s">
        <v>1839</v>
      </c>
      <c r="F167" s="224" t="s">
        <v>1840</v>
      </c>
      <c r="G167" s="224" t="s">
        <v>1841</v>
      </c>
      <c r="H167" s="224" t="s">
        <v>1842</v>
      </c>
      <c r="I167" s="225" t="s">
        <v>1857</v>
      </c>
      <c r="J167" s="226"/>
      <c r="K167" s="226"/>
      <c r="L167" s="226"/>
      <c r="M167" s="226"/>
      <c r="N167" s="226"/>
      <c r="O167" s="226"/>
      <c r="P167" s="226"/>
      <c r="R167" s="93"/>
      <c r="S167" s="93"/>
      <c r="T167" s="93"/>
      <c r="U167" s="93"/>
      <c r="V167" s="93"/>
      <c r="W167" s="93"/>
      <c r="X167" s="93"/>
      <c r="Y167" s="93"/>
      <c r="Z167" s="93"/>
      <c r="AA167" s="93"/>
      <c r="AB167" s="93"/>
      <c r="AC167" s="93"/>
      <c r="AD167" s="93"/>
      <c r="AE167" s="93"/>
      <c r="AF167" s="93"/>
      <c r="AG167" s="93"/>
      <c r="AH167" s="93"/>
      <c r="AI167" s="93"/>
      <c r="AJ167" s="93"/>
      <c r="AK167" s="93"/>
      <c r="AL167" s="93"/>
      <c r="AM167" s="93"/>
      <c r="AN167" s="93"/>
      <c r="AO167" s="93"/>
      <c r="AP167" s="93"/>
      <c r="AQ167" s="93"/>
      <c r="AR167" s="93"/>
      <c r="AS167" s="93"/>
      <c r="AT167" s="93"/>
      <c r="AV167" s="93"/>
      <c r="AX167" s="93"/>
    </row>
    <row r="168" spans="1:50" ht="17.25" thickBot="1">
      <c r="A168" s="220">
        <v>1</v>
      </c>
      <c r="B168" s="221">
        <v>2</v>
      </c>
      <c r="C168" s="221">
        <v>3</v>
      </c>
      <c r="D168" s="221">
        <v>4</v>
      </c>
      <c r="E168" s="221">
        <v>5</v>
      </c>
      <c r="F168" s="221">
        <v>6</v>
      </c>
      <c r="G168" s="221">
        <v>7</v>
      </c>
      <c r="H168" s="221">
        <v>8</v>
      </c>
      <c r="I168" s="222" t="s">
        <v>1858</v>
      </c>
      <c r="J168" s="226"/>
      <c r="K168" s="226"/>
      <c r="L168" s="226"/>
      <c r="M168" s="226"/>
      <c r="N168" s="226"/>
      <c r="O168" s="226"/>
      <c r="P168" s="226"/>
      <c r="R168" s="93"/>
      <c r="S168" s="93"/>
      <c r="T168" s="93"/>
      <c r="U168" s="93"/>
      <c r="V168" s="93"/>
      <c r="W168" s="93"/>
      <c r="X168" s="93"/>
      <c r="Y168" s="93"/>
      <c r="Z168" s="93"/>
      <c r="AA168" s="93"/>
      <c r="AB168" s="93"/>
      <c r="AC168" s="93"/>
      <c r="AD168" s="93"/>
      <c r="AE168" s="93"/>
      <c r="AF168" s="93"/>
      <c r="AG168" s="93"/>
      <c r="AH168" s="93"/>
      <c r="AI168" s="93"/>
      <c r="AJ168" s="93"/>
      <c r="AK168" s="93"/>
      <c r="AL168" s="93"/>
      <c r="AM168" s="93"/>
      <c r="AN168" s="93"/>
      <c r="AO168" s="93"/>
      <c r="AP168" s="93"/>
      <c r="AQ168" s="93"/>
      <c r="AR168" s="93"/>
      <c r="AS168" s="93"/>
      <c r="AT168" s="93"/>
      <c r="AV168" s="93"/>
      <c r="AX168" s="93"/>
    </row>
    <row r="170" spans="1:50">
      <c r="A170" s="227" t="s">
        <v>1859</v>
      </c>
      <c r="B170" s="227" t="s">
        <v>1697</v>
      </c>
      <c r="C170" s="227" t="s">
        <v>1698</v>
      </c>
      <c r="D170" s="227" t="s">
        <v>1699</v>
      </c>
      <c r="E170" s="227" t="s">
        <v>1700</v>
      </c>
      <c r="F170" s="227" t="s">
        <v>1860</v>
      </c>
      <c r="G170" s="228" t="s">
        <v>1861</v>
      </c>
      <c r="H170" s="228" t="s">
        <v>1862</v>
      </c>
      <c r="I170" s="228" t="s">
        <v>1863</v>
      </c>
      <c r="J170" s="228" t="s">
        <v>1864</v>
      </c>
      <c r="N170" s="93"/>
      <c r="Z170" s="95"/>
      <c r="AB170" s="111"/>
    </row>
    <row r="171" spans="1:50" ht="17.25">
      <c r="A171" s="227">
        <v>1</v>
      </c>
      <c r="B171" s="227" t="s">
        <v>1865</v>
      </c>
      <c r="C171" s="227" t="s">
        <v>1866</v>
      </c>
      <c r="D171" s="227" t="s">
        <v>1867</v>
      </c>
      <c r="E171" s="227" t="s">
        <v>1868</v>
      </c>
      <c r="F171" s="227" t="s">
        <v>1869</v>
      </c>
      <c r="G171" s="229" t="s">
        <v>3714</v>
      </c>
      <c r="H171" s="229" t="s">
        <v>3715</v>
      </c>
      <c r="I171" s="229" t="s">
        <v>3716</v>
      </c>
      <c r="J171" s="229" t="s">
        <v>3717</v>
      </c>
      <c r="N171" s="93"/>
      <c r="Z171" s="95"/>
      <c r="AB171" s="111"/>
    </row>
    <row r="172" spans="1:50" ht="17.25">
      <c r="A172" s="227">
        <v>2</v>
      </c>
      <c r="B172" s="227" t="s">
        <v>1870</v>
      </c>
      <c r="C172" s="227" t="s">
        <v>1871</v>
      </c>
      <c r="D172" s="227" t="s">
        <v>1872</v>
      </c>
      <c r="E172" s="227" t="s">
        <v>1873</v>
      </c>
      <c r="F172" s="227" t="s">
        <v>1874</v>
      </c>
      <c r="G172" s="229" t="s">
        <v>3718</v>
      </c>
      <c r="H172" s="229" t="s">
        <v>3719</v>
      </c>
      <c r="I172" s="229" t="s">
        <v>3720</v>
      </c>
      <c r="J172" s="229" t="s">
        <v>3721</v>
      </c>
      <c r="N172" s="93"/>
      <c r="Z172" s="95"/>
      <c r="AB172" s="111"/>
    </row>
    <row r="173" spans="1:50" ht="17.25">
      <c r="A173" s="227">
        <v>3</v>
      </c>
      <c r="B173" s="227" t="s">
        <v>1875</v>
      </c>
      <c r="C173" s="227" t="s">
        <v>1876</v>
      </c>
      <c r="D173" s="227" t="s">
        <v>1877</v>
      </c>
      <c r="E173" s="227" t="s">
        <v>1878</v>
      </c>
      <c r="F173" s="227" t="s">
        <v>1879</v>
      </c>
      <c r="G173" s="229" t="s">
        <v>3722</v>
      </c>
      <c r="H173" s="229" t="s">
        <v>3723</v>
      </c>
      <c r="I173" s="229" t="s">
        <v>3724</v>
      </c>
      <c r="J173" s="229" t="s">
        <v>3725</v>
      </c>
      <c r="N173" s="93"/>
      <c r="Z173" s="95"/>
      <c r="AB173" s="111"/>
    </row>
    <row r="174" spans="1:50" ht="17.25">
      <c r="A174" s="227">
        <v>4</v>
      </c>
      <c r="B174" s="227" t="s">
        <v>1880</v>
      </c>
      <c r="C174" s="227" t="s">
        <v>1881</v>
      </c>
      <c r="D174" s="227" t="s">
        <v>1882</v>
      </c>
      <c r="E174" s="227" t="s">
        <v>1883</v>
      </c>
      <c r="F174" s="227" t="s">
        <v>1884</v>
      </c>
      <c r="G174" s="229" t="s">
        <v>3726</v>
      </c>
      <c r="H174" s="229" t="s">
        <v>3727</v>
      </c>
      <c r="I174" s="229" t="s">
        <v>3728</v>
      </c>
      <c r="J174" s="229" t="s">
        <v>3729</v>
      </c>
      <c r="N174" s="93"/>
      <c r="Z174" s="95"/>
      <c r="AB174" s="111"/>
    </row>
    <row r="175" spans="1:50" ht="15.75">
      <c r="A175" s="230" t="s">
        <v>1885</v>
      </c>
      <c r="B175" s="227">
        <v>1</v>
      </c>
      <c r="C175" s="227">
        <v>2</v>
      </c>
      <c r="D175" s="227">
        <v>3</v>
      </c>
      <c r="E175" s="227">
        <v>4</v>
      </c>
      <c r="F175" s="227"/>
      <c r="G175" s="228">
        <v>1</v>
      </c>
      <c r="H175" s="228">
        <v>2</v>
      </c>
      <c r="I175" s="228">
        <v>3</v>
      </c>
      <c r="J175" s="228">
        <v>4</v>
      </c>
      <c r="N175" s="93"/>
      <c r="Z175" s="95"/>
      <c r="AB175" s="111"/>
    </row>
    <row r="176" spans="1:50" ht="15.75">
      <c r="A176" s="227">
        <v>1</v>
      </c>
      <c r="B176" s="230" t="s">
        <v>1886</v>
      </c>
      <c r="C176" s="230" t="s">
        <v>1887</v>
      </c>
      <c r="D176" s="230" t="s">
        <v>1888</v>
      </c>
      <c r="E176" s="230" t="s">
        <v>1889</v>
      </c>
      <c r="F176" s="230">
        <v>1</v>
      </c>
      <c r="G176" s="228" t="s">
        <v>1890</v>
      </c>
      <c r="H176" s="228" t="s">
        <v>1891</v>
      </c>
      <c r="I176" s="228" t="s">
        <v>1892</v>
      </c>
      <c r="J176" s="228" t="s">
        <v>1893</v>
      </c>
      <c r="N176" s="93"/>
      <c r="Z176" s="95"/>
      <c r="AB176" s="111"/>
    </row>
    <row r="177" spans="1:28" ht="15.75">
      <c r="A177" s="227">
        <v>2</v>
      </c>
      <c r="B177" s="230" t="s">
        <v>1894</v>
      </c>
      <c r="C177" s="230" t="s">
        <v>1895</v>
      </c>
      <c r="D177" s="230" t="s">
        <v>1896</v>
      </c>
      <c r="E177" s="230" t="s">
        <v>1897</v>
      </c>
      <c r="F177" s="230">
        <v>2</v>
      </c>
      <c r="G177" s="228" t="s">
        <v>1898</v>
      </c>
      <c r="H177" s="228" t="s">
        <v>1899</v>
      </c>
      <c r="I177" s="228" t="s">
        <v>1900</v>
      </c>
      <c r="J177" s="228" t="s">
        <v>1901</v>
      </c>
      <c r="N177" s="93"/>
      <c r="Z177" s="95"/>
      <c r="AB177" s="111"/>
    </row>
    <row r="178" spans="1:28" ht="15.75">
      <c r="A178" s="227">
        <v>3</v>
      </c>
      <c r="B178" s="230" t="s">
        <v>1902</v>
      </c>
      <c r="C178" s="230" t="s">
        <v>1903</v>
      </c>
      <c r="D178" s="230" t="s">
        <v>1904</v>
      </c>
      <c r="E178" s="230" t="s">
        <v>1905</v>
      </c>
      <c r="F178" s="230">
        <v>3</v>
      </c>
      <c r="G178" s="228" t="s">
        <v>1906</v>
      </c>
      <c r="H178" s="228" t="s">
        <v>1907</v>
      </c>
      <c r="I178" s="228" t="s">
        <v>1877</v>
      </c>
      <c r="J178" s="228" t="s">
        <v>1908</v>
      </c>
      <c r="N178" s="93"/>
      <c r="Z178" s="95"/>
      <c r="AB178" s="111"/>
    </row>
    <row r="179" spans="1:28" ht="15.75">
      <c r="A179" s="227">
        <v>4</v>
      </c>
      <c r="B179" s="230" t="s">
        <v>1909</v>
      </c>
      <c r="C179" s="230" t="s">
        <v>1910</v>
      </c>
      <c r="D179" s="230" t="s">
        <v>1911</v>
      </c>
      <c r="E179" s="230" t="s">
        <v>1912</v>
      </c>
      <c r="F179" s="230">
        <v>4</v>
      </c>
      <c r="G179" s="228" t="s">
        <v>1913</v>
      </c>
      <c r="H179" s="228" t="s">
        <v>1914</v>
      </c>
      <c r="I179" s="228" t="s">
        <v>1915</v>
      </c>
      <c r="J179" s="228" t="s">
        <v>1916</v>
      </c>
      <c r="N179" s="93"/>
      <c r="Z179" s="95"/>
      <c r="AB179" s="111"/>
    </row>
    <row r="181" spans="1:28">
      <c r="B181" s="93" t="s">
        <v>190</v>
      </c>
      <c r="C181" s="93" t="s">
        <v>216</v>
      </c>
      <c r="D181" s="93" t="s">
        <v>169</v>
      </c>
      <c r="E181" s="94" t="s">
        <v>206</v>
      </c>
      <c r="F181" s="231" t="s">
        <v>424</v>
      </c>
      <c r="G181" s="93" t="s">
        <v>190</v>
      </c>
      <c r="H181" s="93" t="s">
        <v>216</v>
      </c>
      <c r="I181" s="93" t="s">
        <v>169</v>
      </c>
      <c r="J181" s="94" t="s">
        <v>206</v>
      </c>
      <c r="K181" s="231" t="s">
        <v>424</v>
      </c>
    </row>
    <row r="182" spans="1:28">
      <c r="B182" s="93">
        <v>1</v>
      </c>
      <c r="C182" s="93">
        <v>2</v>
      </c>
      <c r="D182" s="93">
        <v>3</v>
      </c>
      <c r="E182" s="93">
        <v>4</v>
      </c>
      <c r="F182" s="93">
        <v>5</v>
      </c>
      <c r="G182" s="93">
        <v>1</v>
      </c>
      <c r="H182" s="93">
        <v>2</v>
      </c>
      <c r="I182" s="93">
        <v>3</v>
      </c>
      <c r="J182" s="93">
        <v>4</v>
      </c>
      <c r="K182" s="93">
        <v>5</v>
      </c>
    </row>
    <row r="183" spans="1:28">
      <c r="F183" s="100"/>
    </row>
    <row r="184" spans="1:28">
      <c r="F184" s="102"/>
    </row>
    <row r="185" spans="1:28">
      <c r="E185" s="232"/>
    </row>
    <row r="187" spans="1:28">
      <c r="A187" s="94" t="s">
        <v>1917</v>
      </c>
      <c r="B187" s="94" t="s">
        <v>1918</v>
      </c>
      <c r="C187" s="94" t="s">
        <v>1919</v>
      </c>
      <c r="D187" s="94" t="s">
        <v>1920</v>
      </c>
      <c r="E187" s="94" t="s">
        <v>1921</v>
      </c>
      <c r="F187" s="93" t="s">
        <v>1922</v>
      </c>
      <c r="G187" s="93" t="s">
        <v>1923</v>
      </c>
    </row>
    <row r="188" spans="1:28" ht="121.5">
      <c r="A188" s="94">
        <v>1</v>
      </c>
      <c r="B188" s="94" t="s">
        <v>1924</v>
      </c>
      <c r="C188" s="94" t="s">
        <v>1925</v>
      </c>
      <c r="D188" s="94" t="s">
        <v>1926</v>
      </c>
      <c r="E188" s="94">
        <v>8</v>
      </c>
      <c r="F188" s="93" t="s">
        <v>1927</v>
      </c>
      <c r="G188" s="93">
        <v>8</v>
      </c>
    </row>
    <row r="189" spans="1:28" ht="121.5">
      <c r="A189" s="94">
        <v>2</v>
      </c>
      <c r="B189" s="94" t="s">
        <v>1928</v>
      </c>
      <c r="C189" s="94" t="s">
        <v>1929</v>
      </c>
      <c r="D189" s="94" t="s">
        <v>1930</v>
      </c>
      <c r="E189" s="94">
        <v>7</v>
      </c>
      <c r="G189" s="93">
        <v>0</v>
      </c>
    </row>
    <row r="190" spans="1:28" ht="27">
      <c r="A190" s="94">
        <v>3</v>
      </c>
      <c r="B190" s="94" t="s">
        <v>1931</v>
      </c>
      <c r="C190" s="94" t="s">
        <v>1932</v>
      </c>
      <c r="D190" s="94" t="s">
        <v>1933</v>
      </c>
      <c r="E190" s="94">
        <v>6</v>
      </c>
      <c r="G190" s="93">
        <v>0</v>
      </c>
    </row>
    <row r="191" spans="1:28" ht="67.5">
      <c r="A191" s="94">
        <v>4</v>
      </c>
      <c r="B191" s="94" t="s">
        <v>1934</v>
      </c>
      <c r="C191" s="94" t="s">
        <v>1935</v>
      </c>
      <c r="D191" s="94" t="s">
        <v>1936</v>
      </c>
      <c r="E191" s="94">
        <v>5</v>
      </c>
      <c r="G191" s="93">
        <v>0</v>
      </c>
    </row>
    <row r="192" spans="1:28" ht="40.5">
      <c r="A192" s="94">
        <v>5</v>
      </c>
      <c r="B192" s="94" t="s">
        <v>539</v>
      </c>
      <c r="C192" s="94" t="s">
        <v>1937</v>
      </c>
      <c r="D192" s="94" t="s">
        <v>1938</v>
      </c>
      <c r="E192" s="94">
        <v>4</v>
      </c>
      <c r="G192" s="93">
        <v>2</v>
      </c>
    </row>
    <row r="193" spans="1:13" ht="121.5">
      <c r="A193" s="94">
        <v>6</v>
      </c>
      <c r="B193" s="94" t="s">
        <v>1939</v>
      </c>
      <c r="C193" s="94" t="s">
        <v>1940</v>
      </c>
      <c r="D193" s="94" t="s">
        <v>1941</v>
      </c>
      <c r="E193" s="94">
        <v>3</v>
      </c>
      <c r="F193" s="93" t="s">
        <v>1942</v>
      </c>
      <c r="G193" s="93">
        <v>3</v>
      </c>
    </row>
    <row r="194" spans="1:13" ht="337.5">
      <c r="A194" s="94">
        <v>7</v>
      </c>
      <c r="B194" s="94" t="s">
        <v>1943</v>
      </c>
      <c r="C194" s="94" t="s">
        <v>1944</v>
      </c>
      <c r="D194" s="94" t="s">
        <v>1945</v>
      </c>
      <c r="E194" s="94">
        <v>2</v>
      </c>
      <c r="G194" s="93">
        <v>1</v>
      </c>
    </row>
    <row r="195" spans="1:13" ht="202.5">
      <c r="A195" s="94">
        <v>8</v>
      </c>
      <c r="B195" s="94" t="s">
        <v>926</v>
      </c>
      <c r="C195" s="94" t="s">
        <v>1946</v>
      </c>
      <c r="D195" s="94" t="s">
        <v>1947</v>
      </c>
      <c r="E195" s="94">
        <v>1</v>
      </c>
      <c r="G195" s="93">
        <v>0.5</v>
      </c>
    </row>
    <row r="196" spans="1:13" ht="409.5">
      <c r="A196" s="94">
        <v>9</v>
      </c>
      <c r="B196" s="94" t="s">
        <v>1948</v>
      </c>
      <c r="C196" s="233" t="s">
        <v>1949</v>
      </c>
      <c r="D196" s="233" t="s">
        <v>1950</v>
      </c>
      <c r="E196" s="233" t="s">
        <v>1951</v>
      </c>
      <c r="F196" s="233"/>
      <c r="G196" s="233"/>
      <c r="H196" s="233"/>
      <c r="I196" s="233"/>
      <c r="J196" s="233"/>
      <c r="K196" s="233"/>
      <c r="L196" s="233"/>
      <c r="M196" s="233"/>
    </row>
    <row r="197" spans="1:13" ht="202.5">
      <c r="A197" s="94">
        <v>10</v>
      </c>
      <c r="B197" s="233" t="s">
        <v>1952</v>
      </c>
      <c r="C197" s="233" t="s">
        <v>1953</v>
      </c>
      <c r="D197" s="233" t="s">
        <v>1954</v>
      </c>
      <c r="E197" s="233" t="s">
        <v>1951</v>
      </c>
      <c r="F197" s="233"/>
      <c r="G197" s="233"/>
      <c r="H197" s="233"/>
      <c r="I197" s="233"/>
      <c r="J197" s="233"/>
      <c r="K197" s="233"/>
      <c r="L197" s="233"/>
    </row>
    <row r="198" spans="1:13" ht="121.5">
      <c r="A198" s="94">
        <v>11</v>
      </c>
      <c r="B198" s="94" t="s">
        <v>1955</v>
      </c>
      <c r="C198" s="94" t="s">
        <v>1956</v>
      </c>
      <c r="D198" s="94" t="s">
        <v>1957</v>
      </c>
      <c r="E198" s="94" t="s">
        <v>1951</v>
      </c>
    </row>
    <row r="199" spans="1:13" ht="54">
      <c r="A199" s="94">
        <v>12</v>
      </c>
      <c r="B199" s="94" t="s">
        <v>1958</v>
      </c>
      <c r="C199" s="94" t="s">
        <v>1959</v>
      </c>
      <c r="D199" s="94" t="s">
        <v>1960</v>
      </c>
      <c r="E199" s="94" t="s">
        <v>1951</v>
      </c>
    </row>
    <row r="200" spans="1:13" ht="27">
      <c r="A200" s="94">
        <v>13</v>
      </c>
      <c r="B200" s="94" t="s">
        <v>1961</v>
      </c>
      <c r="C200" s="94" t="s">
        <v>1962</v>
      </c>
      <c r="D200" s="94" t="s">
        <v>1963</v>
      </c>
      <c r="E200" s="94" t="s">
        <v>1951</v>
      </c>
    </row>
    <row r="201" spans="1:13">
      <c r="B201" s="94"/>
      <c r="C201" s="94"/>
      <c r="D201" s="94"/>
    </row>
    <row r="202" spans="1:13" ht="27">
      <c r="A202" s="94" t="s">
        <v>1964</v>
      </c>
      <c r="B202" s="234" t="s">
        <v>1965</v>
      </c>
      <c r="C202" s="93" t="s">
        <v>1966</v>
      </c>
      <c r="D202" s="94" t="s">
        <v>1967</v>
      </c>
    </row>
    <row r="203" spans="1:13">
      <c r="A203" s="94"/>
      <c r="B203" s="94"/>
      <c r="C203" s="94"/>
      <c r="D203" s="94"/>
    </row>
    <row r="204" spans="1:13">
      <c r="A204" s="235" t="s">
        <v>1968</v>
      </c>
      <c r="B204" s="235" t="s">
        <v>1969</v>
      </c>
      <c r="C204" s="235" t="s">
        <v>1970</v>
      </c>
      <c r="D204" s="235" t="s">
        <v>1971</v>
      </c>
      <c r="M204" s="95"/>
    </row>
    <row r="205" spans="1:13">
      <c r="A205" s="109" t="s">
        <v>1972</v>
      </c>
      <c r="B205" s="109" t="s">
        <v>1973</v>
      </c>
      <c r="C205" s="109" t="s">
        <v>1974</v>
      </c>
      <c r="D205" s="109" t="s">
        <v>1975</v>
      </c>
      <c r="M205" s="95"/>
    </row>
    <row r="206" spans="1:13">
      <c r="A206" s="109" t="s">
        <v>1976</v>
      </c>
      <c r="B206" s="109" t="s">
        <v>1977</v>
      </c>
      <c r="C206" s="109" t="s">
        <v>1978</v>
      </c>
      <c r="D206" s="109" t="s">
        <v>1979</v>
      </c>
      <c r="M206" s="95"/>
    </row>
    <row r="207" spans="1:13">
      <c r="A207" s="109" t="s">
        <v>1980</v>
      </c>
      <c r="B207" s="109" t="s">
        <v>1981</v>
      </c>
      <c r="C207" s="109" t="s">
        <v>1982</v>
      </c>
      <c r="D207" s="109" t="s">
        <v>1983</v>
      </c>
      <c r="M207" s="95"/>
    </row>
    <row r="208" spans="1:13" ht="27">
      <c r="A208" s="236" t="s">
        <v>1984</v>
      </c>
      <c r="B208" s="236"/>
      <c r="C208" s="236"/>
      <c r="D208" s="109"/>
      <c r="M208" s="95"/>
    </row>
    <row r="209" spans="1:256" ht="13.5" customHeight="1">
      <c r="A209" s="236" t="s">
        <v>1985</v>
      </c>
      <c r="B209" s="236"/>
      <c r="C209" s="236"/>
      <c r="D209" s="109"/>
    </row>
    <row r="210" spans="1:256" ht="27">
      <c r="A210" s="236" t="s">
        <v>1986</v>
      </c>
      <c r="B210" s="236"/>
      <c r="C210" s="236"/>
      <c r="D210" s="109"/>
    </row>
    <row r="211" spans="1:256" ht="94.5">
      <c r="A211" s="237" t="s">
        <v>1987</v>
      </c>
      <c r="B211" s="237"/>
      <c r="C211" s="237"/>
      <c r="D211" s="109"/>
    </row>
    <row r="212" spans="1:256" ht="12.75" customHeight="1">
      <c r="A212" s="237"/>
      <c r="B212" s="237"/>
      <c r="C212" s="237"/>
    </row>
    <row r="213" spans="1:256" s="129" customFormat="1" ht="14.25" thickBot="1">
      <c r="A213" s="238" t="s">
        <v>1988</v>
      </c>
      <c r="B213" s="238"/>
      <c r="C213" s="93"/>
      <c r="D213" s="93"/>
      <c r="E213" s="94"/>
      <c r="F213" s="93"/>
      <c r="G213" s="93"/>
      <c r="H213" s="93"/>
      <c r="I213" s="93"/>
      <c r="J213" s="93"/>
      <c r="K213" s="93"/>
      <c r="L213" s="93"/>
      <c r="M213" s="93"/>
      <c r="N213" s="95"/>
      <c r="O213" s="95"/>
      <c r="P213" s="95"/>
      <c r="Q213" s="95"/>
      <c r="R213" s="95"/>
      <c r="S213" s="95"/>
      <c r="T213" s="95"/>
      <c r="U213" s="95"/>
      <c r="V213" s="95"/>
      <c r="W213" s="95"/>
      <c r="X213" s="95"/>
      <c r="Y213" s="95"/>
      <c r="Z213" s="111"/>
      <c r="AA213" s="111"/>
      <c r="AB213" s="95"/>
      <c r="AC213" s="95"/>
      <c r="AD213" s="95"/>
      <c r="AE213" s="95"/>
      <c r="AF213" s="95"/>
      <c r="AG213" s="95"/>
      <c r="AH213" s="95"/>
      <c r="AI213" s="95"/>
      <c r="AJ213" s="95"/>
      <c r="AK213" s="95"/>
      <c r="AL213" s="95"/>
      <c r="AM213" s="95"/>
      <c r="AN213" s="95"/>
      <c r="AO213" s="95"/>
      <c r="AP213" s="95"/>
      <c r="AQ213" s="95"/>
      <c r="AR213" s="95"/>
      <c r="AS213" s="95"/>
      <c r="IV213" s="239"/>
    </row>
    <row r="214" spans="1:256" ht="27.75" thickBot="1">
      <c r="A214" s="240"/>
      <c r="B214" s="200" t="s">
        <v>1989</v>
      </c>
      <c r="C214" s="200" t="s">
        <v>1990</v>
      </c>
      <c r="D214" s="241" t="s">
        <v>1991</v>
      </c>
      <c r="E214" s="200" t="s">
        <v>1992</v>
      </c>
      <c r="F214" s="200" t="s">
        <v>1993</v>
      </c>
      <c r="G214" s="200" t="s">
        <v>1993</v>
      </c>
      <c r="H214" s="242" t="s">
        <v>448</v>
      </c>
      <c r="I214" s="242" t="s">
        <v>1994</v>
      </c>
      <c r="J214" s="242" t="s">
        <v>1995</v>
      </c>
      <c r="K214" s="200" t="s">
        <v>1996</v>
      </c>
      <c r="L214" s="200" t="s">
        <v>1997</v>
      </c>
      <c r="M214" s="239" t="s">
        <v>1998</v>
      </c>
      <c r="N214" s="129" t="s">
        <v>1999</v>
      </c>
      <c r="O214" s="200" t="s">
        <v>2000</v>
      </c>
      <c r="P214" s="200" t="s">
        <v>2001</v>
      </c>
      <c r="Q214" s="243" t="s">
        <v>2002</v>
      </c>
      <c r="R214" s="244" t="s">
        <v>2003</v>
      </c>
      <c r="S214" s="129" t="s">
        <v>2004</v>
      </c>
      <c r="T214" s="129" t="s">
        <v>2005</v>
      </c>
      <c r="U214" s="129" t="s">
        <v>2006</v>
      </c>
      <c r="V214" s="129" t="s">
        <v>2006</v>
      </c>
      <c r="W214" s="129" t="s">
        <v>2007</v>
      </c>
      <c r="X214" s="129" t="s">
        <v>2008</v>
      </c>
      <c r="Y214" s="129" t="s">
        <v>2009</v>
      </c>
      <c r="Z214" s="245" t="s">
        <v>2010</v>
      </c>
      <c r="AA214" s="245" t="s">
        <v>2011</v>
      </c>
      <c r="AB214" s="129" t="s">
        <v>2012</v>
      </c>
      <c r="AC214" s="129" t="s">
        <v>2013</v>
      </c>
      <c r="AD214" s="129" t="s">
        <v>2014</v>
      </c>
      <c r="AE214" s="129" t="s">
        <v>2015</v>
      </c>
      <c r="AF214" s="129" t="s">
        <v>2016</v>
      </c>
      <c r="AG214" s="129" t="s">
        <v>2017</v>
      </c>
      <c r="AH214" s="129"/>
      <c r="AI214" s="129"/>
      <c r="AJ214" s="129"/>
      <c r="AK214" s="129"/>
      <c r="AL214" s="129"/>
      <c r="AM214" s="129"/>
      <c r="AN214" s="129"/>
      <c r="AO214" s="129"/>
      <c r="AP214" s="129"/>
      <c r="AQ214" s="129"/>
      <c r="AR214" s="129"/>
      <c r="IU214" s="246"/>
    </row>
    <row r="215" spans="1:256" ht="17.25">
      <c r="A215" s="247">
        <v>1</v>
      </c>
      <c r="B215" s="248" t="s">
        <v>2018</v>
      </c>
      <c r="C215" s="239" t="s">
        <v>2019</v>
      </c>
      <c r="D215" s="249" t="s">
        <v>2020</v>
      </c>
      <c r="E215" s="246" t="s">
        <v>2021</v>
      </c>
      <c r="F215" s="246" t="s">
        <v>976</v>
      </c>
      <c r="G215" s="246" t="s">
        <v>977</v>
      </c>
      <c r="H215" s="250" t="s">
        <v>167</v>
      </c>
      <c r="I215" s="250" t="s">
        <v>2022</v>
      </c>
      <c r="J215" s="250" t="s">
        <v>2023</v>
      </c>
      <c r="K215" s="93" t="s">
        <v>204</v>
      </c>
      <c r="L215" s="100">
        <v>3</v>
      </c>
      <c r="M215" s="246" t="s">
        <v>171</v>
      </c>
      <c r="N215" s="95">
        <v>0</v>
      </c>
      <c r="O215" s="93" t="s">
        <v>2024</v>
      </c>
      <c r="P215" s="93" t="s">
        <v>2025</v>
      </c>
      <c r="Q215" s="93" t="s">
        <v>167</v>
      </c>
      <c r="R215" s="251">
        <v>1</v>
      </c>
      <c r="S215" s="96" t="s">
        <v>205</v>
      </c>
      <c r="T215" s="96">
        <v>7</v>
      </c>
      <c r="U215" s="252" t="s">
        <v>2026</v>
      </c>
      <c r="V215" s="253" t="s">
        <v>2027</v>
      </c>
      <c r="W215" s="254">
        <v>0</v>
      </c>
      <c r="X215" s="255">
        <v>1</v>
      </c>
      <c r="Y215" s="95" t="s">
        <v>2028</v>
      </c>
      <c r="Z215" s="111" t="s">
        <v>2029</v>
      </c>
      <c r="AA215" s="111" t="s">
        <v>2030</v>
      </c>
      <c r="AB215" s="256" t="s">
        <v>2031</v>
      </c>
      <c r="AC215" s="95" t="s">
        <v>2032</v>
      </c>
      <c r="AD215" s="95" t="s">
        <v>2033</v>
      </c>
      <c r="AE215" s="95" t="s">
        <v>2034</v>
      </c>
      <c r="AF215" t="s">
        <v>2035</v>
      </c>
      <c r="IU215" s="246"/>
    </row>
    <row r="216" spans="1:256" ht="17.25">
      <c r="A216" s="257">
        <v>2</v>
      </c>
      <c r="B216" s="258" t="s">
        <v>2036</v>
      </c>
      <c r="C216" s="246" t="s">
        <v>2037</v>
      </c>
      <c r="D216" s="249" t="s">
        <v>2038</v>
      </c>
      <c r="E216" s="246" t="s">
        <v>2039</v>
      </c>
      <c r="F216" s="246" t="s">
        <v>1007</v>
      </c>
      <c r="G216" s="246" t="s">
        <v>1008</v>
      </c>
      <c r="H216" s="250" t="s">
        <v>189</v>
      </c>
      <c r="I216" s="250" t="s">
        <v>2040</v>
      </c>
      <c r="J216" s="250" t="s">
        <v>2041</v>
      </c>
      <c r="K216" s="93" t="s">
        <v>204</v>
      </c>
      <c r="L216" s="93">
        <v>3</v>
      </c>
      <c r="M216" s="246" t="s">
        <v>471</v>
      </c>
      <c r="N216" s="95">
        <v>13.333333333333334</v>
      </c>
      <c r="O216" s="93" t="s">
        <v>2042</v>
      </c>
      <c r="P216" s="93" t="s">
        <v>2043</v>
      </c>
      <c r="Q216" s="93" t="s">
        <v>189</v>
      </c>
      <c r="R216" s="251">
        <v>2</v>
      </c>
      <c r="S216" s="96" t="s">
        <v>188</v>
      </c>
      <c r="T216" s="96">
        <v>20</v>
      </c>
      <c r="U216" s="252" t="s">
        <v>2044</v>
      </c>
      <c r="V216" s="253" t="s">
        <v>2045</v>
      </c>
      <c r="W216" s="254">
        <v>0.5</v>
      </c>
      <c r="X216" s="255">
        <v>2</v>
      </c>
      <c r="Y216" s="95" t="s">
        <v>2046</v>
      </c>
      <c r="Z216" s="111" t="s">
        <v>2047</v>
      </c>
      <c r="AA216" s="111" t="s">
        <v>2048</v>
      </c>
      <c r="AB216" s="256" t="s">
        <v>2049</v>
      </c>
      <c r="AC216" s="95" t="s">
        <v>2050</v>
      </c>
      <c r="AD216" s="95" t="s">
        <v>2051</v>
      </c>
      <c r="AE216" s="95" t="s">
        <v>2052</v>
      </c>
      <c r="AF216" t="s">
        <v>2053</v>
      </c>
      <c r="IU216" s="246"/>
    </row>
    <row r="217" spans="1:256" ht="17.25">
      <c r="A217" s="257">
        <v>3</v>
      </c>
      <c r="B217" s="258" t="s">
        <v>1547</v>
      </c>
      <c r="C217" s="246" t="s">
        <v>2054</v>
      </c>
      <c r="D217" s="249" t="s">
        <v>2055</v>
      </c>
      <c r="E217" s="246" t="s">
        <v>2056</v>
      </c>
      <c r="F217" s="246" t="s">
        <v>1035</v>
      </c>
      <c r="G217" s="246" t="s">
        <v>1036</v>
      </c>
      <c r="H217" s="250" t="s">
        <v>166</v>
      </c>
      <c r="I217" s="250" t="s">
        <v>2057</v>
      </c>
      <c r="J217" s="250" t="s">
        <v>2058</v>
      </c>
      <c r="K217" s="93" t="s">
        <v>188</v>
      </c>
      <c r="L217" s="93">
        <v>7</v>
      </c>
      <c r="M217" s="246" t="s">
        <v>2059</v>
      </c>
      <c r="N217" s="95">
        <v>26.666666666666668</v>
      </c>
      <c r="O217" s="93" t="s">
        <v>2060</v>
      </c>
      <c r="P217" s="93" t="s">
        <v>2061</v>
      </c>
      <c r="Q217" s="93" t="s">
        <v>166</v>
      </c>
      <c r="R217" s="251">
        <v>3</v>
      </c>
      <c r="S217" s="96" t="s">
        <v>167</v>
      </c>
      <c r="T217" s="96">
        <v>6</v>
      </c>
      <c r="U217" s="252" t="s">
        <v>2062</v>
      </c>
      <c r="V217" s="253" t="s">
        <v>2063</v>
      </c>
      <c r="W217" s="254">
        <v>0.67</v>
      </c>
      <c r="X217" s="255">
        <v>3</v>
      </c>
      <c r="Y217" s="95" t="s">
        <v>2064</v>
      </c>
      <c r="Z217" s="111" t="s">
        <v>2065</v>
      </c>
      <c r="AA217" s="111" t="s">
        <v>2066</v>
      </c>
      <c r="AB217" s="256" t="s">
        <v>2067</v>
      </c>
      <c r="AC217" s="95" t="s">
        <v>2068</v>
      </c>
      <c r="AD217" s="95" t="s">
        <v>2069</v>
      </c>
      <c r="AE217" s="95" t="s">
        <v>2070</v>
      </c>
      <c r="AF217" t="s">
        <v>2071</v>
      </c>
      <c r="AG217" s="95" t="s">
        <v>169</v>
      </c>
      <c r="IU217" s="246"/>
    </row>
    <row r="218" spans="1:256" ht="17.25">
      <c r="A218" s="257">
        <v>4</v>
      </c>
      <c r="B218" s="248" t="s">
        <v>2072</v>
      </c>
      <c r="C218" s="239" t="s">
        <v>2073</v>
      </c>
      <c r="D218" s="249" t="s">
        <v>2074</v>
      </c>
      <c r="E218" s="246" t="s">
        <v>2075</v>
      </c>
      <c r="F218" s="246" t="s">
        <v>1060</v>
      </c>
      <c r="G218" s="246" t="s">
        <v>1061</v>
      </c>
      <c r="H218" s="250" t="s">
        <v>203</v>
      </c>
      <c r="I218" s="250" t="s">
        <v>2076</v>
      </c>
      <c r="J218" s="250" t="s">
        <v>2077</v>
      </c>
      <c r="K218" s="93" t="s">
        <v>188</v>
      </c>
      <c r="L218" s="93">
        <v>7</v>
      </c>
      <c r="M218" s="246" t="s">
        <v>218</v>
      </c>
      <c r="N218" s="95">
        <v>40.000000000000007</v>
      </c>
      <c r="O218" s="93" t="s">
        <v>2078</v>
      </c>
      <c r="P218" s="93" t="s">
        <v>2079</v>
      </c>
      <c r="Q218" s="93" t="s">
        <v>203</v>
      </c>
      <c r="R218" s="251">
        <v>4</v>
      </c>
      <c r="S218" s="96" t="s">
        <v>189</v>
      </c>
      <c r="T218" s="96">
        <v>10</v>
      </c>
      <c r="U218" s="252" t="s">
        <v>2080</v>
      </c>
      <c r="V218" s="253" t="s">
        <v>2081</v>
      </c>
      <c r="W218" s="254">
        <v>0.75</v>
      </c>
      <c r="X218" s="255">
        <v>4</v>
      </c>
      <c r="Y218" s="95" t="s">
        <v>2082</v>
      </c>
      <c r="Z218" s="111" t="s">
        <v>2083</v>
      </c>
      <c r="AA218" s="111" t="s">
        <v>2084</v>
      </c>
      <c r="AB218" s="256" t="s">
        <v>2085</v>
      </c>
      <c r="AC218" s="95" t="s">
        <v>2086</v>
      </c>
      <c r="AD218" s="95" t="s">
        <v>2087</v>
      </c>
      <c r="AE218" s="95" t="s">
        <v>2088</v>
      </c>
      <c r="AF218" t="s">
        <v>2089</v>
      </c>
      <c r="AG218" s="95" t="s">
        <v>2090</v>
      </c>
      <c r="IU218" s="246"/>
    </row>
    <row r="219" spans="1:256" ht="17.25">
      <c r="A219" s="257">
        <v>5</v>
      </c>
      <c r="B219" s="258" t="s">
        <v>2091</v>
      </c>
      <c r="C219" s="246" t="s">
        <v>2092</v>
      </c>
      <c r="D219" s="249" t="s">
        <v>2093</v>
      </c>
      <c r="E219" s="246" t="s">
        <v>2094</v>
      </c>
      <c r="F219" s="246" t="s">
        <v>1086</v>
      </c>
      <c r="G219" s="246" t="s">
        <v>1087</v>
      </c>
      <c r="H219" s="250" t="s">
        <v>4</v>
      </c>
      <c r="I219" s="250" t="s">
        <v>2095</v>
      </c>
      <c r="J219" s="250" t="s">
        <v>2096</v>
      </c>
      <c r="K219" s="93" t="s">
        <v>188</v>
      </c>
      <c r="L219" s="93">
        <v>7</v>
      </c>
      <c r="M219" s="246" t="s">
        <v>2097</v>
      </c>
      <c r="N219" s="95">
        <v>53.333333333333343</v>
      </c>
      <c r="O219" s="93" t="s">
        <v>2098</v>
      </c>
      <c r="P219" s="93" t="s">
        <v>2099</v>
      </c>
      <c r="Q219" s="93" t="s">
        <v>4</v>
      </c>
      <c r="R219" s="95">
        <v>5</v>
      </c>
      <c r="S219" s="96" t="s">
        <v>166</v>
      </c>
      <c r="T219" s="96">
        <v>7</v>
      </c>
      <c r="U219" s="252" t="s">
        <v>2100</v>
      </c>
      <c r="V219" s="253" t="s">
        <v>2101</v>
      </c>
      <c r="W219" s="254">
        <v>1</v>
      </c>
      <c r="X219" s="255">
        <v>5</v>
      </c>
      <c r="Y219" s="95" t="s">
        <v>2102</v>
      </c>
      <c r="Z219" s="111" t="s">
        <v>2103</v>
      </c>
      <c r="AA219" s="111" t="s">
        <v>2104</v>
      </c>
      <c r="AB219" s="256" t="s">
        <v>2105</v>
      </c>
      <c r="AC219" s="95" t="s">
        <v>2106</v>
      </c>
      <c r="AD219" s="95" t="s">
        <v>2107</v>
      </c>
      <c r="AE219" s="95" t="s">
        <v>2108</v>
      </c>
      <c r="AF219" t="s">
        <v>633</v>
      </c>
      <c r="AG219" s="95" t="s">
        <v>2109</v>
      </c>
      <c r="IU219" s="246"/>
    </row>
    <row r="220" spans="1:256" ht="17.25">
      <c r="A220" s="257">
        <v>6</v>
      </c>
      <c r="B220" s="258" t="s">
        <v>2110</v>
      </c>
      <c r="C220" s="246" t="s">
        <v>2111</v>
      </c>
      <c r="D220" s="249" t="s">
        <v>2112</v>
      </c>
      <c r="E220" s="246" t="s">
        <v>2113</v>
      </c>
      <c r="F220" s="246" t="s">
        <v>1110</v>
      </c>
      <c r="G220" s="246" t="s">
        <v>1111</v>
      </c>
      <c r="H220" s="250" t="s">
        <v>188</v>
      </c>
      <c r="I220" s="250" t="s">
        <v>2114</v>
      </c>
      <c r="J220" s="250" t="s">
        <v>2115</v>
      </c>
      <c r="K220" s="93" t="s">
        <v>167</v>
      </c>
      <c r="L220" s="93">
        <v>1.5</v>
      </c>
      <c r="M220" s="246" t="s">
        <v>1099</v>
      </c>
      <c r="N220" s="95">
        <v>66.666666666666671</v>
      </c>
      <c r="O220" s="93" t="s">
        <v>2116</v>
      </c>
      <c r="P220" s="93" t="s">
        <v>2117</v>
      </c>
      <c r="Q220" s="93" t="s">
        <v>188</v>
      </c>
      <c r="R220" s="95">
        <v>6</v>
      </c>
      <c r="S220" s="96" t="s">
        <v>204</v>
      </c>
      <c r="T220" s="96">
        <v>18</v>
      </c>
      <c r="U220" s="252" t="s">
        <v>2118</v>
      </c>
      <c r="V220" s="253" t="s">
        <v>2119</v>
      </c>
      <c r="W220" s="254">
        <v>1.1100000000000001</v>
      </c>
      <c r="X220" s="255">
        <v>6</v>
      </c>
      <c r="Y220" s="95" t="s">
        <v>2120</v>
      </c>
      <c r="Z220" s="111" t="s">
        <v>2121</v>
      </c>
      <c r="AA220" s="111" t="s">
        <v>2122</v>
      </c>
      <c r="AB220" s="256" t="s">
        <v>2123</v>
      </c>
      <c r="AC220" s="95" t="s">
        <v>2124</v>
      </c>
      <c r="AD220" s="95" t="s">
        <v>2125</v>
      </c>
      <c r="AE220" s="95" t="s">
        <v>2126</v>
      </c>
      <c r="AF220" t="s">
        <v>574</v>
      </c>
      <c r="AG220" s="95" t="s">
        <v>2127</v>
      </c>
      <c r="IU220" s="246"/>
    </row>
    <row r="221" spans="1:256" ht="17.25">
      <c r="A221" s="257">
        <v>7</v>
      </c>
      <c r="B221" s="258" t="s">
        <v>2128</v>
      </c>
      <c r="C221" s="246" t="s">
        <v>2129</v>
      </c>
      <c r="D221" s="249" t="s">
        <v>2130</v>
      </c>
      <c r="E221" s="246" t="s">
        <v>2131</v>
      </c>
      <c r="F221" s="246" t="s">
        <v>1131</v>
      </c>
      <c r="G221" s="246" t="s">
        <v>1132</v>
      </c>
      <c r="H221" s="250" t="s">
        <v>168</v>
      </c>
      <c r="I221" s="250" t="s">
        <v>2132</v>
      </c>
      <c r="J221" s="250" t="s">
        <v>2133</v>
      </c>
      <c r="K221" s="93" t="s">
        <v>167</v>
      </c>
      <c r="L221" s="93">
        <v>1.5</v>
      </c>
      <c r="M221" s="246" t="s">
        <v>236</v>
      </c>
      <c r="N221" s="95">
        <v>80</v>
      </c>
      <c r="O221" s="93" t="s">
        <v>2134</v>
      </c>
      <c r="P221" s="93" t="s">
        <v>2135</v>
      </c>
      <c r="Q221" s="93" t="s">
        <v>168</v>
      </c>
      <c r="R221" s="95">
        <v>7</v>
      </c>
      <c r="S221" s="96" t="s">
        <v>4</v>
      </c>
      <c r="T221" s="96">
        <v>16</v>
      </c>
      <c r="U221" s="252" t="s">
        <v>2136</v>
      </c>
      <c r="V221" s="253" t="s">
        <v>2137</v>
      </c>
      <c r="W221" s="254">
        <v>1.25</v>
      </c>
      <c r="X221" s="255">
        <v>7</v>
      </c>
      <c r="Y221" s="95" t="s">
        <v>2138</v>
      </c>
      <c r="Z221" s="111" t="s">
        <v>2139</v>
      </c>
      <c r="AA221" s="111" t="s">
        <v>2140</v>
      </c>
      <c r="AB221" s="256" t="s">
        <v>2141</v>
      </c>
      <c r="AC221" s="95" t="s">
        <v>2142</v>
      </c>
      <c r="AD221" s="95" t="s">
        <v>2143</v>
      </c>
      <c r="AE221" s="95" t="s">
        <v>2144</v>
      </c>
      <c r="AF221" t="s">
        <v>2145</v>
      </c>
      <c r="IU221" s="246"/>
    </row>
    <row r="222" spans="1:256" ht="17.25">
      <c r="A222" s="257">
        <v>8</v>
      </c>
      <c r="B222" s="248" t="s">
        <v>2146</v>
      </c>
      <c r="C222" s="239" t="s">
        <v>2147</v>
      </c>
      <c r="D222" s="249" t="s">
        <v>2148</v>
      </c>
      <c r="E222" s="246" t="s">
        <v>2149</v>
      </c>
      <c r="F222" s="246" t="s">
        <v>1151</v>
      </c>
      <c r="G222" s="246" t="s">
        <v>1152</v>
      </c>
      <c r="H222" s="250" t="s">
        <v>204</v>
      </c>
      <c r="I222" s="250" t="s">
        <v>2150</v>
      </c>
      <c r="J222" s="250" t="s">
        <v>2151</v>
      </c>
      <c r="K222" s="93" t="s">
        <v>167</v>
      </c>
      <c r="L222" s="93">
        <v>1.5</v>
      </c>
      <c r="M222" s="246" t="s">
        <v>242</v>
      </c>
      <c r="N222" s="95">
        <v>93.333333333333329</v>
      </c>
      <c r="O222" s="93" t="s">
        <v>2152</v>
      </c>
      <c r="P222" s="93" t="s">
        <v>2153</v>
      </c>
      <c r="Q222" s="93" t="s">
        <v>204</v>
      </c>
      <c r="R222" s="95">
        <v>8</v>
      </c>
      <c r="S222" s="96" t="s">
        <v>168</v>
      </c>
      <c r="T222" s="96">
        <v>19</v>
      </c>
      <c r="U222" s="252" t="s">
        <v>2154</v>
      </c>
      <c r="V222" s="253" t="s">
        <v>2155</v>
      </c>
      <c r="W222" s="254">
        <v>1.33</v>
      </c>
      <c r="X222" s="255">
        <v>8</v>
      </c>
      <c r="Y222" s="95" t="s">
        <v>2156</v>
      </c>
      <c r="Z222" s="111" t="s">
        <v>2157</v>
      </c>
      <c r="AA222" s="111" t="s">
        <v>2158</v>
      </c>
      <c r="AB222" s="256" t="s">
        <v>2159</v>
      </c>
      <c r="AC222" s="95" t="s">
        <v>2160</v>
      </c>
      <c r="AD222" s="95" t="s">
        <v>2161</v>
      </c>
      <c r="AE222" s="95" t="s">
        <v>2162</v>
      </c>
      <c r="AF222" t="s">
        <v>2163</v>
      </c>
      <c r="AG222" s="95" t="s">
        <v>2164</v>
      </c>
      <c r="IU222" s="246"/>
    </row>
    <row r="223" spans="1:256" ht="17.25">
      <c r="A223" s="257">
        <v>9</v>
      </c>
      <c r="B223" s="258" t="s">
        <v>2165</v>
      </c>
      <c r="C223" s="246" t="s">
        <v>2166</v>
      </c>
      <c r="D223" s="249" t="s">
        <v>2167</v>
      </c>
      <c r="E223" s="246" t="s">
        <v>2168</v>
      </c>
      <c r="F223" s="246" t="s">
        <v>1166</v>
      </c>
      <c r="G223" s="246" t="s">
        <v>1167</v>
      </c>
      <c r="H223" s="250" t="s">
        <v>205</v>
      </c>
      <c r="I223" s="250" t="s">
        <v>2169</v>
      </c>
      <c r="J223" s="250" t="s">
        <v>2170</v>
      </c>
      <c r="K223" s="93" t="s">
        <v>167</v>
      </c>
      <c r="L223" s="93">
        <v>1.5</v>
      </c>
      <c r="M223" s="246" t="s">
        <v>521</v>
      </c>
      <c r="N223" s="95">
        <v>106.66666666666666</v>
      </c>
      <c r="O223" s="93" t="s">
        <v>2171</v>
      </c>
      <c r="P223" s="93" t="s">
        <v>2172</v>
      </c>
      <c r="Q223" s="93" t="s">
        <v>205</v>
      </c>
      <c r="R223" s="95">
        <v>9</v>
      </c>
      <c r="S223" s="96" t="s">
        <v>203</v>
      </c>
      <c r="T223" s="96">
        <v>17</v>
      </c>
      <c r="U223" s="252" t="s">
        <v>2173</v>
      </c>
      <c r="V223" s="253" t="s">
        <v>2174</v>
      </c>
      <c r="W223" s="254">
        <v>1.5</v>
      </c>
      <c r="X223" s="255">
        <v>9</v>
      </c>
      <c r="Y223" s="95" t="s">
        <v>2175</v>
      </c>
      <c r="Z223" s="111" t="s">
        <v>2176</v>
      </c>
      <c r="AA223" s="111" t="s">
        <v>2177</v>
      </c>
      <c r="AB223" s="256" t="s">
        <v>2178</v>
      </c>
      <c r="AC223" s="95" t="s">
        <v>2179</v>
      </c>
      <c r="AD223" s="95" t="s">
        <v>2180</v>
      </c>
      <c r="AE223" s="95" t="s">
        <v>2181</v>
      </c>
      <c r="AF223" t="s">
        <v>2182</v>
      </c>
      <c r="AG223" s="95" t="s">
        <v>2183</v>
      </c>
      <c r="IU223" s="246"/>
    </row>
    <row r="224" spans="1:256" ht="17.25">
      <c r="A224" s="257">
        <v>10</v>
      </c>
      <c r="B224" s="258" t="s">
        <v>2184</v>
      </c>
      <c r="C224" s="246" t="s">
        <v>2185</v>
      </c>
      <c r="D224" s="249" t="s">
        <v>2186</v>
      </c>
      <c r="E224" s="246" t="s">
        <v>2187</v>
      </c>
      <c r="F224" s="246" t="s">
        <v>1181</v>
      </c>
      <c r="G224" s="246" t="s">
        <v>1182</v>
      </c>
      <c r="H224" s="250"/>
      <c r="I224" s="250" t="s">
        <v>2188</v>
      </c>
      <c r="J224" s="250" t="s">
        <v>2189</v>
      </c>
      <c r="K224" s="93" t="s">
        <v>1083</v>
      </c>
      <c r="L224" s="93">
        <v>5</v>
      </c>
      <c r="M224" s="246" t="s">
        <v>255</v>
      </c>
      <c r="N224" s="95">
        <v>119.99999999999999</v>
      </c>
      <c r="O224" s="93" t="s">
        <v>2190</v>
      </c>
      <c r="P224" s="93" t="s">
        <v>2191</v>
      </c>
      <c r="U224" s="252" t="s">
        <v>2192</v>
      </c>
      <c r="V224" s="253" t="s">
        <v>2193</v>
      </c>
      <c r="W224" s="254">
        <v>1.88</v>
      </c>
      <c r="X224" s="255">
        <v>10</v>
      </c>
      <c r="Y224" s="95" t="s">
        <v>2194</v>
      </c>
      <c r="Z224" s="111" t="s">
        <v>2195</v>
      </c>
      <c r="AA224" s="111" t="s">
        <v>2056</v>
      </c>
      <c r="AB224" s="256" t="s">
        <v>2196</v>
      </c>
      <c r="AC224" s="95" t="s">
        <v>2197</v>
      </c>
      <c r="AD224" s="95" t="s">
        <v>2198</v>
      </c>
      <c r="AE224" s="95" t="s">
        <v>2199</v>
      </c>
      <c r="AF224" t="s">
        <v>2200</v>
      </c>
      <c r="IU224" s="246"/>
    </row>
    <row r="225" spans="1:256" ht="17.25">
      <c r="A225" s="257">
        <v>11</v>
      </c>
      <c r="B225" s="258" t="s">
        <v>2201</v>
      </c>
      <c r="C225" s="246" t="s">
        <v>2202</v>
      </c>
      <c r="D225" s="249" t="s">
        <v>2203</v>
      </c>
      <c r="E225" s="246" t="s">
        <v>2204</v>
      </c>
      <c r="F225" s="246" t="s">
        <v>1198</v>
      </c>
      <c r="G225" s="246" t="s">
        <v>1199</v>
      </c>
      <c r="H225" s="250"/>
      <c r="I225" s="250" t="s">
        <v>2205</v>
      </c>
      <c r="J225" s="250" t="s">
        <v>2206</v>
      </c>
      <c r="K225" s="93" t="s">
        <v>1083</v>
      </c>
      <c r="L225" s="93">
        <v>5</v>
      </c>
      <c r="M225" s="246" t="s">
        <v>2207</v>
      </c>
      <c r="N225" s="95">
        <v>133.33333333333334</v>
      </c>
      <c r="O225" s="93" t="s">
        <v>2208</v>
      </c>
      <c r="P225" s="93" t="s">
        <v>2209</v>
      </c>
      <c r="U225" s="252" t="s">
        <v>2210</v>
      </c>
      <c r="V225" s="253" t="s">
        <v>2211</v>
      </c>
      <c r="W225" s="254">
        <v>2</v>
      </c>
      <c r="X225" s="255">
        <v>11</v>
      </c>
      <c r="Y225" s="95" t="s">
        <v>2212</v>
      </c>
      <c r="Z225" s="111" t="s">
        <v>2213</v>
      </c>
      <c r="AA225" s="111" t="s">
        <v>2214</v>
      </c>
      <c r="AB225" s="256" t="s">
        <v>2215</v>
      </c>
      <c r="AC225" s="95" t="s">
        <v>2216</v>
      </c>
      <c r="AD225" s="95" t="s">
        <v>2217</v>
      </c>
      <c r="AE225" s="95" t="s">
        <v>2218</v>
      </c>
      <c r="AF225" t="s">
        <v>2219</v>
      </c>
      <c r="AG225" s="95" t="s">
        <v>2220</v>
      </c>
      <c r="IU225" s="246"/>
    </row>
    <row r="226" spans="1:256" ht="17.25">
      <c r="A226" s="257">
        <v>12</v>
      </c>
      <c r="B226" s="248" t="s">
        <v>2221</v>
      </c>
      <c r="C226" s="239" t="s">
        <v>2222</v>
      </c>
      <c r="D226" s="249" t="s">
        <v>2223</v>
      </c>
      <c r="E226" s="246" t="s">
        <v>2224</v>
      </c>
      <c r="F226" s="246" t="s">
        <v>1217</v>
      </c>
      <c r="G226" s="246" t="s">
        <v>1218</v>
      </c>
      <c r="H226" s="250"/>
      <c r="I226" s="250" t="s">
        <v>2225</v>
      </c>
      <c r="J226" s="250" t="s">
        <v>2226</v>
      </c>
      <c r="K226" s="93" t="s">
        <v>1083</v>
      </c>
      <c r="L226" s="93">
        <v>5</v>
      </c>
      <c r="M226" s="246" t="s">
        <v>2227</v>
      </c>
      <c r="N226" s="95">
        <v>146.66666666666669</v>
      </c>
      <c r="O226" s="93" t="s">
        <v>2228</v>
      </c>
      <c r="P226" s="93" t="s">
        <v>758</v>
      </c>
      <c r="U226" s="252" t="s">
        <v>2229</v>
      </c>
      <c r="V226" s="253" t="s">
        <v>2230</v>
      </c>
      <c r="W226" s="254">
        <v>2.2200000000000002</v>
      </c>
      <c r="X226" s="255">
        <v>12</v>
      </c>
      <c r="Y226" s="95" t="s">
        <v>2231</v>
      </c>
      <c r="Z226" s="111" t="s">
        <v>2232</v>
      </c>
      <c r="AA226" s="111" t="s">
        <v>2233</v>
      </c>
      <c r="AB226" s="256" t="s">
        <v>2234</v>
      </c>
      <c r="AC226" s="95" t="s">
        <v>2235</v>
      </c>
      <c r="AD226" s="95" t="s">
        <v>2236</v>
      </c>
      <c r="AE226" s="95" t="s">
        <v>2237</v>
      </c>
      <c r="AF226" t="s">
        <v>1273</v>
      </c>
      <c r="AG226" s="95" t="s">
        <v>2238</v>
      </c>
      <c r="IU226" s="246"/>
    </row>
    <row r="227" spans="1:256" ht="14.25">
      <c r="A227" s="257">
        <v>13</v>
      </c>
      <c r="B227" s="258" t="s">
        <v>2239</v>
      </c>
      <c r="C227" s="246" t="s">
        <v>2240</v>
      </c>
      <c r="D227" s="249" t="s">
        <v>2241</v>
      </c>
      <c r="E227" s="246" t="s">
        <v>2242</v>
      </c>
      <c r="F227" s="246" t="s">
        <v>1236</v>
      </c>
      <c r="G227" s="246" t="s">
        <v>1237</v>
      </c>
      <c r="K227" s="93" t="s">
        <v>166</v>
      </c>
      <c r="L227" s="93">
        <v>2</v>
      </c>
      <c r="M227" s="246" t="s">
        <v>1229</v>
      </c>
      <c r="N227" s="95">
        <v>160.00000000000003</v>
      </c>
      <c r="U227" s="252" t="s">
        <v>2243</v>
      </c>
      <c r="V227" s="253" t="s">
        <v>2244</v>
      </c>
      <c r="W227" s="254">
        <v>2.25</v>
      </c>
      <c r="X227" s="255">
        <v>13</v>
      </c>
      <c r="Y227" s="95" t="s">
        <v>2245</v>
      </c>
      <c r="Z227" s="111" t="s">
        <v>2246</v>
      </c>
      <c r="AA227" s="111" t="s">
        <v>2247</v>
      </c>
      <c r="IV227" s="246"/>
    </row>
    <row r="228" spans="1:256" ht="14.25">
      <c r="A228" s="257">
        <v>14</v>
      </c>
      <c r="B228" s="258" t="s">
        <v>2248</v>
      </c>
      <c r="C228" s="246" t="s">
        <v>2249</v>
      </c>
      <c r="D228" s="249" t="s">
        <v>2250</v>
      </c>
      <c r="E228" s="246" t="s">
        <v>2251</v>
      </c>
      <c r="F228" s="246" t="s">
        <v>1252</v>
      </c>
      <c r="G228" s="246" t="s">
        <v>1253</v>
      </c>
      <c r="K228" s="93" t="s">
        <v>166</v>
      </c>
      <c r="L228" s="93">
        <v>2</v>
      </c>
      <c r="M228" s="246" t="s">
        <v>278</v>
      </c>
      <c r="N228" s="95">
        <v>173.33333333333337</v>
      </c>
      <c r="U228" s="252" t="s">
        <v>2252</v>
      </c>
      <c r="V228" s="253" t="s">
        <v>2253</v>
      </c>
      <c r="W228" s="254">
        <v>2.5</v>
      </c>
      <c r="X228" s="255">
        <v>14</v>
      </c>
      <c r="Y228" s="95" t="s">
        <v>2254</v>
      </c>
      <c r="Z228" s="111" t="s">
        <v>2255</v>
      </c>
      <c r="AA228" s="111" t="s">
        <v>2256</v>
      </c>
      <c r="IV228" s="246"/>
    </row>
    <row r="229" spans="1:256" ht="14.25">
      <c r="A229" s="257">
        <v>15</v>
      </c>
      <c r="B229" s="258" t="s">
        <v>2257</v>
      </c>
      <c r="C229" s="246" t="s">
        <v>2258</v>
      </c>
      <c r="D229" s="249" t="s">
        <v>2259</v>
      </c>
      <c r="E229" s="246" t="s">
        <v>2256</v>
      </c>
      <c r="F229" s="246" t="s">
        <v>1266</v>
      </c>
      <c r="G229" s="246" t="s">
        <v>1267</v>
      </c>
      <c r="K229" s="93" t="s">
        <v>166</v>
      </c>
      <c r="L229" s="93">
        <v>2</v>
      </c>
      <c r="M229" s="246" t="s">
        <v>281</v>
      </c>
      <c r="N229" s="95">
        <v>186.66666666666671</v>
      </c>
      <c r="U229" s="252" t="s">
        <v>2260</v>
      </c>
      <c r="V229" s="253" t="s">
        <v>2261</v>
      </c>
      <c r="W229" s="254">
        <v>2.67</v>
      </c>
      <c r="X229" s="255">
        <v>15</v>
      </c>
      <c r="Y229" s="95" t="s">
        <v>2262</v>
      </c>
      <c r="Z229" s="111" t="s">
        <v>2263</v>
      </c>
      <c r="AA229" s="111" t="s">
        <v>2264</v>
      </c>
      <c r="IV229" s="246"/>
    </row>
    <row r="230" spans="1:256" ht="14.25">
      <c r="A230" s="257">
        <v>16</v>
      </c>
      <c r="B230" s="258" t="s">
        <v>2265</v>
      </c>
      <c r="C230" s="246" t="s">
        <v>2266</v>
      </c>
      <c r="D230" s="249" t="s">
        <v>2267</v>
      </c>
      <c r="E230" s="246" t="s">
        <v>2268</v>
      </c>
      <c r="F230" s="246" t="s">
        <v>1280</v>
      </c>
      <c r="G230" s="246" t="s">
        <v>1281</v>
      </c>
      <c r="K230" s="93" t="s">
        <v>166</v>
      </c>
      <c r="L230" s="93">
        <v>2</v>
      </c>
      <c r="M230" s="246" t="s">
        <v>2269</v>
      </c>
      <c r="N230" s="95">
        <v>200.00000000000006</v>
      </c>
      <c r="U230" s="252" t="s">
        <v>2270</v>
      </c>
      <c r="V230" s="253" t="s">
        <v>2271</v>
      </c>
      <c r="W230" s="254">
        <v>3</v>
      </c>
      <c r="X230" s="255">
        <v>16</v>
      </c>
      <c r="Y230" s="95" t="s">
        <v>2272</v>
      </c>
      <c r="Z230" s="111" t="s">
        <v>2273</v>
      </c>
      <c r="AA230" s="111" t="s">
        <v>2274</v>
      </c>
      <c r="IV230" s="246"/>
    </row>
    <row r="231" spans="1:256" ht="14.25">
      <c r="A231" s="257">
        <v>17</v>
      </c>
      <c r="B231" s="258" t="s">
        <v>2275</v>
      </c>
      <c r="C231" s="246" t="s">
        <v>2276</v>
      </c>
      <c r="D231" s="249" t="s">
        <v>2277</v>
      </c>
      <c r="E231" s="246" t="s">
        <v>2278</v>
      </c>
      <c r="F231" s="246" t="s">
        <v>1296</v>
      </c>
      <c r="G231" s="246" t="s">
        <v>1297</v>
      </c>
      <c r="K231" s="93" t="s">
        <v>203</v>
      </c>
      <c r="L231" s="93">
        <v>5.666666666666667</v>
      </c>
      <c r="M231" s="246" t="s">
        <v>289</v>
      </c>
      <c r="N231" s="95">
        <v>213.3333333333334</v>
      </c>
      <c r="U231" s="252" t="s">
        <v>2279</v>
      </c>
      <c r="V231" s="253" t="s">
        <v>2280</v>
      </c>
      <c r="W231" s="254">
        <v>3.33</v>
      </c>
      <c r="X231" s="255">
        <v>17</v>
      </c>
      <c r="Y231" s="95" t="s">
        <v>2281</v>
      </c>
      <c r="Z231" s="111" t="s">
        <v>2282</v>
      </c>
      <c r="AA231" s="111" t="s">
        <v>2283</v>
      </c>
      <c r="IV231" s="246"/>
    </row>
    <row r="232" spans="1:256" ht="14.25">
      <c r="A232" s="257">
        <v>18</v>
      </c>
      <c r="B232" s="258" t="s">
        <v>1547</v>
      </c>
      <c r="C232" s="246" t="s">
        <v>2284</v>
      </c>
      <c r="D232" s="249" t="s">
        <v>2285</v>
      </c>
      <c r="E232" s="246" t="s">
        <v>2286</v>
      </c>
      <c r="F232" s="246" t="s">
        <v>1311</v>
      </c>
      <c r="G232" s="246" t="s">
        <v>1312</v>
      </c>
      <c r="K232" s="93" t="s">
        <v>203</v>
      </c>
      <c r="L232" s="93">
        <v>5.666666666666667</v>
      </c>
      <c r="M232" s="246" t="s">
        <v>2287</v>
      </c>
      <c r="N232" s="95">
        <v>226.66666666666674</v>
      </c>
      <c r="U232" s="252" t="s">
        <v>2288</v>
      </c>
      <c r="V232" s="253" t="s">
        <v>2289</v>
      </c>
      <c r="W232" s="254">
        <v>3.5</v>
      </c>
      <c r="X232" s="255">
        <v>18</v>
      </c>
      <c r="Y232" s="95" t="s">
        <v>2290</v>
      </c>
      <c r="Z232" s="111" t="s">
        <v>2291</v>
      </c>
      <c r="AA232" s="111" t="s">
        <v>2292</v>
      </c>
      <c r="IV232" s="246"/>
    </row>
    <row r="233" spans="1:256" ht="14.25">
      <c r="A233" s="257">
        <v>19</v>
      </c>
      <c r="B233" s="248" t="s">
        <v>2293</v>
      </c>
      <c r="C233" s="239" t="s">
        <v>2294</v>
      </c>
      <c r="D233" s="249" t="s">
        <v>2295</v>
      </c>
      <c r="E233" s="246" t="s">
        <v>2296</v>
      </c>
      <c r="F233" s="246" t="s">
        <v>1325</v>
      </c>
      <c r="G233" s="246" t="s">
        <v>1326</v>
      </c>
      <c r="K233" s="93" t="s">
        <v>203</v>
      </c>
      <c r="L233" s="93">
        <v>5.666666666666667</v>
      </c>
      <c r="M233" s="246" t="s">
        <v>295</v>
      </c>
      <c r="N233" s="95">
        <v>240.00000000000009</v>
      </c>
      <c r="U233" s="252" t="s">
        <v>2297</v>
      </c>
      <c r="V233" s="253" t="s">
        <v>2298</v>
      </c>
      <c r="W233" s="254">
        <v>3.75</v>
      </c>
      <c r="X233" s="255">
        <v>19</v>
      </c>
      <c r="Y233" s="95" t="s">
        <v>2299</v>
      </c>
      <c r="Z233" s="111" t="s">
        <v>2300</v>
      </c>
      <c r="AA233" s="111" t="s">
        <v>2301</v>
      </c>
      <c r="IV233" s="246"/>
    </row>
    <row r="234" spans="1:256" ht="14.25">
      <c r="A234" s="257">
        <v>20</v>
      </c>
      <c r="B234" s="259" t="s">
        <v>2302</v>
      </c>
      <c r="C234" s="93" t="s">
        <v>2303</v>
      </c>
      <c r="D234" s="249" t="s">
        <v>2304</v>
      </c>
      <c r="E234" s="246" t="s">
        <v>2305</v>
      </c>
      <c r="F234" s="246" t="s">
        <v>1343</v>
      </c>
      <c r="G234" s="246" t="s">
        <v>1344</v>
      </c>
      <c r="K234" s="93" t="s">
        <v>168</v>
      </c>
      <c r="L234" s="93">
        <v>2.5</v>
      </c>
      <c r="M234" s="246" t="s">
        <v>2306</v>
      </c>
      <c r="N234" s="95">
        <v>253.33333333333343</v>
      </c>
      <c r="U234" s="252" t="s">
        <v>2307</v>
      </c>
      <c r="V234" s="253" t="s">
        <v>2308</v>
      </c>
      <c r="W234" s="254">
        <v>4</v>
      </c>
      <c r="X234" s="255">
        <v>20</v>
      </c>
      <c r="Y234" s="95" t="s">
        <v>2309</v>
      </c>
      <c r="Z234" s="111" t="s">
        <v>2310</v>
      </c>
      <c r="AA234" s="111" t="s">
        <v>2311</v>
      </c>
      <c r="IV234" s="246"/>
    </row>
    <row r="235" spans="1:256" ht="14.25">
      <c r="A235" s="257">
        <v>21</v>
      </c>
      <c r="B235" s="259" t="s">
        <v>2312</v>
      </c>
      <c r="C235" s="246" t="s">
        <v>2313</v>
      </c>
      <c r="D235" s="249" t="s">
        <v>2314</v>
      </c>
      <c r="E235" s="246" t="s">
        <v>2315</v>
      </c>
      <c r="F235" s="246" t="s">
        <v>1359</v>
      </c>
      <c r="G235" s="246" t="s">
        <v>1360</v>
      </c>
      <c r="K235" s="93" t="s">
        <v>168</v>
      </c>
      <c r="L235" s="93">
        <v>2.5</v>
      </c>
      <c r="M235" s="95" t="s">
        <v>2316</v>
      </c>
      <c r="N235" s="95">
        <v>266.66666666666674</v>
      </c>
      <c r="U235" s="252" t="s">
        <v>2317</v>
      </c>
      <c r="V235" s="253" t="s">
        <v>2318</v>
      </c>
      <c r="W235" s="254">
        <v>4.29</v>
      </c>
      <c r="X235" s="255">
        <v>21</v>
      </c>
      <c r="Y235" s="95" t="s">
        <v>2319</v>
      </c>
      <c r="Z235" s="111" t="s">
        <v>2320</v>
      </c>
      <c r="AA235" s="111" t="s">
        <v>2321</v>
      </c>
      <c r="IV235" s="246"/>
    </row>
    <row r="236" spans="1:256" ht="14.25">
      <c r="A236" s="257">
        <v>22</v>
      </c>
      <c r="B236" s="259" t="s">
        <v>2322</v>
      </c>
      <c r="C236" s="93" t="s">
        <v>2323</v>
      </c>
      <c r="D236" s="249" t="s">
        <v>2324</v>
      </c>
      <c r="E236" s="246" t="s">
        <v>2325</v>
      </c>
      <c r="F236" s="246" t="s">
        <v>1371</v>
      </c>
      <c r="G236" s="246" t="s">
        <v>2326</v>
      </c>
      <c r="K236" s="93" t="s">
        <v>168</v>
      </c>
      <c r="L236" s="93">
        <v>2.5</v>
      </c>
      <c r="M236" s="95" t="s">
        <v>2327</v>
      </c>
      <c r="N236" s="95">
        <v>276.66666666666674</v>
      </c>
      <c r="U236" s="252" t="s">
        <v>2328</v>
      </c>
      <c r="V236" s="253" t="s">
        <v>2329</v>
      </c>
      <c r="W236" s="254">
        <v>4.4400000000000004</v>
      </c>
      <c r="X236" s="255">
        <v>22</v>
      </c>
      <c r="Y236" s="95" t="s">
        <v>2330</v>
      </c>
      <c r="Z236" s="111" t="s">
        <v>2331</v>
      </c>
      <c r="AA236" s="111" t="s">
        <v>2332</v>
      </c>
      <c r="IV236" s="246"/>
    </row>
    <row r="237" spans="1:256" ht="14.25">
      <c r="A237" s="257">
        <v>23</v>
      </c>
      <c r="B237" s="260" t="s">
        <v>2333</v>
      </c>
      <c r="C237" s="200" t="s">
        <v>2334</v>
      </c>
      <c r="D237" s="249" t="s">
        <v>2335</v>
      </c>
      <c r="E237" s="246" t="s">
        <v>2336</v>
      </c>
      <c r="F237" s="246" t="s">
        <v>1378</v>
      </c>
      <c r="G237" s="246" t="s">
        <v>1379</v>
      </c>
      <c r="K237" s="93" t="s">
        <v>168</v>
      </c>
      <c r="L237" s="93">
        <v>2.5</v>
      </c>
      <c r="M237" s="95" t="s">
        <v>2337</v>
      </c>
      <c r="N237" s="95">
        <v>267.55555555555566</v>
      </c>
      <c r="U237" s="252" t="s">
        <v>2338</v>
      </c>
      <c r="V237" s="253" t="s">
        <v>2339</v>
      </c>
      <c r="W237" s="254">
        <v>4.5</v>
      </c>
      <c r="X237" s="255">
        <v>23</v>
      </c>
      <c r="Y237" s="95" t="s">
        <v>2340</v>
      </c>
      <c r="Z237" s="111" t="s">
        <v>2341</v>
      </c>
      <c r="AA237" s="111" t="s">
        <v>2342</v>
      </c>
      <c r="IV237" s="246"/>
    </row>
    <row r="238" spans="1:256" ht="14.25">
      <c r="A238" s="257">
        <v>24</v>
      </c>
      <c r="B238" s="259" t="s">
        <v>2343</v>
      </c>
      <c r="C238" s="93" t="s">
        <v>2344</v>
      </c>
      <c r="D238" s="249" t="s">
        <v>2345</v>
      </c>
      <c r="E238" s="246" t="s">
        <v>2346</v>
      </c>
      <c r="F238" s="246" t="s">
        <v>1395</v>
      </c>
      <c r="G238" s="246" t="s">
        <v>1396</v>
      </c>
      <c r="K238" s="93" t="s">
        <v>4</v>
      </c>
      <c r="L238" s="93">
        <v>6.333333333333333</v>
      </c>
      <c r="M238" s="95" t="s">
        <v>494</v>
      </c>
      <c r="N238" s="95">
        <v>293.33333333333343</v>
      </c>
      <c r="U238" s="252" t="s">
        <v>2347</v>
      </c>
      <c r="V238" s="253" t="s">
        <v>2348</v>
      </c>
      <c r="W238" s="254">
        <v>4.67</v>
      </c>
      <c r="X238" s="255">
        <v>24</v>
      </c>
      <c r="Y238" s="95" t="s">
        <v>2349</v>
      </c>
      <c r="Z238" s="111" t="s">
        <v>2350</v>
      </c>
      <c r="AA238" s="111" t="s">
        <v>2351</v>
      </c>
      <c r="IV238" s="246"/>
    </row>
    <row r="239" spans="1:256" ht="14.25">
      <c r="A239" s="257">
        <v>25</v>
      </c>
      <c r="B239" s="260" t="s">
        <v>2352</v>
      </c>
      <c r="C239" s="239" t="s">
        <v>2353</v>
      </c>
      <c r="D239" s="249" t="s">
        <v>2354</v>
      </c>
      <c r="E239" s="246" t="s">
        <v>2355</v>
      </c>
      <c r="F239" s="246" t="s">
        <v>1411</v>
      </c>
      <c r="G239" s="246" t="s">
        <v>1412</v>
      </c>
      <c r="K239" s="93" t="s">
        <v>4</v>
      </c>
      <c r="L239" s="93">
        <v>6.333333333333333</v>
      </c>
      <c r="M239" s="95" t="s">
        <v>2356</v>
      </c>
      <c r="N239" s="95">
        <v>306.66666666666674</v>
      </c>
      <c r="U239" s="252" t="s">
        <v>2357</v>
      </c>
      <c r="V239" s="253" t="s">
        <v>2358</v>
      </c>
      <c r="W239" s="254">
        <v>5</v>
      </c>
      <c r="X239" s="255">
        <v>25</v>
      </c>
      <c r="Y239" s="95" t="s">
        <v>2359</v>
      </c>
      <c r="Z239" s="111" t="s">
        <v>2360</v>
      </c>
      <c r="AA239" s="111" t="s">
        <v>2066</v>
      </c>
      <c r="IV239" s="246"/>
    </row>
    <row r="240" spans="1:256" ht="27">
      <c r="A240" s="189">
        <v>26</v>
      </c>
      <c r="B240" s="260" t="s">
        <v>2361</v>
      </c>
      <c r="C240" s="239" t="s">
        <v>2362</v>
      </c>
      <c r="D240" s="249" t="s">
        <v>2363</v>
      </c>
      <c r="E240" s="246" t="s">
        <v>2364</v>
      </c>
      <c r="F240" s="246" t="s">
        <v>1425</v>
      </c>
      <c r="G240" s="246" t="s">
        <v>1426</v>
      </c>
      <c r="K240" s="93" t="s">
        <v>4</v>
      </c>
      <c r="L240" s="93">
        <v>6.333333333333333</v>
      </c>
      <c r="M240" s="95" t="s">
        <v>2365</v>
      </c>
      <c r="N240" s="95">
        <v>320.00000000000006</v>
      </c>
      <c r="U240" s="252" t="s">
        <v>2366</v>
      </c>
      <c r="V240" s="253" t="s">
        <v>2367</v>
      </c>
      <c r="W240" s="254">
        <v>5.25</v>
      </c>
      <c r="X240" s="255">
        <v>26</v>
      </c>
      <c r="Y240" s="95" t="s">
        <v>2368</v>
      </c>
      <c r="Z240" s="111" t="s">
        <v>2369</v>
      </c>
      <c r="AA240" s="111" t="s">
        <v>2370</v>
      </c>
      <c r="IV240" s="246"/>
    </row>
    <row r="241" spans="1:256" ht="14.25">
      <c r="A241" s="189">
        <v>27</v>
      </c>
      <c r="B241" s="259" t="s">
        <v>2371</v>
      </c>
      <c r="C241" s="246" t="s">
        <v>2372</v>
      </c>
      <c r="D241" s="249" t="s">
        <v>2373</v>
      </c>
      <c r="E241" s="246" t="s">
        <v>2374</v>
      </c>
      <c r="F241" s="246" t="s">
        <v>1440</v>
      </c>
      <c r="G241" s="246" t="s">
        <v>1441</v>
      </c>
      <c r="K241" s="93" t="s">
        <v>204</v>
      </c>
      <c r="L241" s="93">
        <v>3</v>
      </c>
      <c r="M241" s="95" t="s">
        <v>2375</v>
      </c>
      <c r="N241" s="95">
        <v>333.33333333333337</v>
      </c>
      <c r="U241" s="252" t="s">
        <v>2376</v>
      </c>
      <c r="V241" s="253" t="s">
        <v>2377</v>
      </c>
      <c r="W241" s="254">
        <v>5.33</v>
      </c>
      <c r="X241" s="255">
        <v>27</v>
      </c>
      <c r="Y241" s="95" t="s">
        <v>2378</v>
      </c>
      <c r="Z241" s="111" t="s">
        <v>2379</v>
      </c>
      <c r="AA241" s="111" t="s">
        <v>2380</v>
      </c>
      <c r="IV241" s="246"/>
    </row>
    <row r="242" spans="1:256" ht="14.25">
      <c r="A242" s="189">
        <v>28</v>
      </c>
      <c r="B242" s="259" t="s">
        <v>1543</v>
      </c>
      <c r="C242" s="246" t="s">
        <v>2381</v>
      </c>
      <c r="D242" s="249"/>
      <c r="E242" s="93"/>
      <c r="F242" s="246" t="s">
        <v>1449</v>
      </c>
      <c r="G242" s="246" t="s">
        <v>1450</v>
      </c>
      <c r="K242" s="93" t="s">
        <v>204</v>
      </c>
      <c r="L242" s="93">
        <v>3</v>
      </c>
      <c r="M242" s="95" t="s">
        <v>317</v>
      </c>
      <c r="N242" s="95">
        <v>346.66666666666669</v>
      </c>
      <c r="U242" s="252" t="s">
        <v>2382</v>
      </c>
      <c r="V242" s="253" t="s">
        <v>2383</v>
      </c>
      <c r="W242" s="254">
        <v>5.5</v>
      </c>
      <c r="X242" s="255">
        <v>28</v>
      </c>
      <c r="Y242" s="95" t="s">
        <v>2384</v>
      </c>
      <c r="Z242" s="111" t="s">
        <v>2385</v>
      </c>
      <c r="AA242" s="111" t="s">
        <v>2386</v>
      </c>
      <c r="IV242" s="246"/>
    </row>
    <row r="243" spans="1:256" ht="14.25">
      <c r="A243" s="189">
        <v>29</v>
      </c>
      <c r="B243" s="259" t="s">
        <v>2387</v>
      </c>
      <c r="C243" s="246" t="s">
        <v>2388</v>
      </c>
      <c r="D243" s="94"/>
      <c r="E243" s="93"/>
      <c r="F243" s="246"/>
      <c r="G243" s="246"/>
      <c r="M243" s="95"/>
      <c r="U243" s="252" t="s">
        <v>2389</v>
      </c>
      <c r="V243" s="253" t="s">
        <v>2390</v>
      </c>
      <c r="W243" s="254">
        <v>5.56</v>
      </c>
      <c r="X243" s="255">
        <v>29</v>
      </c>
      <c r="Y243" s="95" t="s">
        <v>2391</v>
      </c>
      <c r="Z243" s="111" t="s">
        <v>2392</v>
      </c>
      <c r="AA243" s="111" t="s">
        <v>2393</v>
      </c>
      <c r="IV243" s="246"/>
    </row>
    <row r="244" spans="1:256" ht="14.25">
      <c r="A244" s="189">
        <v>30</v>
      </c>
      <c r="B244" s="259" t="s">
        <v>2394</v>
      </c>
      <c r="C244" s="246" t="s">
        <v>2395</v>
      </c>
      <c r="D244" s="94"/>
      <c r="E244" s="93"/>
      <c r="M244" s="95"/>
      <c r="U244" s="252" t="s">
        <v>2396</v>
      </c>
      <c r="V244" s="253" t="s">
        <v>2397</v>
      </c>
      <c r="W244" s="254">
        <v>5.63</v>
      </c>
      <c r="X244" s="255">
        <v>30</v>
      </c>
      <c r="Y244" s="95" t="s">
        <v>2398</v>
      </c>
      <c r="Z244" s="111" t="s">
        <v>2399</v>
      </c>
      <c r="AA244" s="111" t="s">
        <v>2400</v>
      </c>
      <c r="IV244" s="246"/>
    </row>
    <row r="245" spans="1:256" ht="14.25">
      <c r="A245" s="189">
        <v>31</v>
      </c>
      <c r="B245" s="259" t="s">
        <v>2401</v>
      </c>
      <c r="C245" s="246" t="s">
        <v>2402</v>
      </c>
      <c r="D245" s="94"/>
      <c r="E245" s="93"/>
      <c r="M245" s="95"/>
      <c r="U245" s="252" t="s">
        <v>2403</v>
      </c>
      <c r="V245" s="253" t="s">
        <v>2404</v>
      </c>
      <c r="W245" s="254">
        <v>6</v>
      </c>
      <c r="X245" s="255">
        <v>31</v>
      </c>
      <c r="Y245" s="95" t="s">
        <v>2405</v>
      </c>
      <c r="Z245" s="111" t="s">
        <v>2406</v>
      </c>
      <c r="AA245" s="111" t="s">
        <v>2407</v>
      </c>
      <c r="IV245" s="246"/>
    </row>
    <row r="246" spans="1:256" ht="14.25">
      <c r="A246" s="189">
        <v>32</v>
      </c>
      <c r="B246" s="259" t="s">
        <v>2408</v>
      </c>
      <c r="C246" s="246" t="s">
        <v>2409</v>
      </c>
      <c r="D246" s="94"/>
      <c r="E246" s="93"/>
      <c r="M246" s="95"/>
      <c r="U246" s="252" t="s">
        <v>2410</v>
      </c>
      <c r="V246" s="253" t="s">
        <v>2411</v>
      </c>
      <c r="W246" s="254">
        <v>6.25</v>
      </c>
      <c r="X246" s="255">
        <v>32</v>
      </c>
      <c r="Y246" s="95" t="s">
        <v>2412</v>
      </c>
      <c r="Z246" s="111" t="s">
        <v>2413</v>
      </c>
      <c r="AA246" s="111" t="s">
        <v>2264</v>
      </c>
      <c r="IV246" s="246"/>
    </row>
    <row r="247" spans="1:256" ht="14.25">
      <c r="A247" s="189">
        <v>33</v>
      </c>
      <c r="B247" s="259" t="s">
        <v>2253</v>
      </c>
      <c r="C247" s="246" t="s">
        <v>2252</v>
      </c>
      <c r="D247" s="94"/>
      <c r="E247" s="93"/>
      <c r="M247" s="95"/>
      <c r="U247" s="252" t="s">
        <v>2414</v>
      </c>
      <c r="V247" s="253" t="s">
        <v>2415</v>
      </c>
      <c r="W247" s="254">
        <v>6.5</v>
      </c>
      <c r="X247" s="255">
        <v>33</v>
      </c>
      <c r="Y247" s="95" t="s">
        <v>2416</v>
      </c>
      <c r="Z247" s="111" t="s">
        <v>2417</v>
      </c>
      <c r="AA247" s="111" t="s">
        <v>2418</v>
      </c>
      <c r="IV247" s="246"/>
    </row>
    <row r="248" spans="1:256" ht="14.25">
      <c r="A248" s="189">
        <v>34</v>
      </c>
      <c r="B248" s="259" t="s">
        <v>2419</v>
      </c>
      <c r="C248" s="246" t="s">
        <v>2420</v>
      </c>
      <c r="D248" s="94"/>
      <c r="E248" s="93"/>
      <c r="M248" s="95"/>
      <c r="U248" s="252" t="s">
        <v>2421</v>
      </c>
      <c r="V248" s="253" t="s">
        <v>2422</v>
      </c>
      <c r="W248" s="254">
        <v>6.67</v>
      </c>
      <c r="X248" s="255">
        <v>34</v>
      </c>
      <c r="Y248" s="95" t="s">
        <v>2423</v>
      </c>
      <c r="Z248" s="111" t="s">
        <v>2029</v>
      </c>
      <c r="AA248" s="111" t="s">
        <v>2424</v>
      </c>
      <c r="IV248" s="246"/>
    </row>
    <row r="249" spans="1:256" ht="14.25">
      <c r="A249" s="189">
        <v>35</v>
      </c>
      <c r="B249" s="259" t="s">
        <v>2045</v>
      </c>
      <c r="C249" s="246" t="s">
        <v>2044</v>
      </c>
      <c r="D249" s="94"/>
      <c r="E249" s="93"/>
      <c r="M249" s="95"/>
      <c r="U249" s="252" t="s">
        <v>2425</v>
      </c>
      <c r="V249" s="253" t="s">
        <v>2426</v>
      </c>
      <c r="W249" s="254">
        <v>6.75</v>
      </c>
      <c r="X249" s="255">
        <v>35</v>
      </c>
      <c r="Y249" s="95" t="s">
        <v>2427</v>
      </c>
      <c r="Z249" s="111" t="s">
        <v>2428</v>
      </c>
      <c r="AA249" s="111" t="s">
        <v>2039</v>
      </c>
      <c r="IV249" s="246"/>
    </row>
    <row r="250" spans="1:256" ht="14.25">
      <c r="A250" s="189">
        <v>36</v>
      </c>
      <c r="B250" s="259" t="s">
        <v>2429</v>
      </c>
      <c r="C250" s="246" t="s">
        <v>2430</v>
      </c>
      <c r="D250" s="94"/>
      <c r="E250" s="93"/>
      <c r="M250" s="95"/>
      <c r="U250" s="252" t="s">
        <v>2431</v>
      </c>
      <c r="V250" s="253" t="s">
        <v>2432</v>
      </c>
      <c r="W250" s="254">
        <v>7</v>
      </c>
      <c r="X250" s="255">
        <v>36</v>
      </c>
      <c r="Y250" s="95" t="s">
        <v>2433</v>
      </c>
      <c r="Z250" s="111" t="s">
        <v>2434</v>
      </c>
      <c r="AA250" s="111" t="s">
        <v>2435</v>
      </c>
      <c r="IV250" s="246"/>
    </row>
    <row r="251" spans="1:256" ht="14.25">
      <c r="A251" s="189">
        <v>37</v>
      </c>
      <c r="B251" s="260" t="s">
        <v>2436</v>
      </c>
      <c r="C251" s="239" t="s">
        <v>2437</v>
      </c>
      <c r="D251" s="94"/>
      <c r="E251" s="93"/>
      <c r="M251" s="95"/>
      <c r="U251" s="252" t="s">
        <v>2438</v>
      </c>
      <c r="V251" s="253" t="s">
        <v>2439</v>
      </c>
      <c r="W251" s="254">
        <v>7.33</v>
      </c>
      <c r="X251" s="255">
        <v>37</v>
      </c>
      <c r="Y251" s="95" t="s">
        <v>2440</v>
      </c>
      <c r="Z251" s="111" t="s">
        <v>2441</v>
      </c>
      <c r="AA251" s="111" t="s">
        <v>2442</v>
      </c>
      <c r="IV251" s="246"/>
    </row>
    <row r="252" spans="1:256" ht="14.25">
      <c r="A252" s="189">
        <v>38</v>
      </c>
      <c r="B252" s="260" t="s">
        <v>2443</v>
      </c>
      <c r="C252" s="239" t="s">
        <v>2444</v>
      </c>
      <c r="D252" s="94"/>
      <c r="E252" s="93"/>
      <c r="M252" s="95"/>
      <c r="U252" s="252" t="s">
        <v>2445</v>
      </c>
      <c r="V252" s="253" t="s">
        <v>2446</v>
      </c>
      <c r="W252" s="254">
        <v>7.5</v>
      </c>
      <c r="X252" s="255">
        <v>38</v>
      </c>
      <c r="Y252" s="95" t="s">
        <v>2281</v>
      </c>
      <c r="Z252" s="111" t="s">
        <v>2441</v>
      </c>
      <c r="AA252" s="111" t="s">
        <v>2283</v>
      </c>
      <c r="IV252" s="246"/>
    </row>
    <row r="253" spans="1:256" ht="14.25">
      <c r="A253" s="189">
        <v>39</v>
      </c>
      <c r="B253" s="259" t="s">
        <v>2447</v>
      </c>
      <c r="C253" s="246" t="s">
        <v>2448</v>
      </c>
      <c r="D253" s="94"/>
      <c r="E253" s="93"/>
      <c r="M253" s="95"/>
      <c r="U253" s="252" t="s">
        <v>2449</v>
      </c>
      <c r="V253" s="253" t="s">
        <v>2450</v>
      </c>
      <c r="W253" s="254">
        <v>7.78</v>
      </c>
      <c r="X253" s="255">
        <v>39</v>
      </c>
      <c r="Y253" s="95" t="s">
        <v>2451</v>
      </c>
      <c r="Z253" s="111" t="s">
        <v>2452</v>
      </c>
      <c r="AA253" s="111" t="s">
        <v>2453</v>
      </c>
      <c r="IV253" s="246"/>
    </row>
    <row r="254" spans="1:256" ht="14.25">
      <c r="A254" s="189">
        <v>40</v>
      </c>
      <c r="B254" s="259" t="s">
        <v>2454</v>
      </c>
      <c r="C254" s="246" t="s">
        <v>2455</v>
      </c>
      <c r="D254" s="94"/>
      <c r="E254" s="93"/>
      <c r="M254" s="95"/>
      <c r="U254" s="252" t="s">
        <v>2456</v>
      </c>
      <c r="V254" s="253" t="s">
        <v>2457</v>
      </c>
      <c r="W254" s="254">
        <v>8</v>
      </c>
      <c r="X254" s="255">
        <v>40</v>
      </c>
      <c r="Y254" s="95" t="s">
        <v>2458</v>
      </c>
      <c r="Z254" s="111" t="s">
        <v>2459</v>
      </c>
      <c r="AA254" s="111" t="s">
        <v>2460</v>
      </c>
      <c r="IV254" s="246"/>
    </row>
    <row r="255" spans="1:256" ht="14.25">
      <c r="A255" s="189">
        <v>41</v>
      </c>
      <c r="D255" s="94"/>
      <c r="E255" s="93"/>
      <c r="M255" s="95"/>
      <c r="U255" s="252" t="s">
        <v>2461</v>
      </c>
      <c r="V255" s="253" t="s">
        <v>2462</v>
      </c>
      <c r="W255" s="254">
        <v>8.25</v>
      </c>
      <c r="X255" s="255">
        <v>41</v>
      </c>
      <c r="Y255" s="95" t="s">
        <v>2463</v>
      </c>
      <c r="Z255" s="111" t="s">
        <v>2464</v>
      </c>
      <c r="AA255" s="111" t="s">
        <v>2465</v>
      </c>
      <c r="IV255" s="246"/>
    </row>
    <row r="256" spans="1:256" ht="14.25">
      <c r="A256" s="189">
        <v>42</v>
      </c>
      <c r="D256" s="94"/>
      <c r="E256" s="93"/>
      <c r="M256" s="95"/>
      <c r="U256" s="252" t="s">
        <v>2466</v>
      </c>
      <c r="V256" s="253" t="s">
        <v>2467</v>
      </c>
      <c r="W256" s="254">
        <v>8.5</v>
      </c>
      <c r="X256" s="255">
        <v>42</v>
      </c>
      <c r="Y256" s="95" t="s">
        <v>2468</v>
      </c>
      <c r="Z256" s="111" t="s">
        <v>2469</v>
      </c>
      <c r="AA256" s="111" t="s">
        <v>2470</v>
      </c>
      <c r="IV256" s="246"/>
    </row>
    <row r="257" spans="1:256" ht="14.25">
      <c r="A257" s="189">
        <v>43</v>
      </c>
      <c r="D257" s="94"/>
      <c r="E257" s="93"/>
      <c r="M257" s="95"/>
      <c r="U257" s="252" t="s">
        <v>2471</v>
      </c>
      <c r="V257" s="253" t="s">
        <v>2472</v>
      </c>
      <c r="W257" s="254">
        <v>8.57</v>
      </c>
      <c r="X257" s="255">
        <v>43</v>
      </c>
      <c r="Y257" s="95" t="s">
        <v>2473</v>
      </c>
      <c r="Z257" s="111" t="s">
        <v>2474</v>
      </c>
      <c r="AA257" s="111" t="s">
        <v>2475</v>
      </c>
      <c r="IV257" s="246"/>
    </row>
    <row r="258" spans="1:256" ht="14.25">
      <c r="A258" s="189">
        <v>44</v>
      </c>
      <c r="D258" s="94"/>
      <c r="E258" s="93"/>
      <c r="M258" s="95"/>
      <c r="U258" s="252" t="s">
        <v>2476</v>
      </c>
      <c r="V258" s="253" t="s">
        <v>2477</v>
      </c>
      <c r="W258" s="254">
        <v>8.67</v>
      </c>
      <c r="X258" s="255">
        <v>44</v>
      </c>
      <c r="Y258" s="95" t="s">
        <v>2262</v>
      </c>
      <c r="Z258" s="111" t="s">
        <v>2413</v>
      </c>
      <c r="AA258" s="111" t="s">
        <v>2264</v>
      </c>
      <c r="IV258" s="246"/>
    </row>
    <row r="259" spans="1:256" ht="14.25">
      <c r="A259" s="189">
        <v>45</v>
      </c>
      <c r="D259" s="94"/>
      <c r="E259" s="93"/>
      <c r="M259" s="95"/>
      <c r="U259" s="252" t="s">
        <v>2478</v>
      </c>
      <c r="V259" s="253" t="s">
        <v>2479</v>
      </c>
      <c r="W259" s="254">
        <v>8.75</v>
      </c>
      <c r="X259" s="255">
        <v>45</v>
      </c>
      <c r="Y259" s="95" t="s">
        <v>2480</v>
      </c>
      <c r="Z259" s="111" t="s">
        <v>2481</v>
      </c>
      <c r="AA259" s="111" t="s">
        <v>2482</v>
      </c>
      <c r="IV259" s="246"/>
    </row>
    <row r="260" spans="1:256" ht="14.25">
      <c r="A260" s="189">
        <v>46</v>
      </c>
      <c r="D260" s="94"/>
      <c r="E260" s="93"/>
      <c r="M260" s="95"/>
      <c r="U260" s="252" t="s">
        <v>2483</v>
      </c>
      <c r="V260" s="253" t="s">
        <v>2484</v>
      </c>
      <c r="W260" s="254">
        <v>8.89</v>
      </c>
      <c r="X260" s="255">
        <v>46</v>
      </c>
      <c r="Y260" s="95" t="s">
        <v>2309</v>
      </c>
      <c r="Z260" s="111" t="s">
        <v>2310</v>
      </c>
      <c r="AA260" s="111" t="s">
        <v>2311</v>
      </c>
      <c r="IV260" s="246"/>
    </row>
    <row r="261" spans="1:256" ht="14.25">
      <c r="A261" s="189">
        <v>47</v>
      </c>
      <c r="D261" s="94"/>
      <c r="E261" s="93"/>
      <c r="M261" s="95"/>
      <c r="U261" s="252" t="s">
        <v>2485</v>
      </c>
      <c r="V261" s="253" t="s">
        <v>2486</v>
      </c>
      <c r="W261" s="254">
        <v>9</v>
      </c>
      <c r="X261" s="255">
        <v>47</v>
      </c>
      <c r="Y261" s="95" t="s">
        <v>2487</v>
      </c>
      <c r="Z261" s="111" t="s">
        <v>2488</v>
      </c>
      <c r="AA261" s="111" t="s">
        <v>2489</v>
      </c>
      <c r="IV261" s="246"/>
    </row>
    <row r="262" spans="1:256" ht="14.25">
      <c r="A262" s="189">
        <v>48</v>
      </c>
      <c r="D262" s="94"/>
      <c r="E262" s="93"/>
      <c r="M262" s="95"/>
      <c r="U262" s="252" t="s">
        <v>2490</v>
      </c>
      <c r="V262" s="253" t="s">
        <v>2491</v>
      </c>
      <c r="W262" s="254">
        <v>9.33</v>
      </c>
      <c r="X262" s="255">
        <v>48</v>
      </c>
      <c r="Y262" s="95" t="s">
        <v>2492</v>
      </c>
      <c r="Z262" s="111" t="s">
        <v>2493</v>
      </c>
      <c r="AA262" s="111" t="s">
        <v>2494</v>
      </c>
      <c r="IV262" s="246"/>
    </row>
    <row r="263" spans="1:256" ht="14.25">
      <c r="A263" s="189">
        <v>49</v>
      </c>
      <c r="D263" s="94"/>
      <c r="E263" s="93"/>
      <c r="M263" s="95"/>
      <c r="U263" s="252" t="s">
        <v>2495</v>
      </c>
      <c r="V263" s="253" t="s">
        <v>2496</v>
      </c>
      <c r="W263" s="254">
        <v>9.3800000000000008</v>
      </c>
      <c r="X263" s="255">
        <v>49</v>
      </c>
      <c r="Y263" s="95" t="s">
        <v>2497</v>
      </c>
      <c r="Z263" s="111" t="s">
        <v>2498</v>
      </c>
      <c r="AA263" s="111" t="s">
        <v>2094</v>
      </c>
      <c r="IV263" s="246"/>
    </row>
    <row r="264" spans="1:256" ht="14.25">
      <c r="A264" s="189">
        <v>50</v>
      </c>
      <c r="D264" s="94"/>
      <c r="E264" s="93"/>
      <c r="M264" s="95"/>
      <c r="U264" s="252" t="s">
        <v>2499</v>
      </c>
      <c r="V264" s="253" t="s">
        <v>2500</v>
      </c>
      <c r="W264" s="254">
        <v>9.5</v>
      </c>
      <c r="X264" s="255">
        <v>50</v>
      </c>
      <c r="Y264" s="95" t="s">
        <v>2501</v>
      </c>
      <c r="Z264" s="111" t="s">
        <v>2502</v>
      </c>
      <c r="AA264" s="111" t="s">
        <v>2503</v>
      </c>
      <c r="IV264" s="246"/>
    </row>
    <row r="265" spans="1:256" ht="14.25">
      <c r="A265" s="189">
        <v>51</v>
      </c>
      <c r="D265" s="94"/>
      <c r="E265" s="93"/>
      <c r="M265" s="95"/>
      <c r="U265" s="252" t="s">
        <v>2504</v>
      </c>
      <c r="V265" s="253" t="s">
        <v>2505</v>
      </c>
      <c r="W265" s="254">
        <v>9.75</v>
      </c>
      <c r="X265" s="255">
        <v>51</v>
      </c>
      <c r="Y265" s="95" t="s">
        <v>2506</v>
      </c>
      <c r="Z265" s="111" t="s">
        <v>2507</v>
      </c>
      <c r="AA265" s="111" t="s">
        <v>2508</v>
      </c>
      <c r="IV265" s="246"/>
    </row>
    <row r="266" spans="1:256" ht="14.25">
      <c r="A266" s="189">
        <v>52</v>
      </c>
      <c r="D266" s="94"/>
      <c r="E266" s="93"/>
      <c r="M266" s="95"/>
      <c r="U266" s="252" t="s">
        <v>2509</v>
      </c>
      <c r="V266" s="253" t="s">
        <v>2510</v>
      </c>
      <c r="W266" s="254">
        <v>10</v>
      </c>
      <c r="X266" s="255">
        <v>52</v>
      </c>
      <c r="Y266" s="95" t="s">
        <v>2511</v>
      </c>
      <c r="Z266" s="111" t="s">
        <v>2512</v>
      </c>
      <c r="AA266" s="111" t="s">
        <v>2513</v>
      </c>
      <c r="IV266" s="246"/>
    </row>
    <row r="267" spans="1:256" ht="14.25">
      <c r="A267" s="189">
        <v>53</v>
      </c>
      <c r="D267" s="94"/>
      <c r="E267" s="93"/>
      <c r="M267" s="95"/>
      <c r="U267" s="252" t="s">
        <v>2514</v>
      </c>
      <c r="V267" s="253" t="s">
        <v>2515</v>
      </c>
      <c r="W267" s="254">
        <v>10.5</v>
      </c>
      <c r="X267" s="255">
        <v>53</v>
      </c>
      <c r="Y267" s="95" t="s">
        <v>2516</v>
      </c>
      <c r="Z267" s="111" t="s">
        <v>2517</v>
      </c>
      <c r="AA267" s="111" t="s">
        <v>2518</v>
      </c>
      <c r="IV267" s="246"/>
    </row>
    <row r="268" spans="1:256" ht="14.25">
      <c r="A268" s="189">
        <v>54</v>
      </c>
      <c r="D268" s="94"/>
      <c r="E268" s="93"/>
      <c r="M268" s="95"/>
      <c r="U268" s="252" t="s">
        <v>2519</v>
      </c>
      <c r="V268" s="253" t="s">
        <v>2520</v>
      </c>
      <c r="W268" s="254">
        <v>10.67</v>
      </c>
      <c r="X268" s="255">
        <v>54</v>
      </c>
      <c r="Y268" s="95" t="s">
        <v>2480</v>
      </c>
      <c r="Z268" s="111" t="s">
        <v>2481</v>
      </c>
      <c r="AA268" s="111" t="s">
        <v>2482</v>
      </c>
      <c r="IV268" s="246"/>
    </row>
    <row r="269" spans="1:256" ht="14.25">
      <c r="A269" s="189">
        <v>55</v>
      </c>
      <c r="D269" s="94"/>
      <c r="E269" s="93"/>
      <c r="M269" s="95"/>
      <c r="U269" s="252" t="s">
        <v>2521</v>
      </c>
      <c r="V269" s="253" t="s">
        <v>2522</v>
      </c>
      <c r="W269" s="254">
        <v>11</v>
      </c>
      <c r="X269" s="255">
        <v>55</v>
      </c>
      <c r="Y269" s="95" t="s">
        <v>2523</v>
      </c>
      <c r="Z269" s="111" t="s">
        <v>2524</v>
      </c>
      <c r="AA269" s="111" t="s">
        <v>2525</v>
      </c>
      <c r="IV269" s="246"/>
    </row>
    <row r="270" spans="1:256" ht="14.25">
      <c r="A270" s="189">
        <v>56</v>
      </c>
      <c r="D270" s="94"/>
      <c r="E270" s="93"/>
      <c r="M270" s="95"/>
      <c r="U270" s="252" t="s">
        <v>2526</v>
      </c>
      <c r="V270" s="253" t="s">
        <v>2527</v>
      </c>
      <c r="W270" s="254">
        <v>11.11</v>
      </c>
      <c r="X270" s="255">
        <v>56</v>
      </c>
      <c r="Y270" s="95" t="s">
        <v>2528</v>
      </c>
      <c r="Z270" s="111" t="s">
        <v>2529</v>
      </c>
      <c r="AA270" s="111" t="s">
        <v>2530</v>
      </c>
      <c r="IV270" s="246"/>
    </row>
    <row r="271" spans="1:256" ht="14.25">
      <c r="A271" s="189">
        <v>57</v>
      </c>
      <c r="D271" s="94"/>
      <c r="E271" s="93"/>
      <c r="M271" s="95"/>
      <c r="U271" s="252" t="s">
        <v>2531</v>
      </c>
      <c r="V271" s="253" t="s">
        <v>2532</v>
      </c>
      <c r="W271" s="254">
        <v>11.25</v>
      </c>
      <c r="X271" s="255">
        <v>57</v>
      </c>
      <c r="Y271" s="95" t="s">
        <v>2533</v>
      </c>
      <c r="Z271" s="111" t="s">
        <v>2441</v>
      </c>
      <c r="AA271" s="111" t="s">
        <v>2283</v>
      </c>
      <c r="IV271" s="246"/>
    </row>
    <row r="272" spans="1:256" ht="14.25">
      <c r="A272" s="189">
        <v>58</v>
      </c>
      <c r="D272" s="94"/>
      <c r="E272" s="93"/>
      <c r="M272" s="95"/>
      <c r="U272" s="252" t="s">
        <v>2534</v>
      </c>
      <c r="V272" s="253" t="s">
        <v>2535</v>
      </c>
      <c r="W272" s="254">
        <v>11.33</v>
      </c>
      <c r="X272" s="255">
        <v>58</v>
      </c>
      <c r="Y272" s="95" t="s">
        <v>2536</v>
      </c>
      <c r="Z272" s="111" t="s">
        <v>2537</v>
      </c>
      <c r="AA272" s="111" t="s">
        <v>2538</v>
      </c>
      <c r="IV272" s="246"/>
    </row>
    <row r="273" spans="1:256" ht="14.25">
      <c r="A273" s="189">
        <v>59</v>
      </c>
      <c r="D273" s="94"/>
      <c r="E273" s="93"/>
      <c r="M273" s="95"/>
      <c r="U273" s="252" t="s">
        <v>2539</v>
      </c>
      <c r="V273" s="253" t="s">
        <v>2540</v>
      </c>
      <c r="W273" s="254">
        <v>11.5</v>
      </c>
      <c r="X273" s="255">
        <v>59</v>
      </c>
      <c r="Y273" s="95" t="s">
        <v>2541</v>
      </c>
      <c r="Z273" s="111" t="s">
        <v>2542</v>
      </c>
      <c r="AA273" s="111" t="s">
        <v>2543</v>
      </c>
      <c r="IV273" s="246"/>
    </row>
    <row r="274" spans="1:256" ht="14.25">
      <c r="A274" s="189">
        <v>60</v>
      </c>
      <c r="D274" s="94"/>
      <c r="E274" s="93"/>
      <c r="M274" s="95"/>
      <c r="U274" s="252" t="s">
        <v>2544</v>
      </c>
      <c r="V274" s="253" t="s">
        <v>2545</v>
      </c>
      <c r="W274" s="254">
        <v>12</v>
      </c>
      <c r="X274" s="255">
        <v>60</v>
      </c>
      <c r="Y274" s="95" t="s">
        <v>2546</v>
      </c>
      <c r="Z274" s="111" t="s">
        <v>2547</v>
      </c>
      <c r="AA274" s="111" t="s">
        <v>2548</v>
      </c>
      <c r="IV274" s="246"/>
    </row>
    <row r="275" spans="1:256" ht="14.25">
      <c r="A275" s="189">
        <v>61</v>
      </c>
      <c r="D275" s="94"/>
      <c r="E275" s="93"/>
      <c r="M275" s="95"/>
      <c r="U275" s="252" t="s">
        <v>2549</v>
      </c>
      <c r="V275" s="253" t="s">
        <v>2550</v>
      </c>
      <c r="W275" s="254">
        <v>12.22</v>
      </c>
      <c r="IV275" s="246"/>
    </row>
    <row r="276" spans="1:256" ht="14.25">
      <c r="A276" s="189">
        <v>62</v>
      </c>
      <c r="D276" s="94"/>
      <c r="E276" s="93"/>
      <c r="M276" s="95"/>
      <c r="U276" s="252" t="s">
        <v>2438</v>
      </c>
      <c r="V276" s="253" t="s">
        <v>2439</v>
      </c>
      <c r="W276" s="254">
        <v>12.5</v>
      </c>
      <c r="IV276" s="246"/>
    </row>
    <row r="277" spans="1:256" ht="14.25">
      <c r="A277" s="189">
        <v>63</v>
      </c>
      <c r="D277" s="94"/>
      <c r="E277" s="93"/>
      <c r="M277" s="95"/>
      <c r="U277" s="252" t="s">
        <v>2551</v>
      </c>
      <c r="V277" s="253" t="s">
        <v>2552</v>
      </c>
      <c r="W277" s="254">
        <v>12.67</v>
      </c>
      <c r="IV277" s="246"/>
    </row>
    <row r="278" spans="1:256" ht="14.25">
      <c r="A278" s="189">
        <v>64</v>
      </c>
      <c r="D278" s="94"/>
      <c r="E278" s="93"/>
      <c r="M278" s="95"/>
      <c r="U278" s="252" t="s">
        <v>2553</v>
      </c>
      <c r="V278" s="253" t="s">
        <v>2554</v>
      </c>
      <c r="W278" s="254">
        <v>12.75</v>
      </c>
      <c r="IV278" s="246"/>
    </row>
    <row r="279" spans="1:256" ht="14.25">
      <c r="A279" s="189">
        <v>65</v>
      </c>
      <c r="D279" s="94"/>
      <c r="E279" s="93"/>
      <c r="M279" s="95"/>
      <c r="U279" s="252" t="s">
        <v>2555</v>
      </c>
      <c r="V279" s="253" t="s">
        <v>2556</v>
      </c>
      <c r="W279" s="254">
        <v>12.86</v>
      </c>
      <c r="IV279" s="246"/>
    </row>
    <row r="280" spans="1:256" ht="14.25">
      <c r="A280" s="189">
        <v>66</v>
      </c>
      <c r="D280" s="94"/>
      <c r="E280" s="93"/>
      <c r="M280" s="95"/>
      <c r="U280" s="252" t="s">
        <v>2557</v>
      </c>
      <c r="V280" s="253" t="s">
        <v>2558</v>
      </c>
      <c r="W280" s="254">
        <v>13</v>
      </c>
      <c r="IV280" s="246"/>
    </row>
    <row r="281" spans="1:256" ht="14.25">
      <c r="A281" s="189">
        <v>67</v>
      </c>
      <c r="D281" s="94"/>
      <c r="E281" s="93"/>
      <c r="M281" s="95"/>
      <c r="U281" s="252" t="s">
        <v>2559</v>
      </c>
      <c r="V281" s="253" t="s">
        <v>2560</v>
      </c>
      <c r="W281" s="254">
        <v>13.13</v>
      </c>
      <c r="IV281" s="246"/>
    </row>
    <row r="282" spans="1:256" ht="14.25">
      <c r="A282" s="189">
        <v>68</v>
      </c>
      <c r="D282" s="94"/>
      <c r="E282" s="93"/>
      <c r="M282" s="95"/>
      <c r="U282" s="252" t="s">
        <v>2561</v>
      </c>
      <c r="V282" s="253" t="s">
        <v>2562</v>
      </c>
      <c r="W282" s="254">
        <v>13.33</v>
      </c>
      <c r="IV282" s="246"/>
    </row>
    <row r="283" spans="1:256" ht="14.25">
      <c r="A283" s="189">
        <v>69</v>
      </c>
      <c r="D283" s="94"/>
      <c r="E283" s="93"/>
      <c r="M283" s="95"/>
      <c r="U283" s="252" t="s">
        <v>2563</v>
      </c>
      <c r="V283" s="253" t="s">
        <v>2564</v>
      </c>
      <c r="W283" s="254">
        <v>13.5</v>
      </c>
      <c r="IV283" s="246"/>
    </row>
    <row r="284" spans="1:256" ht="14.25">
      <c r="A284" s="189">
        <v>70</v>
      </c>
      <c r="D284" s="94"/>
      <c r="E284" s="93"/>
      <c r="M284" s="95"/>
      <c r="U284" s="252" t="s">
        <v>2565</v>
      </c>
      <c r="V284" s="253" t="s">
        <v>2566</v>
      </c>
      <c r="W284" s="254">
        <v>13.75</v>
      </c>
      <c r="IV284" s="246"/>
    </row>
    <row r="285" spans="1:256" ht="14.25">
      <c r="A285" s="189">
        <v>71</v>
      </c>
      <c r="D285" s="94"/>
      <c r="E285" s="93"/>
      <c r="M285" s="95"/>
      <c r="U285" s="252" t="s">
        <v>2567</v>
      </c>
      <c r="V285" s="253" t="s">
        <v>2568</v>
      </c>
      <c r="W285" s="254">
        <v>14</v>
      </c>
      <c r="IV285" s="246"/>
    </row>
    <row r="286" spans="1:256" ht="14.25">
      <c r="A286" s="189">
        <v>72</v>
      </c>
      <c r="D286" s="94"/>
      <c r="E286" s="93"/>
      <c r="M286" s="95"/>
      <c r="U286" s="252" t="s">
        <v>2569</v>
      </c>
      <c r="V286" s="253" t="s">
        <v>2570</v>
      </c>
      <c r="W286" s="254">
        <v>14.25</v>
      </c>
      <c r="IV286" s="246"/>
    </row>
    <row r="287" spans="1:256" ht="15">
      <c r="A287" s="189">
        <v>73</v>
      </c>
      <c r="D287" s="94"/>
      <c r="E287" s="93"/>
      <c r="M287" s="95"/>
      <c r="U287" s="261" t="s">
        <v>2571</v>
      </c>
      <c r="V287" s="262" t="s">
        <v>2572</v>
      </c>
      <c r="W287" s="254">
        <v>14.44</v>
      </c>
      <c r="IV287" s="246"/>
    </row>
    <row r="288" spans="1:256" ht="15">
      <c r="A288" s="189">
        <v>74</v>
      </c>
      <c r="D288" s="94"/>
      <c r="E288" s="93"/>
      <c r="M288" s="95"/>
      <c r="U288" s="261" t="s">
        <v>2573</v>
      </c>
      <c r="V288" s="262" t="s">
        <v>2574</v>
      </c>
      <c r="W288" s="254">
        <v>14.5</v>
      </c>
      <c r="IV288" s="246"/>
    </row>
    <row r="289" spans="1:256" ht="15">
      <c r="A289" s="189">
        <v>75</v>
      </c>
      <c r="D289" s="94"/>
      <c r="E289" s="93"/>
      <c r="M289" s="95"/>
      <c r="U289" s="261" t="s">
        <v>2575</v>
      </c>
      <c r="V289" s="262" t="s">
        <v>2576</v>
      </c>
      <c r="W289" s="254">
        <v>14.67</v>
      </c>
      <c r="IV289" s="246"/>
    </row>
    <row r="290" spans="1:256" ht="15">
      <c r="A290" s="189">
        <v>76</v>
      </c>
      <c r="D290" s="94"/>
      <c r="E290" s="93"/>
      <c r="M290" s="95"/>
      <c r="U290" s="261" t="s">
        <v>2577</v>
      </c>
      <c r="V290" s="262" t="s">
        <v>2578</v>
      </c>
      <c r="W290" s="254">
        <v>15</v>
      </c>
      <c r="IV290" s="246"/>
    </row>
    <row r="291" spans="1:256" ht="15">
      <c r="A291" s="189">
        <v>77</v>
      </c>
      <c r="D291" s="94"/>
      <c r="E291" s="93"/>
      <c r="M291" s="95"/>
      <c r="U291" s="261" t="s">
        <v>2471</v>
      </c>
      <c r="V291" s="262" t="s">
        <v>2472</v>
      </c>
      <c r="W291" s="254">
        <v>15.33</v>
      </c>
      <c r="IV291" s="246"/>
    </row>
    <row r="292" spans="1:256" ht="15">
      <c r="A292" s="189">
        <v>78</v>
      </c>
      <c r="D292" s="94"/>
      <c r="E292" s="93"/>
      <c r="M292" s="95"/>
      <c r="U292" s="261" t="s">
        <v>2579</v>
      </c>
      <c r="V292" s="262" t="s">
        <v>2580</v>
      </c>
      <c r="W292" s="254">
        <v>15.5</v>
      </c>
      <c r="IV292" s="246"/>
    </row>
    <row r="293" spans="1:256" ht="15">
      <c r="A293" s="189">
        <v>79</v>
      </c>
      <c r="D293" s="94"/>
      <c r="E293" s="93"/>
      <c r="M293" s="95"/>
      <c r="U293" s="261" t="s">
        <v>2581</v>
      </c>
      <c r="V293" s="262" t="s">
        <v>2582</v>
      </c>
      <c r="W293" s="254">
        <v>15.56</v>
      </c>
      <c r="IV293" s="246"/>
    </row>
    <row r="294" spans="1:256" ht="15">
      <c r="A294" s="189">
        <v>80</v>
      </c>
      <c r="D294" s="94"/>
      <c r="E294" s="93"/>
      <c r="M294" s="95"/>
      <c r="U294" s="261" t="s">
        <v>2583</v>
      </c>
      <c r="V294" s="262" t="s">
        <v>2584</v>
      </c>
      <c r="W294" s="254">
        <v>15.75</v>
      </c>
      <c r="IV294" s="246"/>
    </row>
    <row r="295" spans="1:256" ht="15">
      <c r="A295" s="189">
        <v>81</v>
      </c>
      <c r="D295" s="94"/>
      <c r="E295" s="93"/>
      <c r="M295" s="95"/>
      <c r="U295" s="261" t="s">
        <v>2585</v>
      </c>
      <c r="V295" s="262" t="s">
        <v>2586</v>
      </c>
      <c r="W295" s="254">
        <v>16</v>
      </c>
      <c r="IV295" s="246"/>
    </row>
    <row r="296" spans="1:256" ht="15">
      <c r="A296" s="189">
        <v>82</v>
      </c>
      <c r="D296" s="94"/>
      <c r="E296" s="93"/>
      <c r="M296" s="95"/>
      <c r="U296" s="261" t="s">
        <v>2587</v>
      </c>
      <c r="V296" s="262" t="s">
        <v>2588</v>
      </c>
      <c r="W296" s="254">
        <v>16.25</v>
      </c>
      <c r="IV296" s="246"/>
    </row>
    <row r="297" spans="1:256" ht="15">
      <c r="A297" s="189">
        <v>83</v>
      </c>
      <c r="D297" s="94"/>
      <c r="E297" s="93"/>
      <c r="M297" s="95"/>
      <c r="U297" s="261" t="s">
        <v>2589</v>
      </c>
      <c r="V297" s="262" t="s">
        <v>2590</v>
      </c>
      <c r="W297" s="254">
        <v>16.5</v>
      </c>
      <c r="IV297" s="246"/>
    </row>
    <row r="298" spans="1:256" ht="15">
      <c r="A298" s="189">
        <v>84</v>
      </c>
      <c r="D298" s="94"/>
      <c r="E298" s="93"/>
      <c r="M298" s="95"/>
      <c r="U298" s="261" t="s">
        <v>2591</v>
      </c>
      <c r="V298" s="262" t="s">
        <v>2592</v>
      </c>
      <c r="W298" s="254">
        <v>16.670000000000002</v>
      </c>
      <c r="IV298" s="246"/>
    </row>
    <row r="299" spans="1:256" ht="15">
      <c r="A299" s="189">
        <v>85</v>
      </c>
      <c r="D299" s="94"/>
      <c r="E299" s="93"/>
      <c r="M299" s="95"/>
      <c r="U299" s="261" t="s">
        <v>2593</v>
      </c>
      <c r="V299" s="262" t="s">
        <v>2594</v>
      </c>
      <c r="W299" s="254">
        <v>16.88</v>
      </c>
      <c r="IV299" s="246"/>
    </row>
    <row r="300" spans="1:256" ht="15">
      <c r="A300" s="189">
        <v>86</v>
      </c>
      <c r="D300" s="94"/>
      <c r="E300" s="93"/>
      <c r="M300" s="95"/>
      <c r="U300" s="261" t="s">
        <v>2595</v>
      </c>
      <c r="V300" s="262" t="s">
        <v>2596</v>
      </c>
      <c r="W300" s="254">
        <v>17</v>
      </c>
      <c r="IV300" s="246"/>
    </row>
    <row r="301" spans="1:256" ht="15">
      <c r="A301" s="189">
        <v>87</v>
      </c>
      <c r="D301" s="94"/>
      <c r="E301" s="93"/>
      <c r="M301" s="95"/>
      <c r="U301" s="261" t="s">
        <v>2597</v>
      </c>
      <c r="V301" s="262" t="s">
        <v>2598</v>
      </c>
      <c r="W301" s="254">
        <v>17.14</v>
      </c>
      <c r="IV301" s="246"/>
    </row>
    <row r="302" spans="1:256" ht="15">
      <c r="A302" s="189">
        <v>88</v>
      </c>
      <c r="D302" s="94"/>
      <c r="E302" s="93"/>
      <c r="M302" s="95"/>
      <c r="U302" s="261" t="s">
        <v>2599</v>
      </c>
      <c r="V302" s="262" t="s">
        <v>2600</v>
      </c>
      <c r="W302" s="254">
        <v>17.25</v>
      </c>
      <c r="IV302" s="246"/>
    </row>
    <row r="303" spans="1:256" ht="15">
      <c r="A303" s="189">
        <v>89</v>
      </c>
      <c r="D303" s="94"/>
      <c r="E303" s="93"/>
      <c r="M303" s="95"/>
      <c r="U303" s="261" t="s">
        <v>2601</v>
      </c>
      <c r="V303" s="262" t="s">
        <v>2602</v>
      </c>
      <c r="W303" s="254">
        <v>17.329999999999998</v>
      </c>
      <c r="IV303" s="246"/>
    </row>
    <row r="304" spans="1:256" ht="15">
      <c r="A304" s="189">
        <v>90</v>
      </c>
      <c r="D304" s="94"/>
      <c r="E304" s="93"/>
      <c r="M304" s="95"/>
      <c r="U304" s="261" t="s">
        <v>2603</v>
      </c>
      <c r="V304" s="262" t="s">
        <v>2604</v>
      </c>
      <c r="W304" s="254">
        <v>17.5</v>
      </c>
      <c r="IV304" s="246"/>
    </row>
    <row r="305" spans="1:256" ht="15">
      <c r="A305" s="189">
        <v>91</v>
      </c>
      <c r="D305" s="94"/>
      <c r="E305" s="93"/>
      <c r="M305" s="95"/>
      <c r="U305" s="261" t="s">
        <v>2605</v>
      </c>
      <c r="V305" s="262" t="s">
        <v>2606</v>
      </c>
      <c r="W305" s="254">
        <v>17.78</v>
      </c>
      <c r="IV305" s="246"/>
    </row>
    <row r="306" spans="1:256" ht="15">
      <c r="A306" s="189">
        <v>92</v>
      </c>
      <c r="D306" s="94"/>
      <c r="E306" s="93"/>
      <c r="M306" s="95"/>
      <c r="U306" s="261" t="s">
        <v>2607</v>
      </c>
      <c r="V306" s="262" t="s">
        <v>2608</v>
      </c>
      <c r="W306" s="254">
        <v>18</v>
      </c>
      <c r="IV306" s="246"/>
    </row>
    <row r="307" spans="1:256" ht="15">
      <c r="A307" s="189">
        <v>93</v>
      </c>
      <c r="D307" s="94"/>
      <c r="E307" s="93"/>
      <c r="M307" s="95"/>
      <c r="U307" s="261" t="s">
        <v>2609</v>
      </c>
      <c r="V307" s="262" t="s">
        <v>2610</v>
      </c>
      <c r="W307" s="254">
        <v>18.5</v>
      </c>
      <c r="IV307" s="246"/>
    </row>
    <row r="308" spans="1:256" ht="15">
      <c r="A308" s="189">
        <v>94</v>
      </c>
      <c r="D308" s="94"/>
      <c r="E308" s="93"/>
      <c r="M308" s="95"/>
      <c r="U308" s="261" t="s">
        <v>2611</v>
      </c>
      <c r="V308" s="262" t="s">
        <v>2612</v>
      </c>
      <c r="W308" s="254">
        <v>18.670000000000002</v>
      </c>
      <c r="IV308" s="246"/>
    </row>
    <row r="309" spans="1:256" ht="15">
      <c r="A309" s="189">
        <v>95</v>
      </c>
      <c r="D309" s="94"/>
      <c r="E309" s="93"/>
      <c r="M309" s="95"/>
      <c r="U309" s="261" t="s">
        <v>2613</v>
      </c>
      <c r="V309" s="262" t="s">
        <v>2614</v>
      </c>
      <c r="W309" s="254">
        <v>18.75</v>
      </c>
      <c r="IV309" s="246"/>
    </row>
    <row r="310" spans="1:256" ht="15">
      <c r="A310" s="189">
        <v>96</v>
      </c>
      <c r="D310" s="94"/>
      <c r="E310" s="93"/>
      <c r="M310" s="95"/>
      <c r="U310" s="261" t="s">
        <v>2615</v>
      </c>
      <c r="V310" s="262" t="s">
        <v>2616</v>
      </c>
      <c r="W310" s="254">
        <v>18.89</v>
      </c>
      <c r="IV310" s="246"/>
    </row>
    <row r="311" spans="1:256" ht="15">
      <c r="A311" s="189">
        <v>97</v>
      </c>
      <c r="D311" s="94"/>
      <c r="E311" s="93"/>
      <c r="M311" s="95"/>
      <c r="U311" s="261" t="s">
        <v>2617</v>
      </c>
      <c r="V311" s="262" t="s">
        <v>2618</v>
      </c>
      <c r="W311" s="254">
        <v>19</v>
      </c>
      <c r="IV311" s="246"/>
    </row>
    <row r="312" spans="1:256" ht="15">
      <c r="A312" s="189">
        <v>98</v>
      </c>
      <c r="D312" s="94"/>
      <c r="E312" s="93"/>
      <c r="M312" s="95"/>
      <c r="U312" s="261" t="s">
        <v>2619</v>
      </c>
      <c r="V312" s="262" t="s">
        <v>2620</v>
      </c>
      <c r="W312" s="254">
        <v>19.329999999999998</v>
      </c>
      <c r="IV312" s="246"/>
    </row>
    <row r="313" spans="1:256" ht="15">
      <c r="A313" s="189">
        <v>99</v>
      </c>
      <c r="D313" s="94"/>
      <c r="E313" s="93"/>
      <c r="M313" s="95"/>
      <c r="U313" s="261" t="s">
        <v>2621</v>
      </c>
      <c r="V313" s="262" t="s">
        <v>2622</v>
      </c>
      <c r="W313" s="254">
        <v>19.5</v>
      </c>
      <c r="IV313" s="246"/>
    </row>
    <row r="314" spans="1:256" ht="15">
      <c r="A314" s="189">
        <v>100</v>
      </c>
      <c r="D314" s="94"/>
      <c r="E314" s="93"/>
      <c r="M314" s="95"/>
      <c r="U314" s="261" t="s">
        <v>2623</v>
      </c>
      <c r="V314" s="262" t="s">
        <v>2624</v>
      </c>
      <c r="W314" s="254">
        <v>20</v>
      </c>
      <c r="IV314" s="246"/>
    </row>
    <row r="315" spans="1:256" ht="15">
      <c r="A315" s="189">
        <v>101</v>
      </c>
      <c r="D315" s="94"/>
      <c r="E315" s="93"/>
      <c r="M315" s="95"/>
      <c r="U315" s="261" t="s">
        <v>2625</v>
      </c>
      <c r="V315" s="262" t="s">
        <v>2626</v>
      </c>
      <c r="W315" s="254">
        <v>20.25</v>
      </c>
      <c r="IV315" s="246"/>
    </row>
    <row r="316" spans="1:256" ht="15">
      <c r="A316" s="189">
        <v>102</v>
      </c>
      <c r="D316" s="94"/>
      <c r="E316" s="93"/>
      <c r="M316" s="95"/>
      <c r="U316" s="261" t="s">
        <v>2627</v>
      </c>
      <c r="V316" s="262" t="s">
        <v>2628</v>
      </c>
      <c r="W316" s="254">
        <v>20.5</v>
      </c>
      <c r="IV316" s="246"/>
    </row>
    <row r="317" spans="1:256" ht="15">
      <c r="A317" s="189">
        <v>103</v>
      </c>
      <c r="D317" s="94"/>
      <c r="E317" s="93"/>
      <c r="M317" s="95"/>
      <c r="U317" s="261" t="s">
        <v>2629</v>
      </c>
      <c r="V317" s="262" t="s">
        <v>2630</v>
      </c>
      <c r="W317" s="254">
        <v>20.63</v>
      </c>
      <c r="IV317" s="246"/>
    </row>
    <row r="318" spans="1:256" ht="15">
      <c r="A318" s="189">
        <v>104</v>
      </c>
      <c r="D318" s="94"/>
      <c r="E318" s="93"/>
      <c r="M318" s="95"/>
      <c r="U318" s="261" t="s">
        <v>2631</v>
      </c>
      <c r="V318" s="262" t="s">
        <v>2632</v>
      </c>
      <c r="W318" s="254">
        <v>20.67</v>
      </c>
      <c r="IV318" s="246"/>
    </row>
    <row r="319" spans="1:256" ht="15">
      <c r="A319" s="189">
        <v>105</v>
      </c>
      <c r="D319" s="94"/>
      <c r="E319" s="93"/>
      <c r="M319" s="95"/>
      <c r="U319" s="261" t="s">
        <v>2633</v>
      </c>
      <c r="V319" s="262" t="s">
        <v>2634</v>
      </c>
      <c r="W319" s="254">
        <v>21</v>
      </c>
      <c r="IV319" s="246"/>
    </row>
    <row r="320" spans="1:256" ht="15">
      <c r="A320" s="189">
        <v>106</v>
      </c>
      <c r="D320" s="94"/>
      <c r="E320" s="93"/>
      <c r="M320" s="95"/>
      <c r="U320" s="261" t="s">
        <v>2635</v>
      </c>
      <c r="V320" s="262" t="s">
        <v>2636</v>
      </c>
      <c r="W320" s="254">
        <v>21.11</v>
      </c>
      <c r="IV320" s="246"/>
    </row>
    <row r="321" spans="1:256" ht="15">
      <c r="A321" s="189">
        <v>107</v>
      </c>
      <c r="D321" s="94"/>
      <c r="E321" s="93"/>
      <c r="M321" s="95"/>
      <c r="U321" s="261" t="s">
        <v>2637</v>
      </c>
      <c r="V321" s="262" t="s">
        <v>2638</v>
      </c>
      <c r="W321" s="254">
        <v>21.25</v>
      </c>
      <c r="IV321" s="246"/>
    </row>
    <row r="322" spans="1:256" ht="15">
      <c r="A322" s="189">
        <v>108</v>
      </c>
      <c r="D322" s="94"/>
      <c r="E322" s="93"/>
      <c r="M322" s="95"/>
      <c r="U322" s="261" t="s">
        <v>2639</v>
      </c>
      <c r="V322" s="262" t="s">
        <v>2640</v>
      </c>
      <c r="W322" s="254">
        <v>21.33</v>
      </c>
      <c r="IV322" s="246"/>
    </row>
    <row r="323" spans="1:256" ht="15">
      <c r="A323" s="189">
        <v>109</v>
      </c>
      <c r="D323" s="94"/>
      <c r="E323" s="93"/>
      <c r="M323" s="95"/>
      <c r="U323" s="261" t="s">
        <v>2641</v>
      </c>
      <c r="V323" s="262" t="s">
        <v>2642</v>
      </c>
      <c r="W323" s="254">
        <v>21.43</v>
      </c>
      <c r="IV323" s="246"/>
    </row>
    <row r="324" spans="1:256" ht="15">
      <c r="A324" s="189">
        <v>110</v>
      </c>
      <c r="D324" s="94"/>
      <c r="E324" s="93"/>
      <c r="M324" s="95"/>
      <c r="U324" s="261" t="s">
        <v>2643</v>
      </c>
      <c r="V324" s="262" t="s">
        <v>2644</v>
      </c>
      <c r="W324" s="254">
        <v>21.5</v>
      </c>
      <c r="IV324" s="246"/>
    </row>
    <row r="325" spans="1:256" ht="15">
      <c r="A325" s="189">
        <v>111</v>
      </c>
      <c r="D325" s="94"/>
      <c r="E325" s="93"/>
      <c r="M325" s="95"/>
      <c r="U325" s="261" t="s">
        <v>2645</v>
      </c>
      <c r="V325" s="262" t="s">
        <v>2646</v>
      </c>
      <c r="W325" s="254">
        <v>21.75</v>
      </c>
      <c r="IV325" s="246"/>
    </row>
    <row r="326" spans="1:256" ht="15">
      <c r="A326" s="189">
        <v>112</v>
      </c>
      <c r="D326" s="94"/>
      <c r="E326" s="93"/>
      <c r="M326" s="95"/>
      <c r="U326" s="261" t="s">
        <v>2539</v>
      </c>
      <c r="V326" s="262" t="s">
        <v>2540</v>
      </c>
      <c r="W326" s="254">
        <v>22</v>
      </c>
      <c r="IV326" s="246"/>
    </row>
    <row r="327" spans="1:256" ht="15">
      <c r="A327" s="189">
        <v>113</v>
      </c>
      <c r="D327" s="94"/>
      <c r="E327" s="93"/>
      <c r="M327" s="95"/>
      <c r="U327" s="261" t="s">
        <v>2647</v>
      </c>
      <c r="V327" s="262" t="s">
        <v>2648</v>
      </c>
      <c r="W327" s="254">
        <v>22.22</v>
      </c>
      <c r="IV327" s="246"/>
    </row>
    <row r="328" spans="1:256" ht="15">
      <c r="A328" s="189">
        <v>114</v>
      </c>
      <c r="D328" s="94"/>
      <c r="E328" s="93"/>
      <c r="M328" s="95"/>
      <c r="U328" s="261" t="s">
        <v>2649</v>
      </c>
      <c r="V328" s="262" t="s">
        <v>2650</v>
      </c>
      <c r="W328" s="254">
        <v>22.5</v>
      </c>
      <c r="IV328" s="246"/>
    </row>
    <row r="329" spans="1:256" ht="15">
      <c r="A329" s="189">
        <v>115</v>
      </c>
      <c r="D329" s="94"/>
      <c r="E329" s="93"/>
      <c r="M329" s="95"/>
      <c r="U329" s="261" t="s">
        <v>2651</v>
      </c>
      <c r="V329" s="262" t="s">
        <v>2652</v>
      </c>
      <c r="W329" s="254">
        <v>22.67</v>
      </c>
      <c r="IV329" s="246"/>
    </row>
    <row r="330" spans="1:256" ht="15">
      <c r="A330" s="189">
        <v>116</v>
      </c>
      <c r="D330" s="94"/>
      <c r="E330" s="93"/>
      <c r="M330" s="95"/>
      <c r="U330" s="261" t="s">
        <v>2653</v>
      </c>
      <c r="V330" s="262" t="s">
        <v>2654</v>
      </c>
      <c r="W330" s="254">
        <v>23</v>
      </c>
      <c r="IV330" s="246"/>
    </row>
    <row r="331" spans="1:256" ht="15">
      <c r="A331" s="189">
        <v>117</v>
      </c>
      <c r="D331" s="94"/>
      <c r="E331" s="93"/>
      <c r="M331" s="95"/>
      <c r="U331" s="261" t="s">
        <v>2655</v>
      </c>
      <c r="V331" s="262" t="s">
        <v>2656</v>
      </c>
      <c r="W331" s="254">
        <v>23.25</v>
      </c>
      <c r="IV331" s="246"/>
    </row>
    <row r="332" spans="1:256" ht="15">
      <c r="A332" s="189">
        <v>118</v>
      </c>
      <c r="D332" s="94"/>
      <c r="E332" s="93"/>
      <c r="M332" s="95"/>
      <c r="U332" s="261" t="s">
        <v>2657</v>
      </c>
      <c r="V332" s="262" t="s">
        <v>2658</v>
      </c>
      <c r="W332" s="254">
        <v>23.33</v>
      </c>
      <c r="IV332" s="246"/>
    </row>
    <row r="333" spans="1:256" ht="15">
      <c r="A333" s="189">
        <v>119</v>
      </c>
      <c r="D333" s="94"/>
      <c r="E333" s="93"/>
      <c r="M333" s="95"/>
      <c r="U333" s="261" t="s">
        <v>2659</v>
      </c>
      <c r="V333" s="262" t="s">
        <v>2254</v>
      </c>
      <c r="W333" s="254">
        <v>23.5</v>
      </c>
      <c r="IV333" s="246"/>
    </row>
    <row r="334" spans="1:256" ht="15">
      <c r="A334" s="189">
        <v>120</v>
      </c>
      <c r="D334" s="94"/>
      <c r="E334" s="93"/>
      <c r="M334" s="95"/>
      <c r="U334" s="261" t="s">
        <v>2660</v>
      </c>
      <c r="V334" s="262" t="s">
        <v>2661</v>
      </c>
      <c r="W334" s="254">
        <v>23.75</v>
      </c>
      <c r="IV334" s="246"/>
    </row>
    <row r="335" spans="1:256" ht="15">
      <c r="A335" s="189">
        <v>121</v>
      </c>
      <c r="D335" s="94"/>
      <c r="E335" s="93"/>
      <c r="M335" s="95"/>
      <c r="U335" s="261" t="s">
        <v>2662</v>
      </c>
      <c r="V335" s="262" t="s">
        <v>2663</v>
      </c>
      <c r="W335" s="254">
        <v>24</v>
      </c>
      <c r="IV335" s="246"/>
    </row>
    <row r="336" spans="1:256" ht="15">
      <c r="A336" s="189">
        <v>122</v>
      </c>
      <c r="D336" s="94"/>
      <c r="E336" s="93"/>
      <c r="M336" s="95"/>
      <c r="U336" s="261" t="s">
        <v>2664</v>
      </c>
      <c r="V336" s="262" t="s">
        <v>2665</v>
      </c>
      <c r="W336" s="254">
        <v>24.38</v>
      </c>
      <c r="IV336" s="246"/>
    </row>
    <row r="337" spans="1:256" ht="15">
      <c r="A337" s="189">
        <v>123</v>
      </c>
      <c r="D337" s="94"/>
      <c r="E337" s="93"/>
      <c r="M337" s="95"/>
      <c r="U337" s="261" t="s">
        <v>2666</v>
      </c>
      <c r="V337" s="262" t="s">
        <v>2667</v>
      </c>
      <c r="W337" s="254">
        <v>24.44</v>
      </c>
      <c r="IV337" s="246"/>
    </row>
    <row r="338" spans="1:256" ht="15">
      <c r="A338" s="189">
        <v>124</v>
      </c>
      <c r="D338" s="94"/>
      <c r="E338" s="93"/>
      <c r="M338" s="95"/>
      <c r="U338" s="261" t="s">
        <v>2668</v>
      </c>
      <c r="V338" s="262" t="s">
        <v>2669</v>
      </c>
      <c r="W338" s="254">
        <v>24.5</v>
      </c>
      <c r="IV338" s="246"/>
    </row>
    <row r="339" spans="1:256" ht="15">
      <c r="A339" s="189">
        <v>125</v>
      </c>
      <c r="D339" s="94"/>
      <c r="E339" s="93"/>
      <c r="M339" s="95"/>
      <c r="U339" s="261" t="s">
        <v>2670</v>
      </c>
      <c r="V339" s="262" t="s">
        <v>2671</v>
      </c>
      <c r="W339" s="254">
        <v>24.67</v>
      </c>
      <c r="IV339" s="246"/>
    </row>
    <row r="340" spans="1:256" ht="15">
      <c r="A340" s="189">
        <v>126</v>
      </c>
      <c r="D340" s="94"/>
      <c r="E340" s="93"/>
      <c r="M340" s="95"/>
      <c r="U340" s="261" t="s">
        <v>2672</v>
      </c>
      <c r="V340" s="262" t="s">
        <v>2673</v>
      </c>
      <c r="W340" s="254">
        <v>24.75</v>
      </c>
      <c r="IV340" s="246"/>
    </row>
    <row r="341" spans="1:256" ht="15">
      <c r="A341" s="189">
        <v>127</v>
      </c>
      <c r="D341" s="94"/>
      <c r="E341" s="93"/>
      <c r="M341" s="95"/>
      <c r="U341" s="261" t="s">
        <v>2258</v>
      </c>
      <c r="V341" s="262" t="s">
        <v>2257</v>
      </c>
      <c r="W341" s="254">
        <v>25</v>
      </c>
      <c r="IV341" s="246"/>
    </row>
    <row r="342" spans="1:256" ht="15">
      <c r="A342" s="189">
        <v>128</v>
      </c>
      <c r="D342" s="94"/>
      <c r="E342" s="93"/>
      <c r="M342" s="95"/>
      <c r="U342" s="261" t="s">
        <v>2587</v>
      </c>
      <c r="V342" s="262" t="s">
        <v>2588</v>
      </c>
      <c r="W342" s="254">
        <v>25.33</v>
      </c>
      <c r="IV342" s="246"/>
    </row>
    <row r="343" spans="1:256" ht="15">
      <c r="A343" s="189">
        <v>129</v>
      </c>
      <c r="D343" s="94"/>
      <c r="E343" s="93"/>
      <c r="M343" s="95"/>
      <c r="U343" s="261" t="s">
        <v>2674</v>
      </c>
      <c r="V343" s="262" t="s">
        <v>2675</v>
      </c>
      <c r="W343" s="254">
        <v>25.5</v>
      </c>
      <c r="IV343" s="246"/>
    </row>
    <row r="344" spans="1:256" ht="15">
      <c r="A344" s="189">
        <v>130</v>
      </c>
      <c r="D344" s="94"/>
      <c r="E344" s="93"/>
      <c r="M344" s="95"/>
      <c r="U344" s="261" t="s">
        <v>2676</v>
      </c>
      <c r="V344" s="262" t="s">
        <v>2677</v>
      </c>
      <c r="W344" s="254">
        <v>25.56</v>
      </c>
      <c r="IV344" s="246"/>
    </row>
    <row r="345" spans="1:256" ht="15">
      <c r="A345" s="189">
        <v>131</v>
      </c>
      <c r="D345" s="94"/>
      <c r="E345" s="93"/>
      <c r="M345" s="95"/>
      <c r="U345" s="261" t="s">
        <v>2678</v>
      </c>
      <c r="V345" s="262" t="s">
        <v>2679</v>
      </c>
      <c r="W345" s="254">
        <v>25.71</v>
      </c>
      <c r="IV345" s="246"/>
    </row>
    <row r="346" spans="1:256" ht="15">
      <c r="A346" s="189">
        <v>132</v>
      </c>
      <c r="D346" s="94"/>
      <c r="E346" s="93"/>
      <c r="M346" s="95"/>
      <c r="U346" s="261" t="s">
        <v>2680</v>
      </c>
      <c r="V346" s="262" t="s">
        <v>2681</v>
      </c>
      <c r="W346" s="254">
        <v>26</v>
      </c>
      <c r="IV346" s="246"/>
    </row>
    <row r="347" spans="1:256" ht="15">
      <c r="A347" s="189">
        <v>133</v>
      </c>
      <c r="D347" s="94"/>
      <c r="E347" s="93"/>
      <c r="M347" s="95"/>
      <c r="U347" s="261" t="s">
        <v>2682</v>
      </c>
      <c r="V347" s="262" t="s">
        <v>2683</v>
      </c>
      <c r="W347" s="254">
        <v>26.25</v>
      </c>
      <c r="IV347" s="246"/>
    </row>
    <row r="348" spans="1:256" ht="15">
      <c r="A348" s="189">
        <v>134</v>
      </c>
      <c r="D348" s="94"/>
      <c r="E348" s="93"/>
      <c r="M348" s="95"/>
      <c r="U348" s="261" t="s">
        <v>2684</v>
      </c>
      <c r="V348" s="262" t="s">
        <v>2685</v>
      </c>
      <c r="W348" s="254">
        <v>26.5</v>
      </c>
      <c r="IV348" s="246"/>
    </row>
    <row r="349" spans="1:256" ht="15">
      <c r="A349" s="189">
        <v>135</v>
      </c>
      <c r="D349" s="94"/>
      <c r="E349" s="93"/>
      <c r="M349" s="95"/>
      <c r="U349" s="261" t="s">
        <v>2686</v>
      </c>
      <c r="V349" s="262" t="s">
        <v>2687</v>
      </c>
      <c r="W349" s="254">
        <v>26.67</v>
      </c>
      <c r="IV349" s="246"/>
    </row>
    <row r="350" spans="1:256" ht="15">
      <c r="A350" s="189">
        <v>136</v>
      </c>
      <c r="D350" s="94"/>
      <c r="E350" s="93"/>
      <c r="M350" s="95"/>
      <c r="U350" s="261" t="s">
        <v>2688</v>
      </c>
      <c r="V350" s="262" t="s">
        <v>2689</v>
      </c>
      <c r="W350" s="254">
        <v>27</v>
      </c>
      <c r="IV350" s="246"/>
    </row>
    <row r="351" spans="1:256" ht="15">
      <c r="A351" s="189">
        <v>137</v>
      </c>
      <c r="D351" s="94"/>
      <c r="E351" s="93"/>
      <c r="M351" s="95"/>
      <c r="U351" s="261" t="s">
        <v>2690</v>
      </c>
      <c r="V351" s="262" t="s">
        <v>2691</v>
      </c>
      <c r="W351" s="254">
        <v>27.33</v>
      </c>
      <c r="IV351" s="246"/>
    </row>
    <row r="352" spans="1:256" ht="15">
      <c r="A352" s="189">
        <v>138</v>
      </c>
      <c r="D352" s="94"/>
      <c r="E352" s="93"/>
      <c r="M352" s="95"/>
      <c r="U352" s="261" t="s">
        <v>2635</v>
      </c>
      <c r="V352" s="262" t="s">
        <v>2636</v>
      </c>
      <c r="W352" s="254">
        <v>27.5</v>
      </c>
      <c r="IV352" s="246"/>
    </row>
    <row r="353" spans="1:256" ht="15">
      <c r="A353" s="189">
        <v>139</v>
      </c>
      <c r="D353" s="94"/>
      <c r="E353" s="93"/>
      <c r="M353" s="95"/>
      <c r="U353" s="261" t="s">
        <v>2692</v>
      </c>
      <c r="V353" s="262" t="s">
        <v>2693</v>
      </c>
      <c r="W353" s="254">
        <v>27.75</v>
      </c>
      <c r="IV353" s="246"/>
    </row>
    <row r="354" spans="1:256" ht="15">
      <c r="A354" s="189">
        <v>140</v>
      </c>
      <c r="D354" s="94"/>
      <c r="E354" s="93"/>
      <c r="M354" s="95"/>
      <c r="U354" s="261" t="s">
        <v>2694</v>
      </c>
      <c r="V354" s="262" t="s">
        <v>2695</v>
      </c>
      <c r="W354" s="254">
        <v>27.78</v>
      </c>
      <c r="IV354" s="246"/>
    </row>
    <row r="355" spans="1:256" ht="15">
      <c r="A355" s="189">
        <v>141</v>
      </c>
      <c r="D355" s="94"/>
      <c r="E355" s="93"/>
      <c r="M355" s="95"/>
      <c r="U355" s="261" t="s">
        <v>2696</v>
      </c>
      <c r="V355" s="262" t="s">
        <v>2697</v>
      </c>
      <c r="W355" s="254">
        <v>28</v>
      </c>
      <c r="IV355" s="246"/>
    </row>
    <row r="356" spans="1:256" ht="15">
      <c r="A356" s="189">
        <v>142</v>
      </c>
      <c r="D356" s="94"/>
      <c r="E356" s="93"/>
      <c r="M356" s="95"/>
      <c r="U356" s="261" t="s">
        <v>2698</v>
      </c>
      <c r="V356" s="262" t="s">
        <v>2699</v>
      </c>
      <c r="W356" s="254">
        <v>28.13</v>
      </c>
      <c r="IV356" s="246"/>
    </row>
    <row r="357" spans="1:256" ht="15">
      <c r="A357" s="189">
        <v>143</v>
      </c>
      <c r="D357" s="94"/>
      <c r="E357" s="93"/>
      <c r="M357" s="95"/>
      <c r="U357" s="261" t="s">
        <v>2700</v>
      </c>
      <c r="V357" s="262" t="s">
        <v>2701</v>
      </c>
      <c r="W357" s="254">
        <v>28.5</v>
      </c>
      <c r="IV357" s="246"/>
    </row>
    <row r="358" spans="1:256" ht="15">
      <c r="A358" s="189">
        <v>144</v>
      </c>
      <c r="D358" s="94"/>
      <c r="E358" s="93"/>
      <c r="M358" s="95"/>
      <c r="U358" s="261" t="s">
        <v>2702</v>
      </c>
      <c r="V358" s="262" t="s">
        <v>2703</v>
      </c>
      <c r="W358" s="254">
        <v>28.67</v>
      </c>
      <c r="IV358" s="246"/>
    </row>
    <row r="359" spans="1:256" ht="15">
      <c r="A359" s="189">
        <v>145</v>
      </c>
      <c r="D359" s="94"/>
      <c r="E359" s="93"/>
      <c r="M359" s="95"/>
      <c r="U359" s="261" t="s">
        <v>2704</v>
      </c>
      <c r="V359" s="262" t="s">
        <v>2705</v>
      </c>
      <c r="W359" s="254">
        <v>28.75</v>
      </c>
      <c r="IV359" s="246"/>
    </row>
    <row r="360" spans="1:256" ht="15">
      <c r="A360" s="189">
        <v>146</v>
      </c>
      <c r="D360" s="94"/>
      <c r="E360" s="93"/>
      <c r="M360" s="95"/>
      <c r="U360" s="261" t="s">
        <v>2706</v>
      </c>
      <c r="V360" s="262" t="s">
        <v>2707</v>
      </c>
      <c r="W360" s="254">
        <v>28.89</v>
      </c>
      <c r="IV360" s="246"/>
    </row>
    <row r="361" spans="1:256" ht="15">
      <c r="A361" s="189">
        <v>147</v>
      </c>
      <c r="D361" s="94"/>
      <c r="E361" s="93"/>
      <c r="M361" s="95"/>
      <c r="U361" s="261" t="s">
        <v>2708</v>
      </c>
      <c r="V361" s="262" t="s">
        <v>2709</v>
      </c>
      <c r="W361" s="254">
        <v>29</v>
      </c>
      <c r="IV361" s="246"/>
    </row>
    <row r="362" spans="1:256" ht="15">
      <c r="A362" s="189">
        <v>148</v>
      </c>
      <c r="D362" s="94"/>
      <c r="E362" s="93"/>
      <c r="M362" s="95"/>
      <c r="U362" s="261" t="s">
        <v>2710</v>
      </c>
      <c r="V362" s="262" t="s">
        <v>2711</v>
      </c>
      <c r="W362" s="254">
        <v>29.25</v>
      </c>
      <c r="IV362" s="246"/>
    </row>
    <row r="363" spans="1:256" ht="15">
      <c r="A363" s="189">
        <v>149</v>
      </c>
      <c r="D363" s="94"/>
      <c r="E363" s="93"/>
      <c r="M363" s="95"/>
      <c r="U363" s="261" t="s">
        <v>2712</v>
      </c>
      <c r="V363" s="262" t="s">
        <v>2713</v>
      </c>
      <c r="W363" s="254">
        <v>29.33</v>
      </c>
      <c r="IV363" s="246"/>
    </row>
    <row r="364" spans="1:256" ht="15">
      <c r="A364" s="189">
        <v>150</v>
      </c>
      <c r="D364" s="94"/>
      <c r="E364" s="93"/>
      <c r="M364" s="95"/>
      <c r="U364" s="261" t="s">
        <v>2714</v>
      </c>
      <c r="V364" s="262" t="s">
        <v>2715</v>
      </c>
      <c r="W364" s="254">
        <v>29.5</v>
      </c>
      <c r="IV364" s="246"/>
    </row>
    <row r="365" spans="1:256">
      <c r="A365" s="189"/>
      <c r="D365" s="94"/>
      <c r="E365" s="93"/>
      <c r="M365" s="95"/>
      <c r="IV365" s="246"/>
    </row>
    <row r="366" spans="1:256">
      <c r="A366" s="189"/>
      <c r="D366" s="94"/>
      <c r="E366" s="93"/>
      <c r="M366" s="95"/>
    </row>
    <row r="367" spans="1:256">
      <c r="A367" s="189"/>
    </row>
    <row r="368" spans="1:256" s="263" customFormat="1" ht="15">
      <c r="A368" s="93"/>
      <c r="B368" s="93"/>
      <c r="C368" s="93"/>
      <c r="D368" s="93"/>
      <c r="E368" s="94"/>
      <c r="F368" s="93"/>
      <c r="G368" s="93"/>
      <c r="H368" s="93"/>
      <c r="I368" s="93"/>
      <c r="J368" s="93"/>
      <c r="K368" s="93"/>
      <c r="L368" s="93"/>
      <c r="M368" s="93"/>
      <c r="N368" s="95"/>
      <c r="O368" s="95"/>
      <c r="P368" s="95"/>
      <c r="Q368" s="95"/>
      <c r="R368" s="95"/>
      <c r="S368" s="95"/>
      <c r="T368" s="95"/>
      <c r="U368" s="95"/>
      <c r="V368" s="95"/>
      <c r="W368" s="95"/>
      <c r="X368" s="95"/>
      <c r="Y368" s="95"/>
      <c r="Z368" s="111"/>
      <c r="AA368" s="111"/>
      <c r="AB368" s="95"/>
      <c r="AC368" s="95"/>
      <c r="AD368" s="95"/>
      <c r="AE368" s="95"/>
      <c r="AF368" s="95"/>
      <c r="AG368" s="95"/>
      <c r="AH368" s="95"/>
      <c r="AI368" s="95"/>
      <c r="AJ368" s="95"/>
      <c r="AK368" s="95"/>
      <c r="AL368" s="95"/>
      <c r="AM368" s="95"/>
      <c r="AN368" s="95"/>
      <c r="AO368" s="95"/>
      <c r="AP368" s="95"/>
      <c r="AQ368" s="95"/>
      <c r="AR368" s="95"/>
      <c r="AS368" s="95"/>
    </row>
    <row r="369" spans="1:45" s="263" customFormat="1" ht="15">
      <c r="A369" s="264" t="s">
        <v>2716</v>
      </c>
      <c r="B369" s="265" t="s">
        <v>2717</v>
      </c>
      <c r="C369" s="265" t="s">
        <v>1655</v>
      </c>
      <c r="D369" s="265"/>
      <c r="E369" s="265" t="s">
        <v>2718</v>
      </c>
      <c r="F369" s="265" t="s">
        <v>2719</v>
      </c>
      <c r="G369" s="265" t="s">
        <v>134</v>
      </c>
      <c r="H369" s="264"/>
      <c r="I369" s="266"/>
      <c r="J369" s="266"/>
      <c r="K369" s="266"/>
      <c r="L369" s="266"/>
      <c r="M369" s="266"/>
      <c r="Z369" s="267"/>
      <c r="AA369" s="267"/>
    </row>
    <row r="370" spans="1:45" s="263" customFormat="1" ht="30">
      <c r="A370" s="264" t="s">
        <v>2720</v>
      </c>
      <c r="B370" s="265">
        <v>2</v>
      </c>
      <c r="C370" s="265">
        <v>3</v>
      </c>
      <c r="D370" s="265" t="s">
        <v>2721</v>
      </c>
      <c r="E370" s="265">
        <v>4</v>
      </c>
      <c r="F370" s="265">
        <v>5</v>
      </c>
      <c r="G370" s="268" t="s">
        <v>2722</v>
      </c>
      <c r="H370" s="269" t="s">
        <v>2723</v>
      </c>
      <c r="I370" s="266"/>
      <c r="J370" s="266"/>
      <c r="K370" s="266"/>
      <c r="L370" s="266"/>
      <c r="M370" s="266"/>
      <c r="Z370" s="267"/>
      <c r="AA370" s="267"/>
    </row>
    <row r="371" spans="1:45" s="263" customFormat="1" ht="15">
      <c r="A371" s="270" t="s">
        <v>172</v>
      </c>
      <c r="B371" s="271" t="s">
        <v>172</v>
      </c>
      <c r="C371" s="271" t="s">
        <v>2724</v>
      </c>
      <c r="D371" s="271" t="s">
        <v>2725</v>
      </c>
      <c r="E371" s="271" t="s">
        <v>180</v>
      </c>
      <c r="F371" s="271" t="s">
        <v>2726</v>
      </c>
      <c r="G371" s="271" t="s">
        <v>172</v>
      </c>
      <c r="H371" s="272" t="s">
        <v>391</v>
      </c>
      <c r="I371" s="266"/>
      <c r="J371" s="266"/>
      <c r="K371" s="266"/>
      <c r="L371" s="266"/>
      <c r="M371" s="266"/>
      <c r="Z371" s="267"/>
      <c r="AA371" s="267"/>
    </row>
    <row r="372" spans="1:45" s="263" customFormat="1" ht="15">
      <c r="A372" s="270" t="s">
        <v>306</v>
      </c>
      <c r="B372" s="271" t="s">
        <v>375</v>
      </c>
      <c r="C372" s="271" t="s">
        <v>2727</v>
      </c>
      <c r="D372" s="271" t="s">
        <v>2728</v>
      </c>
      <c r="E372" s="271" t="s">
        <v>186</v>
      </c>
      <c r="F372" s="271" t="s">
        <v>2729</v>
      </c>
      <c r="G372" s="271" t="s">
        <v>306</v>
      </c>
      <c r="H372" s="272" t="s">
        <v>410</v>
      </c>
      <c r="I372" s="266"/>
      <c r="J372" s="266"/>
      <c r="K372" s="266"/>
      <c r="L372" s="266"/>
      <c r="M372" s="266"/>
      <c r="Z372" s="267"/>
      <c r="AA372" s="267"/>
    </row>
    <row r="373" spans="1:45" s="263" customFormat="1" ht="15">
      <c r="A373" s="270" t="s">
        <v>337</v>
      </c>
      <c r="B373" s="271" t="s">
        <v>414</v>
      </c>
      <c r="C373" s="271" t="s">
        <v>2730</v>
      </c>
      <c r="D373" s="271" t="s">
        <v>258</v>
      </c>
      <c r="E373" s="271" t="s">
        <v>181</v>
      </c>
      <c r="F373" s="271" t="s">
        <v>2731</v>
      </c>
      <c r="G373" s="271" t="s">
        <v>346</v>
      </c>
      <c r="H373" s="272" t="s">
        <v>413</v>
      </c>
      <c r="I373" s="266"/>
      <c r="J373" s="266"/>
      <c r="K373" s="266"/>
      <c r="L373" s="266"/>
      <c r="M373" s="266"/>
      <c r="Z373" s="267"/>
      <c r="AA373" s="267"/>
    </row>
    <row r="374" spans="1:45" s="263" customFormat="1" ht="15">
      <c r="A374" s="270" t="s">
        <v>346</v>
      </c>
      <c r="B374" s="271" t="s">
        <v>357</v>
      </c>
      <c r="C374" s="271" t="s">
        <v>2730</v>
      </c>
      <c r="D374" s="271" t="s">
        <v>2725</v>
      </c>
      <c r="E374" s="271" t="s">
        <v>183</v>
      </c>
      <c r="F374" s="271" t="s">
        <v>2732</v>
      </c>
      <c r="G374" s="271" t="s">
        <v>391</v>
      </c>
      <c r="H374" s="272" t="s">
        <v>172</v>
      </c>
      <c r="I374" s="266"/>
      <c r="J374" s="266"/>
      <c r="K374" s="266"/>
      <c r="L374" s="266"/>
      <c r="M374" s="266"/>
      <c r="Z374" s="267"/>
      <c r="AA374" s="267"/>
    </row>
    <row r="375" spans="1:45" s="263" customFormat="1" ht="15">
      <c r="A375" s="270" t="s">
        <v>357</v>
      </c>
      <c r="B375" s="271" t="s">
        <v>413</v>
      </c>
      <c r="C375" s="271" t="s">
        <v>2733</v>
      </c>
      <c r="D375" s="271" t="s">
        <v>258</v>
      </c>
      <c r="E375" s="271" t="s">
        <v>186</v>
      </c>
      <c r="F375" s="271" t="s">
        <v>2734</v>
      </c>
      <c r="G375" s="271" t="s">
        <v>413</v>
      </c>
      <c r="H375" s="272" t="s">
        <v>346</v>
      </c>
      <c r="I375" s="266"/>
      <c r="J375" s="266"/>
      <c r="K375" s="266"/>
      <c r="L375" s="266"/>
      <c r="M375" s="266"/>
      <c r="Z375" s="267"/>
      <c r="AA375" s="267"/>
    </row>
    <row r="376" spans="1:45" s="263" customFormat="1" ht="15">
      <c r="A376" s="270" t="s">
        <v>375</v>
      </c>
      <c r="B376" s="271" t="s">
        <v>337</v>
      </c>
      <c r="C376" s="271" t="s">
        <v>2727</v>
      </c>
      <c r="D376" s="271" t="s">
        <v>2735</v>
      </c>
      <c r="E376" s="271" t="s">
        <v>186</v>
      </c>
      <c r="F376" s="271" t="s">
        <v>2736</v>
      </c>
      <c r="G376" s="271" t="s">
        <v>415</v>
      </c>
      <c r="H376" s="272" t="s">
        <v>375</v>
      </c>
      <c r="I376" s="266"/>
      <c r="J376" s="266"/>
      <c r="K376" s="266"/>
      <c r="L376" s="266"/>
      <c r="M376" s="266"/>
      <c r="Z376" s="267"/>
      <c r="AA376" s="267"/>
    </row>
    <row r="377" spans="1:45" s="263" customFormat="1" ht="15">
      <c r="A377" s="270" t="s">
        <v>391</v>
      </c>
      <c r="B377" s="271" t="s">
        <v>411</v>
      </c>
      <c r="C377" s="271" t="s">
        <v>2737</v>
      </c>
      <c r="D377" s="271" t="s">
        <v>2738</v>
      </c>
      <c r="E377" s="271" t="s">
        <v>184</v>
      </c>
      <c r="F377" s="271" t="s">
        <v>2739</v>
      </c>
      <c r="G377" s="271" t="s">
        <v>375</v>
      </c>
      <c r="H377" s="272" t="s">
        <v>415</v>
      </c>
      <c r="I377" s="266"/>
      <c r="J377" s="266"/>
      <c r="K377" s="266"/>
      <c r="L377" s="266"/>
      <c r="M377" s="266"/>
      <c r="Z377" s="267"/>
      <c r="AA377" s="267"/>
    </row>
    <row r="378" spans="1:45" s="263" customFormat="1" ht="15">
      <c r="A378" s="270" t="s">
        <v>410</v>
      </c>
      <c r="B378" s="271" t="s">
        <v>306</v>
      </c>
      <c r="C378" s="271" t="s">
        <v>2724</v>
      </c>
      <c r="D378" s="271" t="s">
        <v>258</v>
      </c>
      <c r="E378" s="271" t="s">
        <v>185</v>
      </c>
      <c r="F378" s="271" t="s">
        <v>317</v>
      </c>
      <c r="G378" s="271" t="s">
        <v>410</v>
      </c>
      <c r="H378" s="272" t="s">
        <v>306</v>
      </c>
      <c r="I378" s="266"/>
      <c r="J378" s="266"/>
      <c r="K378" s="266"/>
      <c r="L378" s="266"/>
      <c r="M378" s="266"/>
      <c r="Z378" s="267"/>
      <c r="AA378" s="267"/>
    </row>
    <row r="379" spans="1:45" s="263" customFormat="1" ht="15">
      <c r="A379" s="270" t="s">
        <v>411</v>
      </c>
      <c r="B379" s="271" t="s">
        <v>415</v>
      </c>
      <c r="C379" s="271" t="s">
        <v>2733</v>
      </c>
      <c r="D379" s="271" t="s">
        <v>245</v>
      </c>
      <c r="E379" s="271" t="s">
        <v>185</v>
      </c>
      <c r="F379" s="271" t="s">
        <v>2740</v>
      </c>
      <c r="G379" s="271" t="s">
        <v>411</v>
      </c>
      <c r="H379" s="272" t="s">
        <v>337</v>
      </c>
      <c r="I379" s="266"/>
      <c r="J379" s="266"/>
      <c r="K379" s="266"/>
      <c r="L379" s="266"/>
      <c r="M379" s="266"/>
      <c r="Z379" s="267"/>
      <c r="AA379" s="267"/>
    </row>
    <row r="380" spans="1:45" s="263" customFormat="1" ht="15">
      <c r="A380" s="270" t="s">
        <v>413</v>
      </c>
      <c r="B380" s="271" t="s">
        <v>357</v>
      </c>
      <c r="C380" s="271" t="s">
        <v>2737</v>
      </c>
      <c r="D380" s="271" t="s">
        <v>2738</v>
      </c>
      <c r="E380" s="271" t="s">
        <v>182</v>
      </c>
      <c r="F380" s="271" t="s">
        <v>218</v>
      </c>
      <c r="G380" s="271" t="s">
        <v>414</v>
      </c>
      <c r="H380" s="272" t="s">
        <v>357</v>
      </c>
      <c r="I380" s="266"/>
      <c r="J380" s="266"/>
      <c r="K380" s="266"/>
      <c r="L380" s="266"/>
      <c r="M380" s="266"/>
      <c r="Z380" s="267"/>
      <c r="AA380" s="267"/>
    </row>
    <row r="381" spans="1:45" s="263" customFormat="1" ht="15">
      <c r="A381" s="270" t="s">
        <v>414</v>
      </c>
      <c r="B381" s="271" t="s">
        <v>411</v>
      </c>
      <c r="C381" s="271" t="s">
        <v>2733</v>
      </c>
      <c r="D381" s="271" t="s">
        <v>2728</v>
      </c>
      <c r="E381" s="271" t="s">
        <v>184</v>
      </c>
      <c r="F381" s="271" t="s">
        <v>1099</v>
      </c>
      <c r="G381" s="271" t="s">
        <v>337</v>
      </c>
      <c r="H381" s="272" t="s">
        <v>411</v>
      </c>
      <c r="I381" s="266"/>
      <c r="J381" s="266"/>
      <c r="K381" s="266"/>
      <c r="L381" s="266"/>
      <c r="M381" s="266"/>
      <c r="Z381" s="267"/>
      <c r="AA381" s="267"/>
    </row>
    <row r="382" spans="1:45" s="124" customFormat="1" ht="15">
      <c r="A382" s="273" t="s">
        <v>415</v>
      </c>
      <c r="B382" s="274" t="s">
        <v>414</v>
      </c>
      <c r="C382" s="274" t="s">
        <v>2727</v>
      </c>
      <c r="D382" s="274" t="s">
        <v>2738</v>
      </c>
      <c r="E382" s="274" t="s">
        <v>185</v>
      </c>
      <c r="F382" s="274" t="s">
        <v>2741</v>
      </c>
      <c r="G382" s="274" t="s">
        <v>357</v>
      </c>
      <c r="H382" s="275" t="s">
        <v>414</v>
      </c>
      <c r="I382" s="266"/>
      <c r="J382" s="266"/>
      <c r="K382" s="266"/>
      <c r="L382" s="266"/>
      <c r="M382" s="266"/>
      <c r="N382" s="263"/>
      <c r="O382" s="263"/>
      <c r="P382" s="263"/>
      <c r="Q382" s="263"/>
      <c r="R382" s="263"/>
      <c r="S382" s="263"/>
      <c r="T382" s="263"/>
      <c r="U382" s="263"/>
      <c r="V382" s="263"/>
      <c r="W382" s="263"/>
      <c r="X382" s="263"/>
      <c r="Y382" s="263"/>
      <c r="Z382" s="267"/>
      <c r="AA382" s="267"/>
      <c r="AB382" s="263"/>
      <c r="AC382" s="263"/>
      <c r="AD382" s="263"/>
      <c r="AE382" s="263"/>
      <c r="AF382" s="263"/>
      <c r="AG382" s="263"/>
      <c r="AH382" s="263"/>
      <c r="AI382" s="263"/>
      <c r="AJ382" s="263"/>
      <c r="AK382" s="263"/>
      <c r="AL382" s="263"/>
      <c r="AM382" s="263"/>
      <c r="AN382" s="263"/>
      <c r="AO382" s="263"/>
      <c r="AP382" s="263"/>
      <c r="AQ382" s="263"/>
      <c r="AR382" s="263"/>
      <c r="AS382" s="263"/>
    </row>
    <row r="383" spans="1:45" ht="15">
      <c r="A383" s="120"/>
      <c r="B383" s="120"/>
      <c r="C383" s="120"/>
      <c r="D383" s="120"/>
      <c r="E383" s="276"/>
      <c r="F383" s="120"/>
      <c r="G383" s="120"/>
      <c r="H383" s="120"/>
      <c r="I383" s="120"/>
      <c r="J383" s="120"/>
      <c r="K383" s="120"/>
      <c r="L383" s="120"/>
      <c r="M383" s="120"/>
      <c r="N383" s="124"/>
      <c r="O383" s="124"/>
      <c r="P383" s="124"/>
      <c r="Q383" s="124"/>
      <c r="R383" s="124"/>
      <c r="S383" s="124"/>
      <c r="T383" s="124"/>
      <c r="U383" s="124"/>
      <c r="V383" s="124"/>
      <c r="W383" s="124"/>
      <c r="X383" s="124"/>
      <c r="Y383" s="124"/>
      <c r="Z383" s="267"/>
      <c r="AA383" s="267"/>
      <c r="AB383" s="124"/>
      <c r="AC383" s="124"/>
      <c r="AD383" s="124"/>
      <c r="AE383" s="124"/>
      <c r="AF383" s="124"/>
      <c r="AG383" s="124"/>
      <c r="AH383" s="124"/>
      <c r="AI383" s="124"/>
      <c r="AJ383" s="124"/>
      <c r="AK383" s="124"/>
      <c r="AL383" s="124"/>
      <c r="AM383" s="124"/>
      <c r="AN383" s="124"/>
      <c r="AO383" s="124"/>
      <c r="AP383" s="124"/>
      <c r="AQ383" s="124"/>
      <c r="AR383" s="124"/>
      <c r="AS383" s="124"/>
    </row>
    <row r="384" spans="1:45" ht="15">
      <c r="A384" s="277" t="s">
        <v>2742</v>
      </c>
      <c r="B384" s="278" t="s">
        <v>2743</v>
      </c>
      <c r="C384" s="278" t="s">
        <v>2744</v>
      </c>
      <c r="D384" s="278" t="s">
        <v>2745</v>
      </c>
      <c r="E384" s="278" t="s">
        <v>2746</v>
      </c>
      <c r="F384" s="278" t="s">
        <v>2747</v>
      </c>
      <c r="G384" s="278" t="s">
        <v>2748</v>
      </c>
      <c r="H384" s="278" t="s">
        <v>2749</v>
      </c>
      <c r="I384" s="278" t="s">
        <v>2750</v>
      </c>
      <c r="J384" s="278" t="s">
        <v>2751</v>
      </c>
      <c r="K384" s="278" t="s">
        <v>2752</v>
      </c>
      <c r="L384" s="278" t="s">
        <v>2753</v>
      </c>
      <c r="M384" s="279" t="s">
        <v>2754</v>
      </c>
    </row>
    <row r="385" spans="1:13" ht="15">
      <c r="A385" s="280" t="s">
        <v>2755</v>
      </c>
      <c r="B385" s="281" t="s">
        <v>2756</v>
      </c>
      <c r="C385" s="281" t="s">
        <v>2757</v>
      </c>
      <c r="D385" s="281" t="s">
        <v>2758</v>
      </c>
      <c r="E385" s="281" t="s">
        <v>2759</v>
      </c>
      <c r="F385" s="281" t="s">
        <v>2760</v>
      </c>
      <c r="G385" s="281" t="s">
        <v>2761</v>
      </c>
      <c r="H385" s="281" t="s">
        <v>2762</v>
      </c>
      <c r="I385" s="281" t="s">
        <v>2763</v>
      </c>
      <c r="J385" s="281" t="s">
        <v>2764</v>
      </c>
      <c r="K385" s="281" t="s">
        <v>2765</v>
      </c>
      <c r="L385" s="281" t="s">
        <v>2766</v>
      </c>
      <c r="M385" s="282" t="s">
        <v>2767</v>
      </c>
    </row>
    <row r="386" spans="1:13" ht="15">
      <c r="A386" s="283" t="s">
        <v>2768</v>
      </c>
      <c r="B386" s="284" t="s">
        <v>2769</v>
      </c>
      <c r="C386" s="284" t="s">
        <v>2770</v>
      </c>
      <c r="D386" s="284" t="s">
        <v>2771</v>
      </c>
      <c r="E386" s="284" t="s">
        <v>2772</v>
      </c>
      <c r="F386" s="284" t="s">
        <v>2773</v>
      </c>
      <c r="G386" s="284" t="s">
        <v>2774</v>
      </c>
      <c r="H386" s="284" t="s">
        <v>2775</v>
      </c>
      <c r="I386" s="284" t="s">
        <v>2776</v>
      </c>
      <c r="J386" s="284" t="s">
        <v>2777</v>
      </c>
      <c r="K386" s="284" t="s">
        <v>2778</v>
      </c>
      <c r="L386" s="284" t="s">
        <v>2779</v>
      </c>
      <c r="M386" s="285" t="s">
        <v>2780</v>
      </c>
    </row>
    <row r="387" spans="1:13" ht="15">
      <c r="A387" s="283" t="s">
        <v>2781</v>
      </c>
      <c r="B387" s="284" t="s">
        <v>2782</v>
      </c>
      <c r="C387" s="284" t="s">
        <v>2783</v>
      </c>
      <c r="D387" s="284" t="s">
        <v>2784</v>
      </c>
      <c r="E387" s="284" t="s">
        <v>2785</v>
      </c>
      <c r="F387" s="284" t="s">
        <v>2786</v>
      </c>
      <c r="G387" s="284" t="s">
        <v>2787</v>
      </c>
      <c r="H387" s="284" t="s">
        <v>2788</v>
      </c>
      <c r="I387" s="284" t="s">
        <v>2789</v>
      </c>
      <c r="J387" s="284" t="s">
        <v>2790</v>
      </c>
      <c r="K387" s="284" t="s">
        <v>2791</v>
      </c>
      <c r="L387" s="284" t="s">
        <v>2792</v>
      </c>
      <c r="M387" s="285" t="s">
        <v>2793</v>
      </c>
    </row>
    <row r="388" spans="1:13" ht="15">
      <c r="A388" s="283" t="s">
        <v>2794</v>
      </c>
      <c r="B388" s="286">
        <v>40549</v>
      </c>
      <c r="C388" s="286">
        <v>42134</v>
      </c>
      <c r="D388" s="286">
        <v>40946</v>
      </c>
      <c r="E388" s="286">
        <v>40946</v>
      </c>
      <c r="F388" s="286">
        <v>41341</v>
      </c>
      <c r="G388" s="286">
        <v>42134</v>
      </c>
      <c r="H388" s="286">
        <v>41738</v>
      </c>
      <c r="I388" s="286">
        <v>40549</v>
      </c>
      <c r="J388" s="286">
        <v>41341</v>
      </c>
      <c r="K388" s="286">
        <v>41738</v>
      </c>
      <c r="L388" s="286">
        <v>41341</v>
      </c>
      <c r="M388" s="287">
        <v>42134</v>
      </c>
    </row>
    <row r="389" spans="1:13" ht="15">
      <c r="A389" s="283" t="s">
        <v>2795</v>
      </c>
      <c r="B389" s="288" t="s">
        <v>2724</v>
      </c>
      <c r="C389" s="288" t="s">
        <v>2796</v>
      </c>
      <c r="D389" s="288" t="s">
        <v>2730</v>
      </c>
      <c r="E389" s="288" t="s">
        <v>2730</v>
      </c>
      <c r="F389" s="288" t="s">
        <v>2733</v>
      </c>
      <c r="G389" s="288" t="s">
        <v>2796</v>
      </c>
      <c r="H389" s="288" t="s">
        <v>2797</v>
      </c>
      <c r="I389" s="288" t="s">
        <v>2724</v>
      </c>
      <c r="J389" s="288" t="s">
        <v>2733</v>
      </c>
      <c r="K389" s="288" t="s">
        <v>2797</v>
      </c>
      <c r="L389" s="288" t="s">
        <v>2733</v>
      </c>
      <c r="M389" s="289" t="s">
        <v>2796</v>
      </c>
    </row>
    <row r="390" spans="1:13" ht="15">
      <c r="A390" s="283" t="s">
        <v>2798</v>
      </c>
      <c r="B390" s="284" t="s">
        <v>2799</v>
      </c>
      <c r="C390" s="284" t="s">
        <v>2800</v>
      </c>
      <c r="D390" s="284" t="s">
        <v>2801</v>
      </c>
      <c r="E390" s="284" t="s">
        <v>2802</v>
      </c>
      <c r="F390" s="284" t="s">
        <v>2800</v>
      </c>
      <c r="G390" s="284" t="s">
        <v>2800</v>
      </c>
      <c r="H390" s="284" t="s">
        <v>2803</v>
      </c>
      <c r="I390" s="284" t="s">
        <v>2804</v>
      </c>
      <c r="J390" s="284" t="s">
        <v>2804</v>
      </c>
      <c r="K390" s="284" t="s">
        <v>2805</v>
      </c>
      <c r="L390" s="284" t="s">
        <v>2803</v>
      </c>
      <c r="M390" s="285" t="s">
        <v>2804</v>
      </c>
    </row>
    <row r="391" spans="1:13" ht="30">
      <c r="A391" s="283" t="s">
        <v>2806</v>
      </c>
      <c r="B391" s="284" t="s">
        <v>2807</v>
      </c>
      <c r="C391" s="284" t="s">
        <v>2808</v>
      </c>
      <c r="D391" s="284" t="s">
        <v>2809</v>
      </c>
      <c r="E391" s="284" t="s">
        <v>2810</v>
      </c>
      <c r="F391" s="284" t="s">
        <v>2808</v>
      </c>
      <c r="G391" s="284" t="s">
        <v>2808</v>
      </c>
      <c r="H391" s="284" t="s">
        <v>2811</v>
      </c>
      <c r="I391" s="284" t="s">
        <v>2812</v>
      </c>
      <c r="J391" s="284" t="s">
        <v>2812</v>
      </c>
      <c r="K391" s="284" t="s">
        <v>2813</v>
      </c>
      <c r="L391" s="284" t="s">
        <v>2811</v>
      </c>
      <c r="M391" s="285" t="s">
        <v>2812</v>
      </c>
    </row>
    <row r="392" spans="1:13" ht="15">
      <c r="A392" s="283" t="s">
        <v>2814</v>
      </c>
      <c r="B392" s="284" t="s">
        <v>2815</v>
      </c>
      <c r="C392" s="284" t="s">
        <v>2816</v>
      </c>
      <c r="D392" s="284" t="s">
        <v>2817</v>
      </c>
      <c r="E392" s="284" t="s">
        <v>2818</v>
      </c>
      <c r="F392" s="284" t="s">
        <v>2819</v>
      </c>
      <c r="G392" s="284" t="s">
        <v>2820</v>
      </c>
      <c r="H392" s="284" t="s">
        <v>2821</v>
      </c>
      <c r="I392" s="284" t="s">
        <v>2822</v>
      </c>
      <c r="J392" s="284" t="s">
        <v>2823</v>
      </c>
      <c r="K392" s="284" t="s">
        <v>2824</v>
      </c>
      <c r="L392" s="284" t="s">
        <v>2825</v>
      </c>
      <c r="M392" s="285" t="s">
        <v>2826</v>
      </c>
    </row>
    <row r="393" spans="1:13" ht="30">
      <c r="A393" s="283" t="s">
        <v>2827</v>
      </c>
      <c r="B393" s="284" t="s">
        <v>2828</v>
      </c>
      <c r="C393" s="284" t="s">
        <v>2829</v>
      </c>
      <c r="D393" s="284" t="s">
        <v>2830</v>
      </c>
      <c r="E393" s="284" t="s">
        <v>2831</v>
      </c>
      <c r="F393" s="284" t="s">
        <v>2832</v>
      </c>
      <c r="G393" s="284" t="s">
        <v>2833</v>
      </c>
      <c r="H393" s="284" t="s">
        <v>2834</v>
      </c>
      <c r="I393" s="284" t="s">
        <v>2835</v>
      </c>
      <c r="J393" s="284" t="s">
        <v>2836</v>
      </c>
      <c r="K393" s="284" t="s">
        <v>2837</v>
      </c>
      <c r="L393" s="284" t="s">
        <v>2838</v>
      </c>
      <c r="M393" s="285" t="s">
        <v>2839</v>
      </c>
    </row>
    <row r="394" spans="1:13" ht="15">
      <c r="A394" s="283" t="s">
        <v>2840</v>
      </c>
      <c r="B394" s="284" t="s">
        <v>2841</v>
      </c>
      <c r="C394" s="284" t="s">
        <v>2842</v>
      </c>
      <c r="D394" s="284" t="s">
        <v>2843</v>
      </c>
      <c r="E394" s="284" t="s">
        <v>2844</v>
      </c>
      <c r="F394" s="284" t="s">
        <v>2845</v>
      </c>
      <c r="G394" s="284" t="s">
        <v>2842</v>
      </c>
      <c r="H394" s="284" t="s">
        <v>2842</v>
      </c>
      <c r="I394" s="284" t="s">
        <v>2846</v>
      </c>
      <c r="J394" s="284" t="s">
        <v>2847</v>
      </c>
      <c r="K394" s="284" t="s">
        <v>2848</v>
      </c>
      <c r="L394" s="284" t="s">
        <v>2849</v>
      </c>
      <c r="M394" s="285" t="s">
        <v>2847</v>
      </c>
    </row>
    <row r="395" spans="1:13" ht="15">
      <c r="A395" s="283" t="s">
        <v>2850</v>
      </c>
      <c r="B395" s="284" t="s">
        <v>2851</v>
      </c>
      <c r="C395" s="284" t="s">
        <v>2852</v>
      </c>
      <c r="D395" s="284" t="s">
        <v>2853</v>
      </c>
      <c r="E395" s="284" t="s">
        <v>2854</v>
      </c>
      <c r="F395" s="284" t="s">
        <v>2855</v>
      </c>
      <c r="G395" s="284" t="s">
        <v>2852</v>
      </c>
      <c r="H395" s="284" t="s">
        <v>2852</v>
      </c>
      <c r="I395" s="284" t="s">
        <v>2856</v>
      </c>
      <c r="J395" s="284" t="s">
        <v>2857</v>
      </c>
      <c r="K395" s="284" t="s">
        <v>2858</v>
      </c>
      <c r="L395" s="284" t="s">
        <v>2859</v>
      </c>
      <c r="M395" s="285" t="s">
        <v>2857</v>
      </c>
    </row>
    <row r="396" spans="1:13" ht="15">
      <c r="A396" s="283" t="s">
        <v>2860</v>
      </c>
      <c r="B396" s="284" t="s">
        <v>1657</v>
      </c>
      <c r="C396" s="284" t="s">
        <v>2861</v>
      </c>
      <c r="D396" s="284" t="s">
        <v>1664</v>
      </c>
      <c r="E396" s="284" t="s">
        <v>2862</v>
      </c>
      <c r="F396" s="284" t="s">
        <v>1657</v>
      </c>
      <c r="G396" s="284" t="s">
        <v>1664</v>
      </c>
      <c r="H396" s="284" t="s">
        <v>1667</v>
      </c>
      <c r="I396" s="284" t="s">
        <v>2863</v>
      </c>
      <c r="J396" s="284" t="s">
        <v>1667</v>
      </c>
      <c r="K396" s="284" t="s">
        <v>2861</v>
      </c>
      <c r="L396" s="284" t="s">
        <v>1693</v>
      </c>
      <c r="M396" s="285" t="s">
        <v>2864</v>
      </c>
    </row>
    <row r="397" spans="1:13" ht="15">
      <c r="A397" s="283" t="s">
        <v>2865</v>
      </c>
      <c r="B397" s="284" t="s">
        <v>1658</v>
      </c>
      <c r="C397" s="284" t="s">
        <v>2866</v>
      </c>
      <c r="D397" s="284" t="s">
        <v>1665</v>
      </c>
      <c r="E397" s="284" t="s">
        <v>2867</v>
      </c>
      <c r="F397" s="284" t="s">
        <v>1658</v>
      </c>
      <c r="G397" s="284" t="s">
        <v>1665</v>
      </c>
      <c r="H397" s="284" t="s">
        <v>1668</v>
      </c>
      <c r="I397" s="284" t="s">
        <v>2868</v>
      </c>
      <c r="J397" s="284" t="s">
        <v>1668</v>
      </c>
      <c r="K397" s="284" t="s">
        <v>2866</v>
      </c>
      <c r="L397" s="284" t="s">
        <v>1694</v>
      </c>
      <c r="M397" s="285" t="s">
        <v>2869</v>
      </c>
    </row>
    <row r="398" spans="1:13" ht="15">
      <c r="A398" s="283" t="s">
        <v>2870</v>
      </c>
      <c r="B398" s="290">
        <v>1</v>
      </c>
      <c r="C398" s="290">
        <v>4</v>
      </c>
      <c r="D398" s="290">
        <v>3</v>
      </c>
      <c r="E398" s="290">
        <v>5</v>
      </c>
      <c r="F398" s="290">
        <v>5</v>
      </c>
      <c r="G398" s="290">
        <v>5</v>
      </c>
      <c r="H398" s="290">
        <v>4</v>
      </c>
      <c r="I398" s="290">
        <v>1</v>
      </c>
      <c r="J398" s="290">
        <v>1</v>
      </c>
      <c r="K398" s="290">
        <v>4</v>
      </c>
      <c r="L398" s="290">
        <v>3</v>
      </c>
      <c r="M398" s="291">
        <v>4</v>
      </c>
    </row>
    <row r="399" spans="1:13" ht="15">
      <c r="A399" s="283" t="s">
        <v>2871</v>
      </c>
      <c r="B399" s="292">
        <v>1</v>
      </c>
      <c r="C399" s="292">
        <v>4</v>
      </c>
      <c r="D399" s="292">
        <v>3</v>
      </c>
      <c r="E399" s="292">
        <v>5</v>
      </c>
      <c r="F399" s="292">
        <v>5</v>
      </c>
      <c r="G399" s="292">
        <v>5</v>
      </c>
      <c r="H399" s="292">
        <v>4</v>
      </c>
      <c r="I399" s="292">
        <v>1</v>
      </c>
      <c r="J399" s="292">
        <v>1</v>
      </c>
      <c r="K399" s="292">
        <v>4</v>
      </c>
      <c r="L399" s="292">
        <v>3</v>
      </c>
      <c r="M399" s="293">
        <v>4</v>
      </c>
    </row>
    <row r="400" spans="1:13" ht="30">
      <c r="A400" s="283" t="s">
        <v>2872</v>
      </c>
      <c r="B400" s="284" t="s">
        <v>2873</v>
      </c>
      <c r="C400" s="284" t="s">
        <v>2874</v>
      </c>
      <c r="D400" s="284" t="s">
        <v>2753</v>
      </c>
      <c r="E400" s="284" t="s">
        <v>2875</v>
      </c>
      <c r="F400" s="284" t="s">
        <v>2752</v>
      </c>
      <c r="G400" s="284" t="s">
        <v>2745</v>
      </c>
      <c r="H400" s="284" t="s">
        <v>2751</v>
      </c>
      <c r="I400" s="284" t="s">
        <v>2876</v>
      </c>
      <c r="J400" s="284" t="s">
        <v>2754</v>
      </c>
      <c r="K400" s="284" t="s">
        <v>2875</v>
      </c>
      <c r="L400" s="284" t="s">
        <v>2751</v>
      </c>
      <c r="M400" s="285" t="s">
        <v>2877</v>
      </c>
    </row>
    <row r="401" spans="1:27" ht="30">
      <c r="A401" s="283" t="s">
        <v>2878</v>
      </c>
      <c r="B401" s="284" t="s">
        <v>2879</v>
      </c>
      <c r="C401" s="284" t="s">
        <v>2880</v>
      </c>
      <c r="D401" s="284" t="s">
        <v>2766</v>
      </c>
      <c r="E401" s="284" t="s">
        <v>2881</v>
      </c>
      <c r="F401" s="284" t="s">
        <v>2765</v>
      </c>
      <c r="G401" s="284" t="s">
        <v>2758</v>
      </c>
      <c r="H401" s="284" t="s">
        <v>2764</v>
      </c>
      <c r="I401" s="284" t="s">
        <v>2882</v>
      </c>
      <c r="J401" s="284" t="s">
        <v>2767</v>
      </c>
      <c r="K401" s="284" t="s">
        <v>2881</v>
      </c>
      <c r="L401" s="284" t="s">
        <v>2764</v>
      </c>
      <c r="M401" s="285" t="s">
        <v>2883</v>
      </c>
    </row>
    <row r="402" spans="1:27" ht="15">
      <c r="A402" s="283" t="s">
        <v>2884</v>
      </c>
      <c r="B402" s="284" t="s">
        <v>2873</v>
      </c>
      <c r="C402" s="284" t="s">
        <v>2751</v>
      </c>
      <c r="D402" s="284" t="s">
        <v>2751</v>
      </c>
      <c r="E402" s="284" t="s">
        <v>2754</v>
      </c>
      <c r="F402" s="284" t="s">
        <v>2750</v>
      </c>
      <c r="G402" s="284" t="s">
        <v>2750</v>
      </c>
      <c r="H402" s="284" t="s">
        <v>2754</v>
      </c>
      <c r="I402" s="284" t="s">
        <v>2751</v>
      </c>
      <c r="J402" s="284" t="s">
        <v>2874</v>
      </c>
      <c r="K402" s="284" t="s">
        <v>2750</v>
      </c>
      <c r="L402" s="284" t="s">
        <v>2745</v>
      </c>
      <c r="M402" s="285" t="s">
        <v>2877</v>
      </c>
    </row>
    <row r="403" spans="1:27" ht="30">
      <c r="A403" s="294" t="s">
        <v>2885</v>
      </c>
      <c r="B403" s="295" t="s">
        <v>2879</v>
      </c>
      <c r="C403" s="295" t="s">
        <v>2764</v>
      </c>
      <c r="D403" s="295" t="s">
        <v>2764</v>
      </c>
      <c r="E403" s="295" t="s">
        <v>2767</v>
      </c>
      <c r="F403" s="295" t="s">
        <v>2763</v>
      </c>
      <c r="G403" s="295" t="s">
        <v>2763</v>
      </c>
      <c r="H403" s="295" t="s">
        <v>2767</v>
      </c>
      <c r="I403" s="295" t="s">
        <v>2764</v>
      </c>
      <c r="J403" s="295" t="s">
        <v>2880</v>
      </c>
      <c r="K403" s="295" t="s">
        <v>2763</v>
      </c>
      <c r="L403" s="295" t="s">
        <v>2758</v>
      </c>
      <c r="M403" s="296" t="s">
        <v>2883</v>
      </c>
    </row>
    <row r="405" spans="1:27" ht="30">
      <c r="A405" s="297" t="s">
        <v>2742</v>
      </c>
      <c r="B405" s="298" t="s">
        <v>2755</v>
      </c>
      <c r="C405" s="298" t="s">
        <v>2768</v>
      </c>
      <c r="D405" s="298" t="s">
        <v>2781</v>
      </c>
      <c r="E405" s="298" t="s">
        <v>2794</v>
      </c>
      <c r="F405" s="298" t="s">
        <v>2795</v>
      </c>
      <c r="G405" s="298" t="s">
        <v>2798</v>
      </c>
      <c r="H405" s="298" t="s">
        <v>2806</v>
      </c>
      <c r="I405" s="298" t="s">
        <v>2814</v>
      </c>
      <c r="J405" s="298" t="s">
        <v>2827</v>
      </c>
      <c r="K405" s="298" t="s">
        <v>2840</v>
      </c>
      <c r="L405" s="298" t="s">
        <v>2850</v>
      </c>
      <c r="M405" s="298" t="s">
        <v>2860</v>
      </c>
      <c r="N405" s="298" t="s">
        <v>2865</v>
      </c>
      <c r="O405" s="298" t="s">
        <v>2870</v>
      </c>
      <c r="P405" s="298" t="s">
        <v>2871</v>
      </c>
      <c r="Q405" s="298" t="s">
        <v>2872</v>
      </c>
      <c r="R405" s="298" t="s">
        <v>2878</v>
      </c>
      <c r="S405" s="298" t="s">
        <v>2884</v>
      </c>
      <c r="T405" s="299" t="s">
        <v>2885</v>
      </c>
      <c r="Z405" s="95"/>
      <c r="AA405" s="95"/>
    </row>
    <row r="406" spans="1:27" ht="15">
      <c r="A406" s="278" t="s">
        <v>2743</v>
      </c>
      <c r="B406" s="284" t="s">
        <v>2756</v>
      </c>
      <c r="C406" s="284" t="s">
        <v>2769</v>
      </c>
      <c r="D406" s="284" t="s">
        <v>2782</v>
      </c>
      <c r="E406" s="286">
        <v>40549</v>
      </c>
      <c r="F406" s="300">
        <v>40549</v>
      </c>
      <c r="G406" s="284" t="s">
        <v>2799</v>
      </c>
      <c r="H406" s="284" t="s">
        <v>2807</v>
      </c>
      <c r="I406" s="284" t="s">
        <v>2815</v>
      </c>
      <c r="J406" s="284" t="s">
        <v>2828</v>
      </c>
      <c r="K406" s="284" t="s">
        <v>2841</v>
      </c>
      <c r="L406" s="284" t="s">
        <v>2851</v>
      </c>
      <c r="M406" s="284" t="s">
        <v>1657</v>
      </c>
      <c r="N406" s="284" t="s">
        <v>1658</v>
      </c>
      <c r="O406" s="290">
        <v>1</v>
      </c>
      <c r="P406" s="292">
        <v>1</v>
      </c>
      <c r="Q406" s="284" t="s">
        <v>2873</v>
      </c>
      <c r="R406" s="284" t="s">
        <v>2879</v>
      </c>
      <c r="S406" s="284" t="s">
        <v>2873</v>
      </c>
      <c r="T406" s="295" t="s">
        <v>2879</v>
      </c>
      <c r="Z406" s="95"/>
      <c r="AA406" s="95"/>
    </row>
    <row r="407" spans="1:27" ht="15">
      <c r="A407" s="278" t="s">
        <v>2744</v>
      </c>
      <c r="B407" s="284" t="s">
        <v>2757</v>
      </c>
      <c r="C407" s="284" t="s">
        <v>2770</v>
      </c>
      <c r="D407" s="284" t="s">
        <v>2783</v>
      </c>
      <c r="E407" s="286">
        <v>42134</v>
      </c>
      <c r="F407" s="300">
        <v>42134</v>
      </c>
      <c r="G407" s="284" t="s">
        <v>2800</v>
      </c>
      <c r="H407" s="284" t="s">
        <v>2808</v>
      </c>
      <c r="I407" s="284" t="s">
        <v>2816</v>
      </c>
      <c r="J407" s="284" t="s">
        <v>2829</v>
      </c>
      <c r="K407" s="284" t="s">
        <v>2842</v>
      </c>
      <c r="L407" s="284" t="s">
        <v>2852</v>
      </c>
      <c r="M407" s="284" t="s">
        <v>2861</v>
      </c>
      <c r="N407" s="284" t="s">
        <v>2866</v>
      </c>
      <c r="O407" s="290">
        <v>4</v>
      </c>
      <c r="P407" s="292">
        <v>4</v>
      </c>
      <c r="Q407" s="284" t="s">
        <v>2874</v>
      </c>
      <c r="R407" s="284" t="s">
        <v>2880</v>
      </c>
      <c r="S407" s="284" t="s">
        <v>2751</v>
      </c>
      <c r="T407" s="295" t="s">
        <v>2764</v>
      </c>
      <c r="Z407" s="95"/>
      <c r="AA407" s="95"/>
    </row>
    <row r="408" spans="1:27" ht="15">
      <c r="A408" s="278" t="s">
        <v>2745</v>
      </c>
      <c r="B408" s="284" t="s">
        <v>2758</v>
      </c>
      <c r="C408" s="284" t="s">
        <v>2771</v>
      </c>
      <c r="D408" s="284" t="s">
        <v>2784</v>
      </c>
      <c r="E408" s="286">
        <v>40946</v>
      </c>
      <c r="F408" s="300">
        <v>40946</v>
      </c>
      <c r="G408" s="284" t="s">
        <v>2801</v>
      </c>
      <c r="H408" s="284" t="s">
        <v>2809</v>
      </c>
      <c r="I408" s="284" t="s">
        <v>2817</v>
      </c>
      <c r="J408" s="284" t="s">
        <v>2830</v>
      </c>
      <c r="K408" s="284" t="s">
        <v>2843</v>
      </c>
      <c r="L408" s="284" t="s">
        <v>2853</v>
      </c>
      <c r="M408" s="284" t="s">
        <v>1664</v>
      </c>
      <c r="N408" s="284" t="s">
        <v>1665</v>
      </c>
      <c r="O408" s="290">
        <v>3</v>
      </c>
      <c r="P408" s="292">
        <v>3</v>
      </c>
      <c r="Q408" s="284" t="s">
        <v>2753</v>
      </c>
      <c r="R408" s="284" t="s">
        <v>2766</v>
      </c>
      <c r="S408" s="284" t="s">
        <v>2751</v>
      </c>
      <c r="T408" s="295" t="s">
        <v>2764</v>
      </c>
      <c r="Z408" s="95"/>
      <c r="AA408" s="95"/>
    </row>
    <row r="409" spans="1:27" ht="15">
      <c r="A409" s="278" t="s">
        <v>2746</v>
      </c>
      <c r="B409" s="284" t="s">
        <v>2759</v>
      </c>
      <c r="C409" s="284" t="s">
        <v>2772</v>
      </c>
      <c r="D409" s="284" t="s">
        <v>2785</v>
      </c>
      <c r="E409" s="286">
        <v>40946</v>
      </c>
      <c r="F409" s="300">
        <v>40946</v>
      </c>
      <c r="G409" s="284" t="s">
        <v>2802</v>
      </c>
      <c r="H409" s="284" t="s">
        <v>2810</v>
      </c>
      <c r="I409" s="284" t="s">
        <v>2818</v>
      </c>
      <c r="J409" s="284" t="s">
        <v>2831</v>
      </c>
      <c r="K409" s="284" t="s">
        <v>2844</v>
      </c>
      <c r="L409" s="284" t="s">
        <v>2854</v>
      </c>
      <c r="M409" s="284" t="s">
        <v>2862</v>
      </c>
      <c r="N409" s="284" t="s">
        <v>2867</v>
      </c>
      <c r="O409" s="290">
        <v>5</v>
      </c>
      <c r="P409" s="292">
        <v>5</v>
      </c>
      <c r="Q409" s="284" t="s">
        <v>2875</v>
      </c>
      <c r="R409" s="284" t="s">
        <v>2881</v>
      </c>
      <c r="S409" s="284" t="s">
        <v>2754</v>
      </c>
      <c r="T409" s="295" t="s">
        <v>2767</v>
      </c>
      <c r="Z409" s="95"/>
      <c r="AA409" s="95"/>
    </row>
    <row r="410" spans="1:27" ht="15">
      <c r="A410" s="278" t="s">
        <v>2747</v>
      </c>
      <c r="B410" s="284" t="s">
        <v>2760</v>
      </c>
      <c r="C410" s="284" t="s">
        <v>2773</v>
      </c>
      <c r="D410" s="284" t="s">
        <v>2786</v>
      </c>
      <c r="E410" s="286">
        <v>41341</v>
      </c>
      <c r="F410" s="300">
        <v>41341</v>
      </c>
      <c r="G410" s="284" t="s">
        <v>2800</v>
      </c>
      <c r="H410" s="284" t="s">
        <v>2808</v>
      </c>
      <c r="I410" s="284" t="s">
        <v>2819</v>
      </c>
      <c r="J410" s="284" t="s">
        <v>2832</v>
      </c>
      <c r="K410" s="284" t="s">
        <v>2845</v>
      </c>
      <c r="L410" s="284" t="s">
        <v>2855</v>
      </c>
      <c r="M410" s="284" t="s">
        <v>1657</v>
      </c>
      <c r="N410" s="284" t="s">
        <v>1658</v>
      </c>
      <c r="O410" s="290">
        <v>5</v>
      </c>
      <c r="P410" s="292">
        <v>5</v>
      </c>
      <c r="Q410" s="284" t="s">
        <v>2752</v>
      </c>
      <c r="R410" s="284" t="s">
        <v>2765</v>
      </c>
      <c r="S410" s="284" t="s">
        <v>2750</v>
      </c>
      <c r="T410" s="295" t="s">
        <v>2763</v>
      </c>
      <c r="Z410" s="95"/>
      <c r="AA410" s="95"/>
    </row>
    <row r="411" spans="1:27" ht="15">
      <c r="A411" s="278" t="s">
        <v>2748</v>
      </c>
      <c r="B411" s="284" t="s">
        <v>2761</v>
      </c>
      <c r="C411" s="284" t="s">
        <v>2774</v>
      </c>
      <c r="D411" s="284" t="s">
        <v>2787</v>
      </c>
      <c r="E411" s="286">
        <v>42134</v>
      </c>
      <c r="F411" s="300">
        <v>42134</v>
      </c>
      <c r="G411" s="284" t="s">
        <v>2800</v>
      </c>
      <c r="H411" s="284" t="s">
        <v>2808</v>
      </c>
      <c r="I411" s="284" t="s">
        <v>2820</v>
      </c>
      <c r="J411" s="284" t="s">
        <v>2833</v>
      </c>
      <c r="K411" s="284" t="s">
        <v>2842</v>
      </c>
      <c r="L411" s="284" t="s">
        <v>2852</v>
      </c>
      <c r="M411" s="284" t="s">
        <v>1664</v>
      </c>
      <c r="N411" s="284" t="s">
        <v>1665</v>
      </c>
      <c r="O411" s="290">
        <v>5</v>
      </c>
      <c r="P411" s="292">
        <v>5</v>
      </c>
      <c r="Q411" s="284" t="s">
        <v>2745</v>
      </c>
      <c r="R411" s="284" t="s">
        <v>2758</v>
      </c>
      <c r="S411" s="284" t="s">
        <v>2750</v>
      </c>
      <c r="T411" s="295" t="s">
        <v>2763</v>
      </c>
      <c r="Z411" s="95"/>
      <c r="AA411" s="95"/>
    </row>
    <row r="412" spans="1:27" ht="15">
      <c r="A412" s="278" t="s">
        <v>2749</v>
      </c>
      <c r="B412" s="284" t="s">
        <v>2762</v>
      </c>
      <c r="C412" s="284" t="s">
        <v>2775</v>
      </c>
      <c r="D412" s="284" t="s">
        <v>2788</v>
      </c>
      <c r="E412" s="286">
        <v>41738</v>
      </c>
      <c r="F412" s="300">
        <v>41738</v>
      </c>
      <c r="G412" s="284" t="s">
        <v>2803</v>
      </c>
      <c r="H412" s="284" t="s">
        <v>2811</v>
      </c>
      <c r="I412" s="284" t="s">
        <v>2821</v>
      </c>
      <c r="J412" s="284" t="s">
        <v>2834</v>
      </c>
      <c r="K412" s="284" t="s">
        <v>2842</v>
      </c>
      <c r="L412" s="284" t="s">
        <v>2852</v>
      </c>
      <c r="M412" s="284" t="s">
        <v>1667</v>
      </c>
      <c r="N412" s="284" t="s">
        <v>1668</v>
      </c>
      <c r="O412" s="290">
        <v>4</v>
      </c>
      <c r="P412" s="292">
        <v>4</v>
      </c>
      <c r="Q412" s="284" t="s">
        <v>2751</v>
      </c>
      <c r="R412" s="284" t="s">
        <v>2764</v>
      </c>
      <c r="S412" s="284" t="s">
        <v>2754</v>
      </c>
      <c r="T412" s="295" t="s">
        <v>2767</v>
      </c>
      <c r="Z412" s="95"/>
      <c r="AA412" s="95"/>
    </row>
    <row r="413" spans="1:27" ht="15">
      <c r="A413" s="278" t="s">
        <v>2750</v>
      </c>
      <c r="B413" s="284" t="s">
        <v>2763</v>
      </c>
      <c r="C413" s="284" t="s">
        <v>2776</v>
      </c>
      <c r="D413" s="284" t="s">
        <v>2789</v>
      </c>
      <c r="E413" s="286">
        <v>40549</v>
      </c>
      <c r="F413" s="300">
        <v>40549</v>
      </c>
      <c r="G413" s="284" t="s">
        <v>2804</v>
      </c>
      <c r="H413" s="284" t="s">
        <v>2812</v>
      </c>
      <c r="I413" s="284" t="s">
        <v>2822</v>
      </c>
      <c r="J413" s="284" t="s">
        <v>2835</v>
      </c>
      <c r="K413" s="284" t="s">
        <v>2846</v>
      </c>
      <c r="L413" s="284" t="s">
        <v>2856</v>
      </c>
      <c r="M413" s="284" t="s">
        <v>2863</v>
      </c>
      <c r="N413" s="284" t="s">
        <v>2868</v>
      </c>
      <c r="O413" s="290">
        <v>1</v>
      </c>
      <c r="P413" s="292">
        <v>1</v>
      </c>
      <c r="Q413" s="284" t="s">
        <v>2876</v>
      </c>
      <c r="R413" s="284" t="s">
        <v>2882</v>
      </c>
      <c r="S413" s="284" t="s">
        <v>2751</v>
      </c>
      <c r="T413" s="295" t="s">
        <v>2764</v>
      </c>
      <c r="Z413" s="95"/>
      <c r="AA413" s="95"/>
    </row>
    <row r="414" spans="1:27" ht="15">
      <c r="A414" s="278" t="s">
        <v>2751</v>
      </c>
      <c r="B414" s="284" t="s">
        <v>2764</v>
      </c>
      <c r="C414" s="284" t="s">
        <v>2777</v>
      </c>
      <c r="D414" s="284" t="s">
        <v>2790</v>
      </c>
      <c r="E414" s="286">
        <v>41341</v>
      </c>
      <c r="F414" s="300">
        <v>41341</v>
      </c>
      <c r="G414" s="284" t="s">
        <v>2804</v>
      </c>
      <c r="H414" s="284" t="s">
        <v>2812</v>
      </c>
      <c r="I414" s="284" t="s">
        <v>2823</v>
      </c>
      <c r="J414" s="284" t="s">
        <v>2836</v>
      </c>
      <c r="K414" s="284" t="s">
        <v>2847</v>
      </c>
      <c r="L414" s="284" t="s">
        <v>2857</v>
      </c>
      <c r="M414" s="284" t="s">
        <v>1667</v>
      </c>
      <c r="N414" s="284" t="s">
        <v>1668</v>
      </c>
      <c r="O414" s="290">
        <v>1</v>
      </c>
      <c r="P414" s="292">
        <v>1</v>
      </c>
      <c r="Q414" s="284" t="s">
        <v>2754</v>
      </c>
      <c r="R414" s="284" t="s">
        <v>2767</v>
      </c>
      <c r="S414" s="284" t="s">
        <v>2874</v>
      </c>
      <c r="T414" s="295" t="s">
        <v>2880</v>
      </c>
      <c r="Z414" s="95"/>
      <c r="AA414" s="95"/>
    </row>
    <row r="415" spans="1:27" ht="15">
      <c r="A415" s="278" t="s">
        <v>2752</v>
      </c>
      <c r="B415" s="284" t="s">
        <v>2765</v>
      </c>
      <c r="C415" s="284" t="s">
        <v>2778</v>
      </c>
      <c r="D415" s="284" t="s">
        <v>2791</v>
      </c>
      <c r="E415" s="286">
        <v>41738</v>
      </c>
      <c r="F415" s="300">
        <v>41738</v>
      </c>
      <c r="G415" s="284" t="s">
        <v>2805</v>
      </c>
      <c r="H415" s="284" t="s">
        <v>2813</v>
      </c>
      <c r="I415" s="284" t="s">
        <v>2824</v>
      </c>
      <c r="J415" s="284" t="s">
        <v>2837</v>
      </c>
      <c r="K415" s="284" t="s">
        <v>2848</v>
      </c>
      <c r="L415" s="284" t="s">
        <v>2858</v>
      </c>
      <c r="M415" s="284" t="s">
        <v>2861</v>
      </c>
      <c r="N415" s="284" t="s">
        <v>2866</v>
      </c>
      <c r="O415" s="290">
        <v>4</v>
      </c>
      <c r="P415" s="292">
        <v>4</v>
      </c>
      <c r="Q415" s="284" t="s">
        <v>2875</v>
      </c>
      <c r="R415" s="284" t="s">
        <v>2881</v>
      </c>
      <c r="S415" s="284" t="s">
        <v>2750</v>
      </c>
      <c r="T415" s="295" t="s">
        <v>2763</v>
      </c>
      <c r="Z415" s="95"/>
      <c r="AA415" s="95"/>
    </row>
    <row r="416" spans="1:27" ht="15">
      <c r="A416" s="278" t="s">
        <v>2753</v>
      </c>
      <c r="B416" s="284" t="s">
        <v>2766</v>
      </c>
      <c r="C416" s="284" t="s">
        <v>2779</v>
      </c>
      <c r="D416" s="284" t="s">
        <v>2792</v>
      </c>
      <c r="E416" s="286">
        <v>41341</v>
      </c>
      <c r="F416" s="300">
        <v>41341</v>
      </c>
      <c r="G416" s="284" t="s">
        <v>2803</v>
      </c>
      <c r="H416" s="284" t="s">
        <v>2811</v>
      </c>
      <c r="I416" s="284" t="s">
        <v>2825</v>
      </c>
      <c r="J416" s="284" t="s">
        <v>2838</v>
      </c>
      <c r="K416" s="284" t="s">
        <v>2849</v>
      </c>
      <c r="L416" s="284" t="s">
        <v>2859</v>
      </c>
      <c r="M416" s="284" t="s">
        <v>1693</v>
      </c>
      <c r="N416" s="284" t="s">
        <v>1694</v>
      </c>
      <c r="O416" s="290">
        <v>3</v>
      </c>
      <c r="P416" s="292">
        <v>3</v>
      </c>
      <c r="Q416" s="284" t="s">
        <v>2751</v>
      </c>
      <c r="R416" s="284" t="s">
        <v>2764</v>
      </c>
      <c r="S416" s="284" t="s">
        <v>2745</v>
      </c>
      <c r="T416" s="295" t="s">
        <v>2758</v>
      </c>
      <c r="Z416" s="95"/>
      <c r="AA416" s="95"/>
    </row>
    <row r="417" spans="1:256" ht="15">
      <c r="A417" s="279" t="s">
        <v>2754</v>
      </c>
      <c r="B417" s="285" t="s">
        <v>2767</v>
      </c>
      <c r="C417" s="285" t="s">
        <v>2780</v>
      </c>
      <c r="D417" s="285" t="s">
        <v>2793</v>
      </c>
      <c r="E417" s="287">
        <v>42134</v>
      </c>
      <c r="F417" s="301">
        <v>42134</v>
      </c>
      <c r="G417" s="285" t="s">
        <v>2804</v>
      </c>
      <c r="H417" s="285" t="s">
        <v>2812</v>
      </c>
      <c r="I417" s="285" t="s">
        <v>2826</v>
      </c>
      <c r="J417" s="285" t="s">
        <v>2839</v>
      </c>
      <c r="K417" s="285" t="s">
        <v>2847</v>
      </c>
      <c r="L417" s="285" t="s">
        <v>2857</v>
      </c>
      <c r="M417" s="285" t="s">
        <v>2864</v>
      </c>
      <c r="N417" s="285" t="s">
        <v>2869</v>
      </c>
      <c r="O417" s="291">
        <v>4</v>
      </c>
      <c r="P417" s="293">
        <v>4</v>
      </c>
      <c r="Q417" s="285" t="s">
        <v>2877</v>
      </c>
      <c r="R417" s="285" t="s">
        <v>2883</v>
      </c>
      <c r="S417" s="285" t="s">
        <v>2877</v>
      </c>
      <c r="T417" s="296" t="s">
        <v>2883</v>
      </c>
      <c r="Z417" s="95"/>
      <c r="AA417" s="95"/>
    </row>
    <row r="419" spans="1:256">
      <c r="A419"/>
      <c r="B419" s="246"/>
      <c r="C419" s="246"/>
      <c r="D419" s="246"/>
      <c r="E419" s="249"/>
      <c r="F419" s="246"/>
      <c r="IU419" s="246"/>
      <c r="IV419" s="246"/>
    </row>
    <row r="420" spans="1:256" ht="27">
      <c r="A420" s="302" t="s">
        <v>2886</v>
      </c>
      <c r="B420" s="302" t="s">
        <v>2887</v>
      </c>
      <c r="C420" s="302" t="s">
        <v>2888</v>
      </c>
      <c r="D420" s="302" t="s">
        <v>2889</v>
      </c>
      <c r="E420" s="93"/>
      <c r="L420" s="95"/>
      <c r="M420" s="95"/>
      <c r="IU420" s="246"/>
      <c r="IV420" s="246"/>
    </row>
    <row r="421" spans="1:256">
      <c r="A421" s="303" t="s">
        <v>2890</v>
      </c>
      <c r="B421" s="304" t="s">
        <v>2891</v>
      </c>
      <c r="C421" s="304"/>
      <c r="D421" s="304"/>
      <c r="E421" s="93"/>
      <c r="L421" s="95"/>
      <c r="M421" s="95"/>
      <c r="IU421" s="246"/>
      <c r="IV421" s="246"/>
    </row>
    <row r="422" spans="1:256">
      <c r="A422" s="303"/>
      <c r="B422" s="259" t="s">
        <v>2892</v>
      </c>
      <c r="C422" s="259" t="s">
        <v>2893</v>
      </c>
      <c r="D422" s="305" t="s">
        <v>2894</v>
      </c>
      <c r="E422" s="93"/>
      <c r="L422" s="95"/>
      <c r="M422" s="95"/>
      <c r="IU422" s="246"/>
      <c r="IV422" s="246"/>
    </row>
    <row r="423" spans="1:256">
      <c r="A423" s="303"/>
      <c r="B423" s="259" t="s">
        <v>2895</v>
      </c>
      <c r="C423" s="259" t="s">
        <v>2896</v>
      </c>
      <c r="D423" s="306" t="s">
        <v>2897</v>
      </c>
      <c r="E423" s="93"/>
      <c r="L423" s="95"/>
      <c r="M423" s="95"/>
      <c r="IU423" s="246"/>
      <c r="IV423" s="246"/>
    </row>
    <row r="424" spans="1:256">
      <c r="A424" s="303"/>
      <c r="B424" s="259" t="s">
        <v>2898</v>
      </c>
      <c r="C424" s="259" t="s">
        <v>2899</v>
      </c>
      <c r="D424" s="306" t="s">
        <v>2900</v>
      </c>
      <c r="E424" s="93"/>
      <c r="L424" s="95"/>
      <c r="M424" s="95"/>
      <c r="IU424" s="246"/>
      <c r="IV424" s="246"/>
    </row>
    <row r="425" spans="1:256">
      <c r="A425" s="303"/>
      <c r="B425" s="259" t="s">
        <v>2901</v>
      </c>
      <c r="C425" s="259" t="s">
        <v>2902</v>
      </c>
      <c r="D425" s="305"/>
      <c r="E425" s="93"/>
      <c r="L425" s="95"/>
      <c r="M425" s="95"/>
      <c r="IU425" s="246"/>
      <c r="IV425" s="246"/>
    </row>
    <row r="426" spans="1:256">
      <c r="A426" s="303"/>
      <c r="B426" s="259" t="s">
        <v>2903</v>
      </c>
      <c r="C426" s="259" t="s">
        <v>2904</v>
      </c>
      <c r="D426" s="306" t="s">
        <v>2905</v>
      </c>
      <c r="E426" s="93"/>
      <c r="L426" s="95"/>
      <c r="M426" s="95"/>
      <c r="IU426" s="246"/>
      <c r="IV426" s="246"/>
    </row>
    <row r="427" spans="1:256">
      <c r="A427" s="303"/>
      <c r="B427" s="259" t="s">
        <v>2906</v>
      </c>
      <c r="C427" s="259" t="s">
        <v>2907</v>
      </c>
      <c r="D427" s="305"/>
      <c r="E427" s="93"/>
      <c r="L427" s="95"/>
      <c r="M427" s="95"/>
      <c r="IU427" s="246"/>
      <c r="IV427" s="246"/>
    </row>
    <row r="428" spans="1:256">
      <c r="A428" s="303"/>
      <c r="B428" s="259" t="s">
        <v>2908</v>
      </c>
      <c r="C428" s="259" t="s">
        <v>2909</v>
      </c>
      <c r="D428" s="259" t="s">
        <v>2910</v>
      </c>
      <c r="E428" s="93"/>
      <c r="L428" s="95"/>
      <c r="M428" s="95"/>
      <c r="IU428" s="246"/>
      <c r="IV428" s="246"/>
    </row>
    <row r="429" spans="1:256">
      <c r="A429" s="303"/>
      <c r="B429" s="259" t="s">
        <v>2911</v>
      </c>
      <c r="C429" s="259" t="s">
        <v>2912</v>
      </c>
      <c r="D429" s="305"/>
      <c r="E429" s="93"/>
      <c r="L429" s="95"/>
      <c r="M429" s="95"/>
      <c r="IU429" s="246"/>
      <c r="IV429" s="246"/>
    </row>
    <row r="430" spans="1:256">
      <c r="A430" s="303"/>
      <c r="B430" s="259" t="s">
        <v>2913</v>
      </c>
      <c r="C430" s="259" t="s">
        <v>2914</v>
      </c>
      <c r="D430" s="259" t="s">
        <v>2915</v>
      </c>
      <c r="E430" s="93"/>
      <c r="L430" s="95"/>
      <c r="M430" s="95"/>
      <c r="IU430" s="246"/>
      <c r="IV430" s="246"/>
    </row>
    <row r="431" spans="1:256">
      <c r="A431" s="303"/>
      <c r="B431" s="259" t="s">
        <v>2916</v>
      </c>
      <c r="C431" s="259" t="s">
        <v>2917</v>
      </c>
      <c r="D431" s="305"/>
      <c r="E431" s="93"/>
      <c r="L431" s="95"/>
      <c r="M431" s="95"/>
      <c r="IU431" s="246"/>
      <c r="IV431" s="246"/>
    </row>
    <row r="432" spans="1:256">
      <c r="A432" s="303"/>
      <c r="B432" s="304" t="s">
        <v>2918</v>
      </c>
      <c r="C432" s="304"/>
      <c r="D432" s="305"/>
      <c r="E432" s="93"/>
      <c r="L432" s="95"/>
      <c r="M432" s="95"/>
      <c r="IU432" s="246"/>
      <c r="IV432" s="246"/>
    </row>
    <row r="433" spans="1:256">
      <c r="A433" s="303"/>
      <c r="B433" s="259" t="s">
        <v>2898</v>
      </c>
      <c r="C433" s="259" t="s">
        <v>2919</v>
      </c>
      <c r="D433" s="259" t="s">
        <v>2920</v>
      </c>
      <c r="E433" s="93"/>
      <c r="L433" s="95"/>
      <c r="M433" s="95"/>
      <c r="IU433" s="246"/>
      <c r="IV433" s="246"/>
    </row>
    <row r="434" spans="1:256">
      <c r="A434" s="303"/>
      <c r="B434" s="259" t="s">
        <v>2901</v>
      </c>
      <c r="C434" s="259" t="s">
        <v>2921</v>
      </c>
      <c r="D434" s="305"/>
      <c r="E434" s="93"/>
      <c r="L434" s="95"/>
      <c r="M434" s="95"/>
      <c r="IU434" s="246"/>
      <c r="IV434" s="246"/>
    </row>
    <row r="435" spans="1:256">
      <c r="A435" s="303"/>
      <c r="B435" s="259" t="s">
        <v>2903</v>
      </c>
      <c r="C435" s="259" t="s">
        <v>2922</v>
      </c>
      <c r="D435" s="259" t="s">
        <v>2923</v>
      </c>
      <c r="E435" s="93"/>
      <c r="L435" s="95"/>
      <c r="M435" s="95"/>
      <c r="IU435" s="246"/>
      <c r="IV435" s="246"/>
    </row>
    <row r="436" spans="1:256">
      <c r="A436" s="303"/>
      <c r="B436" s="259" t="s">
        <v>2906</v>
      </c>
      <c r="C436" s="259" t="s">
        <v>2924</v>
      </c>
      <c r="D436" s="306" t="s">
        <v>2925</v>
      </c>
      <c r="E436" s="93"/>
      <c r="L436" s="95"/>
      <c r="M436" s="95"/>
      <c r="IU436" s="246"/>
      <c r="IV436" s="246"/>
    </row>
    <row r="437" spans="1:256">
      <c r="A437" s="303"/>
      <c r="B437" s="304" t="s">
        <v>2926</v>
      </c>
      <c r="C437" s="304"/>
      <c r="D437" s="305"/>
      <c r="E437" s="93"/>
      <c r="L437" s="95"/>
      <c r="M437" s="95"/>
      <c r="IU437" s="246"/>
      <c r="IV437" s="246"/>
    </row>
    <row r="438" spans="1:256">
      <c r="A438" s="303"/>
      <c r="B438" s="259" t="s">
        <v>2927</v>
      </c>
      <c r="C438" s="259" t="s">
        <v>2928</v>
      </c>
      <c r="D438" s="259" t="s">
        <v>2929</v>
      </c>
      <c r="E438" s="93"/>
      <c r="L438" s="95"/>
      <c r="M438" s="95"/>
      <c r="IU438" s="246"/>
      <c r="IV438" s="246"/>
    </row>
    <row r="439" spans="1:256">
      <c r="A439" s="303"/>
      <c r="B439" s="259" t="s">
        <v>2930</v>
      </c>
      <c r="C439" s="259" t="s">
        <v>2931</v>
      </c>
      <c r="D439" s="259" t="s">
        <v>2932</v>
      </c>
      <c r="E439" s="93"/>
      <c r="L439" s="95"/>
      <c r="M439" s="95"/>
      <c r="IV439" s="246"/>
    </row>
    <row r="440" spans="1:256">
      <c r="A440" s="307" t="s">
        <v>2933</v>
      </c>
      <c r="B440" s="304" t="s">
        <v>2934</v>
      </c>
      <c r="C440" s="304"/>
      <c r="D440" s="304"/>
      <c r="E440" s="308"/>
      <c r="M440" s="95"/>
      <c r="IU440" s="246"/>
      <c r="IV440" s="246"/>
    </row>
    <row r="441" spans="1:256">
      <c r="A441" s="309"/>
      <c r="B441" s="259" t="s">
        <v>2935</v>
      </c>
      <c r="C441" s="259" t="s">
        <v>2936</v>
      </c>
      <c r="D441" s="306" t="s">
        <v>2937</v>
      </c>
      <c r="E441" s="93"/>
      <c r="L441" s="95"/>
      <c r="M441" s="95"/>
      <c r="IU441" s="246"/>
      <c r="IV441" s="246"/>
    </row>
    <row r="442" spans="1:256">
      <c r="A442" s="309"/>
      <c r="B442" s="259" t="s">
        <v>2938</v>
      </c>
      <c r="C442" s="259" t="s">
        <v>2939</v>
      </c>
      <c r="D442" s="259" t="s">
        <v>2940</v>
      </c>
      <c r="E442" s="93"/>
      <c r="L442" s="95"/>
      <c r="M442" s="95"/>
      <c r="IU442" s="246"/>
      <c r="IV442" s="246"/>
    </row>
    <row r="443" spans="1:256">
      <c r="A443" s="309"/>
      <c r="B443" s="259" t="s">
        <v>2941</v>
      </c>
      <c r="C443" s="259" t="s">
        <v>2942</v>
      </c>
      <c r="D443" s="259" t="s">
        <v>2943</v>
      </c>
      <c r="E443" s="93"/>
      <c r="L443" s="95"/>
      <c r="M443" s="95"/>
      <c r="IU443" s="246"/>
      <c r="IV443" s="246"/>
    </row>
    <row r="444" spans="1:256">
      <c r="A444" s="309"/>
      <c r="B444" s="259" t="s">
        <v>2944</v>
      </c>
      <c r="C444" s="259" t="s">
        <v>2945</v>
      </c>
      <c r="D444" s="305" t="s">
        <v>2946</v>
      </c>
      <c r="E444" s="93"/>
      <c r="L444" s="95"/>
      <c r="M444" s="95"/>
      <c r="IU444" s="246"/>
      <c r="IV444" s="246"/>
    </row>
    <row r="445" spans="1:256">
      <c r="A445" s="309"/>
      <c r="B445" s="259" t="s">
        <v>2947</v>
      </c>
      <c r="C445" s="259" t="s">
        <v>2948</v>
      </c>
      <c r="D445" s="306" t="s">
        <v>2949</v>
      </c>
      <c r="E445" s="93"/>
      <c r="L445" s="95"/>
      <c r="M445" s="95"/>
    </row>
    <row r="446" spans="1:256">
      <c r="A446" s="310" t="s">
        <v>2950</v>
      </c>
      <c r="B446" s="304" t="s">
        <v>2951</v>
      </c>
      <c r="C446" s="304"/>
      <c r="D446" s="304"/>
      <c r="E446" s="311"/>
      <c r="F446" s="308"/>
    </row>
    <row r="447" spans="1:256">
      <c r="A447" s="310"/>
      <c r="B447" s="259" t="s">
        <v>2935</v>
      </c>
      <c r="C447" s="259" t="s">
        <v>2952</v>
      </c>
      <c r="D447" s="259" t="s">
        <v>2953</v>
      </c>
      <c r="E447" s="311"/>
      <c r="F447" s="308"/>
    </row>
    <row r="448" spans="1:256">
      <c r="A448" s="310"/>
      <c r="B448" s="259" t="s">
        <v>2938</v>
      </c>
      <c r="C448" s="259" t="s">
        <v>2954</v>
      </c>
      <c r="D448" s="306" t="s">
        <v>2955</v>
      </c>
      <c r="E448" s="311"/>
      <c r="F448" s="308"/>
    </row>
    <row r="449" spans="1:6">
      <c r="A449" s="310"/>
      <c r="B449" s="259" t="s">
        <v>2941</v>
      </c>
      <c r="C449" s="259" t="s">
        <v>2956</v>
      </c>
      <c r="D449" s="259" t="s">
        <v>2957</v>
      </c>
      <c r="E449" s="311"/>
      <c r="F449" s="308"/>
    </row>
    <row r="450" spans="1:6">
      <c r="A450" s="310"/>
      <c r="B450" s="259" t="s">
        <v>2944</v>
      </c>
      <c r="C450" s="259" t="s">
        <v>2958</v>
      </c>
      <c r="D450" s="259" t="s">
        <v>2959</v>
      </c>
      <c r="E450" s="311"/>
      <c r="F450" s="308"/>
    </row>
    <row r="451" spans="1:6">
      <c r="A451" s="310"/>
      <c r="B451" s="259" t="s">
        <v>2947</v>
      </c>
      <c r="C451" s="259" t="s">
        <v>2960</v>
      </c>
      <c r="D451" s="259" t="s">
        <v>2961</v>
      </c>
      <c r="E451" s="311"/>
      <c r="F451" s="308"/>
    </row>
    <row r="452" spans="1:6">
      <c r="A452" s="312" t="s">
        <v>2962</v>
      </c>
      <c r="B452" s="304" t="s">
        <v>2963</v>
      </c>
      <c r="C452" s="304"/>
      <c r="D452" s="304"/>
      <c r="E452" s="311"/>
      <c r="F452" s="308"/>
    </row>
    <row r="453" spans="1:6">
      <c r="A453" s="312"/>
      <c r="B453" s="259" t="s">
        <v>2935</v>
      </c>
      <c r="C453" s="259" t="s">
        <v>2964</v>
      </c>
      <c r="D453" s="306" t="s">
        <v>2965</v>
      </c>
      <c r="E453" s="311"/>
      <c r="F453" s="246"/>
    </row>
    <row r="454" spans="1:6">
      <c r="A454" s="312"/>
      <c r="B454" s="259" t="s">
        <v>2938</v>
      </c>
      <c r="C454" s="259" t="s">
        <v>2966</v>
      </c>
      <c r="D454" s="259" t="s">
        <v>2967</v>
      </c>
      <c r="E454" s="311"/>
      <c r="F454" s="246"/>
    </row>
    <row r="455" spans="1:6">
      <c r="A455" s="312"/>
      <c r="B455" s="259" t="s">
        <v>2941</v>
      </c>
      <c r="C455" s="259" t="s">
        <v>2968</v>
      </c>
      <c r="D455" s="259" t="s">
        <v>2969</v>
      </c>
      <c r="E455" s="311"/>
      <c r="F455" s="246"/>
    </row>
    <row r="456" spans="1:6">
      <c r="A456" s="312"/>
      <c r="B456" s="259" t="s">
        <v>2944</v>
      </c>
      <c r="C456" s="259" t="s">
        <v>2970</v>
      </c>
      <c r="D456" s="259" t="s">
        <v>2971</v>
      </c>
      <c r="E456" s="311"/>
      <c r="F456" s="246"/>
    </row>
    <row r="457" spans="1:6">
      <c r="A457" s="312"/>
      <c r="B457" s="259" t="s">
        <v>2947</v>
      </c>
      <c r="C457" s="259" t="s">
        <v>2972</v>
      </c>
      <c r="D457" s="259" t="s">
        <v>2973</v>
      </c>
      <c r="E457" s="311"/>
      <c r="F457" s="246"/>
    </row>
    <row r="458" spans="1:6">
      <c r="A458" s="313" t="s">
        <v>2974</v>
      </c>
      <c r="B458" s="304" t="s">
        <v>2975</v>
      </c>
      <c r="C458" s="304"/>
      <c r="D458" s="304"/>
      <c r="E458" s="311"/>
      <c r="F458" s="246"/>
    </row>
    <row r="459" spans="1:6">
      <c r="A459" s="313"/>
      <c r="B459" s="259" t="s">
        <v>2935</v>
      </c>
      <c r="C459" s="259" t="s">
        <v>2976</v>
      </c>
      <c r="D459" s="259" t="s">
        <v>2977</v>
      </c>
      <c r="E459" s="311"/>
      <c r="F459" s="246"/>
    </row>
    <row r="460" spans="1:6">
      <c r="A460" s="313"/>
      <c r="B460" s="259" t="s">
        <v>2938</v>
      </c>
      <c r="C460" s="259" t="s">
        <v>2978</v>
      </c>
      <c r="D460" s="259" t="s">
        <v>2979</v>
      </c>
      <c r="E460" s="311"/>
      <c r="F460" s="246"/>
    </row>
    <row r="461" spans="1:6">
      <c r="A461" s="313"/>
      <c r="B461" s="259" t="s">
        <v>2941</v>
      </c>
      <c r="C461" s="259" t="s">
        <v>2980</v>
      </c>
      <c r="D461" s="306" t="s">
        <v>2981</v>
      </c>
      <c r="E461" s="311"/>
      <c r="F461" s="246"/>
    </row>
    <row r="462" spans="1:6">
      <c r="A462" s="313"/>
      <c r="B462" s="259" t="s">
        <v>2944</v>
      </c>
      <c r="C462" s="259" t="s">
        <v>2982</v>
      </c>
      <c r="D462" s="259" t="s">
        <v>2983</v>
      </c>
      <c r="E462" s="311"/>
      <c r="F462" s="246"/>
    </row>
    <row r="463" spans="1:6">
      <c r="A463" s="313"/>
      <c r="B463" s="259" t="s">
        <v>2947</v>
      </c>
      <c r="C463" s="259" t="s">
        <v>2984</v>
      </c>
      <c r="D463" s="259" t="s">
        <v>2985</v>
      </c>
      <c r="E463" s="311"/>
      <c r="F463" s="246"/>
    </row>
    <row r="464" spans="1:6">
      <c r="A464" s="302" t="s">
        <v>2986</v>
      </c>
      <c r="B464" s="304" t="s">
        <v>2987</v>
      </c>
      <c r="C464" s="304"/>
      <c r="D464" s="304"/>
      <c r="E464" s="311"/>
      <c r="F464" s="246"/>
    </row>
    <row r="465" spans="1:6">
      <c r="A465" s="314"/>
      <c r="B465" s="259" t="s">
        <v>2935</v>
      </c>
      <c r="C465" s="259" t="s">
        <v>2988</v>
      </c>
      <c r="D465" s="259" t="s">
        <v>2989</v>
      </c>
      <c r="E465" s="311"/>
      <c r="F465" s="246"/>
    </row>
    <row r="466" spans="1:6">
      <c r="A466" s="314"/>
      <c r="B466" s="259" t="s">
        <v>2938</v>
      </c>
      <c r="C466" s="259" t="s">
        <v>2990</v>
      </c>
      <c r="D466" s="306" t="s">
        <v>2991</v>
      </c>
      <c r="E466" s="311"/>
      <c r="F466" s="246"/>
    </row>
    <row r="467" spans="1:6">
      <c r="A467" s="314"/>
      <c r="B467" s="259" t="s">
        <v>2941</v>
      </c>
      <c r="C467" s="259" t="s">
        <v>2992</v>
      </c>
      <c r="D467" s="259" t="s">
        <v>2993</v>
      </c>
      <c r="E467" s="311"/>
      <c r="F467" s="246"/>
    </row>
    <row r="468" spans="1:6">
      <c r="A468" s="314"/>
      <c r="B468" s="259" t="s">
        <v>2944</v>
      </c>
      <c r="C468" s="259" t="s">
        <v>2994</v>
      </c>
      <c r="D468" s="306" t="s">
        <v>2995</v>
      </c>
      <c r="E468" s="311"/>
      <c r="F468" s="246"/>
    </row>
    <row r="469" spans="1:6">
      <c r="A469" s="314"/>
      <c r="B469" s="259" t="s">
        <v>2947</v>
      </c>
      <c r="C469" s="259" t="s">
        <v>2996</v>
      </c>
      <c r="D469" s="259" t="s">
        <v>2997</v>
      </c>
      <c r="E469" s="311"/>
      <c r="F469" s="246"/>
    </row>
    <row r="470" spans="1:6">
      <c r="A470" s="259" t="s">
        <v>2998</v>
      </c>
      <c r="B470" s="304" t="s">
        <v>2999</v>
      </c>
      <c r="C470" s="304"/>
      <c r="D470" s="304"/>
      <c r="E470" s="249"/>
      <c r="F470" s="246"/>
    </row>
    <row r="471" spans="1:6">
      <c r="A471" s="259"/>
      <c r="B471" s="259" t="s">
        <v>3000</v>
      </c>
      <c r="C471" s="259" t="s">
        <v>3001</v>
      </c>
      <c r="D471" s="259" t="s">
        <v>3002</v>
      </c>
      <c r="E471" s="311"/>
      <c r="F471" s="246"/>
    </row>
    <row r="472" spans="1:6">
      <c r="A472" s="259"/>
      <c r="B472" s="259" t="s">
        <v>3003</v>
      </c>
      <c r="C472" s="259" t="s">
        <v>3004</v>
      </c>
      <c r="D472" s="259" t="s">
        <v>3005</v>
      </c>
      <c r="E472" s="311"/>
      <c r="F472" s="246"/>
    </row>
    <row r="473" spans="1:6">
      <c r="A473" s="259"/>
      <c r="B473" s="259" t="s">
        <v>3006</v>
      </c>
      <c r="C473" s="259" t="s">
        <v>3007</v>
      </c>
      <c r="D473" s="306" t="s">
        <v>3008</v>
      </c>
      <c r="E473" s="311"/>
      <c r="F473" s="246"/>
    </row>
    <row r="474" spans="1:6">
      <c r="A474" s="259"/>
      <c r="B474" s="259" t="s">
        <v>3009</v>
      </c>
      <c r="C474" s="259" t="s">
        <v>3010</v>
      </c>
      <c r="D474" s="259" t="s">
        <v>3011</v>
      </c>
      <c r="E474" s="311"/>
      <c r="F474" s="246"/>
    </row>
    <row r="475" spans="1:6">
      <c r="A475" s="259"/>
      <c r="B475" s="315" t="s">
        <v>3012</v>
      </c>
      <c r="C475" s="315"/>
      <c r="D475" s="315"/>
      <c r="E475" s="246"/>
      <c r="F475" s="246"/>
    </row>
    <row r="476" spans="1:6">
      <c r="A476" s="259"/>
      <c r="B476" s="259" t="s">
        <v>3000</v>
      </c>
      <c r="C476" s="259" t="s">
        <v>3013</v>
      </c>
      <c r="D476" s="259" t="s">
        <v>3014</v>
      </c>
      <c r="E476" s="311"/>
      <c r="F476" s="246"/>
    </row>
    <row r="477" spans="1:6">
      <c r="A477" s="259"/>
      <c r="B477" s="259" t="s">
        <v>3003</v>
      </c>
      <c r="C477" s="259" t="s">
        <v>3015</v>
      </c>
      <c r="D477" s="259" t="s">
        <v>3016</v>
      </c>
      <c r="E477" s="311"/>
      <c r="F477" s="246"/>
    </row>
    <row r="478" spans="1:6">
      <c r="A478" s="259"/>
      <c r="B478" s="259" t="s">
        <v>3006</v>
      </c>
      <c r="C478" s="259" t="s">
        <v>3017</v>
      </c>
      <c r="D478" s="259" t="s">
        <v>3018</v>
      </c>
      <c r="E478" s="311"/>
      <c r="F478" s="246"/>
    </row>
    <row r="479" spans="1:6">
      <c r="A479" s="259"/>
      <c r="B479" s="304" t="s">
        <v>3019</v>
      </c>
      <c r="C479" s="304"/>
      <c r="D479" s="304"/>
      <c r="E479" s="311"/>
      <c r="F479" s="246"/>
    </row>
    <row r="480" spans="1:6">
      <c r="A480" s="259"/>
      <c r="B480" s="316"/>
      <c r="C480" s="259" t="s">
        <v>3020</v>
      </c>
      <c r="D480" s="259" t="s">
        <v>3021</v>
      </c>
      <c r="E480" s="311"/>
      <c r="F480" s="246"/>
    </row>
    <row r="481" spans="1:18">
      <c r="A481" s="259"/>
      <c r="B481" s="316"/>
      <c r="C481" s="259" t="s">
        <v>3022</v>
      </c>
      <c r="D481" s="259" t="s">
        <v>3023</v>
      </c>
      <c r="E481" s="311"/>
      <c r="F481" s="246"/>
    </row>
    <row r="482" spans="1:18" ht="14.25" thickBot="1"/>
    <row r="483" spans="1:18">
      <c r="A483" s="317" t="s">
        <v>448</v>
      </c>
      <c r="B483" s="93" t="s">
        <v>3024</v>
      </c>
    </row>
    <row r="484" spans="1:18">
      <c r="A484" s="318" t="s">
        <v>167</v>
      </c>
      <c r="B484" s="318" t="s">
        <v>167</v>
      </c>
    </row>
    <row r="485" spans="1:18">
      <c r="A485" s="187" t="s">
        <v>189</v>
      </c>
      <c r="B485" s="187" t="s">
        <v>189</v>
      </c>
    </row>
    <row r="486" spans="1:18">
      <c r="A486" s="187" t="s">
        <v>166</v>
      </c>
      <c r="B486" s="187" t="s">
        <v>166</v>
      </c>
    </row>
    <row r="487" spans="1:18">
      <c r="A487" s="187" t="s">
        <v>203</v>
      </c>
      <c r="B487" s="187" t="s">
        <v>203</v>
      </c>
    </row>
    <row r="488" spans="1:18">
      <c r="A488" s="187" t="s">
        <v>4</v>
      </c>
      <c r="B488" s="187" t="s">
        <v>4</v>
      </c>
    </row>
    <row r="489" spans="1:18">
      <c r="A489" s="187" t="s">
        <v>188</v>
      </c>
      <c r="B489" s="187" t="s">
        <v>188</v>
      </c>
    </row>
    <row r="490" spans="1:18">
      <c r="A490" s="187" t="s">
        <v>168</v>
      </c>
      <c r="B490" s="187" t="s">
        <v>168</v>
      </c>
    </row>
    <row r="491" spans="1:18">
      <c r="A491" s="319" t="s">
        <v>204</v>
      </c>
      <c r="B491" s="319" t="s">
        <v>204</v>
      </c>
    </row>
    <row r="492" spans="1:18" ht="14.25" thickBot="1">
      <c r="A492" s="320" t="s">
        <v>205</v>
      </c>
    </row>
    <row r="494" spans="1:18">
      <c r="A494" s="93" t="s">
        <v>205</v>
      </c>
      <c r="B494" s="93" t="s">
        <v>188</v>
      </c>
      <c r="C494" s="93" t="s">
        <v>167</v>
      </c>
      <c r="D494" s="93" t="s">
        <v>189</v>
      </c>
      <c r="E494" s="94" t="s">
        <v>166</v>
      </c>
      <c r="F494" s="93" t="s">
        <v>204</v>
      </c>
      <c r="G494" s="93" t="s">
        <v>4</v>
      </c>
      <c r="H494" s="93" t="s">
        <v>168</v>
      </c>
      <c r="I494" s="93" t="s">
        <v>203</v>
      </c>
      <c r="J494" s="93" t="s">
        <v>3025</v>
      </c>
      <c r="K494" s="93" t="s">
        <v>3026</v>
      </c>
      <c r="L494" s="93" t="s">
        <v>3027</v>
      </c>
      <c r="M494" s="93" t="s">
        <v>3028</v>
      </c>
      <c r="N494" s="93" t="s">
        <v>3029</v>
      </c>
      <c r="O494" s="93" t="s">
        <v>3030</v>
      </c>
      <c r="P494" s="93" t="s">
        <v>3031</v>
      </c>
      <c r="Q494" s="93" t="s">
        <v>3032</v>
      </c>
      <c r="R494" s="93" t="s">
        <v>3033</v>
      </c>
    </row>
    <row r="495" spans="1:18">
      <c r="A495" s="93">
        <v>0</v>
      </c>
      <c r="B495" s="93">
        <v>0</v>
      </c>
      <c r="C495" s="93">
        <v>0</v>
      </c>
      <c r="D495" s="93">
        <v>0</v>
      </c>
      <c r="E495" s="94">
        <v>0</v>
      </c>
      <c r="F495" s="93">
        <v>0</v>
      </c>
      <c r="G495" s="93">
        <v>0</v>
      </c>
      <c r="H495" s="93">
        <v>0</v>
      </c>
      <c r="I495" s="93">
        <v>0</v>
      </c>
      <c r="K495" s="93">
        <v>1</v>
      </c>
      <c r="N495" s="93">
        <v>1</v>
      </c>
      <c r="O495" s="93"/>
      <c r="P495" s="93">
        <v>1</v>
      </c>
      <c r="Q495" s="93">
        <v>1</v>
      </c>
      <c r="R495" s="93">
        <v>1</v>
      </c>
    </row>
    <row r="496" spans="1:18">
      <c r="A496" s="102">
        <v>5.83333333333333E-2</v>
      </c>
      <c r="B496" s="102">
        <v>0.16666666666666702</v>
      </c>
      <c r="C496" s="102">
        <v>0.05</v>
      </c>
      <c r="D496" s="102">
        <v>8.3333333333333301E-2</v>
      </c>
      <c r="E496" s="232">
        <v>5.83333333333333E-2</v>
      </c>
      <c r="F496" s="102">
        <v>0.15</v>
      </c>
      <c r="G496" s="102">
        <v>0.133333333333333</v>
      </c>
      <c r="H496" s="102">
        <v>0.15833333333333302</v>
      </c>
      <c r="I496" s="102">
        <v>0.14166666666666702</v>
      </c>
      <c r="J496" s="102"/>
      <c r="K496" s="102">
        <v>0.83333333333333304</v>
      </c>
      <c r="L496" s="102"/>
      <c r="M496" s="102"/>
      <c r="N496" s="102">
        <v>0.94166666666666665</v>
      </c>
      <c r="O496" s="102"/>
      <c r="P496" s="102">
        <v>0.86666666666666703</v>
      </c>
      <c r="Q496" s="102">
        <v>0.84166666666666701</v>
      </c>
      <c r="R496" s="102">
        <v>0.85833333333333295</v>
      </c>
    </row>
    <row r="497" spans="1:18">
      <c r="A497" s="102">
        <v>0.22500000000000001</v>
      </c>
      <c r="B497" s="102">
        <v>0.21666666666666701</v>
      </c>
      <c r="C497" s="102">
        <v>0.133333333333333</v>
      </c>
      <c r="D497" s="102">
        <v>0.14166666666666702</v>
      </c>
      <c r="E497" s="232">
        <v>0.20833333333333301</v>
      </c>
      <c r="F497" s="102">
        <v>0.28333333333333305</v>
      </c>
      <c r="G497" s="102">
        <v>0.29166666666666702</v>
      </c>
      <c r="H497" s="102">
        <v>0.3</v>
      </c>
      <c r="I497" s="102">
        <v>0.2</v>
      </c>
      <c r="J497" s="102"/>
      <c r="K497" s="102">
        <v>0.78333333333333299</v>
      </c>
      <c r="L497" s="102"/>
      <c r="M497" s="102"/>
      <c r="N497" s="102">
        <v>0.79166666666666696</v>
      </c>
      <c r="O497" s="102"/>
      <c r="P497" s="102">
        <v>0.70833333333333304</v>
      </c>
      <c r="Q497" s="102">
        <v>0.7</v>
      </c>
      <c r="R497" s="102">
        <v>0.8</v>
      </c>
    </row>
    <row r="498" spans="1:18">
      <c r="A498" s="102">
        <v>0.27500000000000002</v>
      </c>
      <c r="B498" s="102">
        <v>0.3</v>
      </c>
      <c r="C498" s="102">
        <v>0.19166666666666701</v>
      </c>
      <c r="D498" s="102">
        <v>0.29166666666666702</v>
      </c>
      <c r="E498" s="232">
        <v>0.34166666666666701</v>
      </c>
      <c r="F498" s="102">
        <v>0.44166666666666704</v>
      </c>
      <c r="G498" s="102">
        <v>0.43333333333333302</v>
      </c>
      <c r="H498" s="102">
        <v>0.358333333333333</v>
      </c>
      <c r="I498" s="102">
        <v>0.36666666666666703</v>
      </c>
      <c r="J498" s="102"/>
      <c r="K498" s="102">
        <v>0.7</v>
      </c>
      <c r="L498" s="102"/>
      <c r="M498" s="102"/>
      <c r="N498" s="102">
        <v>0.65833333333333299</v>
      </c>
      <c r="O498" s="102"/>
      <c r="P498" s="102">
        <v>0.56666666666666698</v>
      </c>
      <c r="Q498" s="102">
        <v>0.64166666666666705</v>
      </c>
      <c r="R498" s="102">
        <v>0.63333333333333308</v>
      </c>
    </row>
    <row r="499" spans="1:18">
      <c r="A499" s="102">
        <v>0.358333333333333</v>
      </c>
      <c r="B499" s="102">
        <v>0.358333333333333</v>
      </c>
      <c r="C499" s="102">
        <v>0.34166666666666701</v>
      </c>
      <c r="D499" s="102">
        <v>0.42499999999999999</v>
      </c>
      <c r="E499" s="232">
        <v>0.5</v>
      </c>
      <c r="F499" s="102">
        <v>0.58333333333333304</v>
      </c>
      <c r="G499" s="102">
        <v>0.49166666666666703</v>
      </c>
      <c r="H499" s="102">
        <v>0.52500000000000002</v>
      </c>
      <c r="I499" s="102">
        <v>0.41666666666666702</v>
      </c>
      <c r="J499" s="102"/>
      <c r="K499" s="102">
        <v>0.64166666666666705</v>
      </c>
      <c r="L499" s="102"/>
      <c r="M499" s="102"/>
      <c r="N499" s="102">
        <v>0.5</v>
      </c>
      <c r="O499" s="102"/>
      <c r="P499" s="102">
        <v>0.50833333333333308</v>
      </c>
      <c r="Q499" s="102">
        <v>0.47499999999999998</v>
      </c>
      <c r="R499" s="102">
        <v>0.58333333333333304</v>
      </c>
    </row>
    <row r="500" spans="1:18">
      <c r="A500" s="102">
        <v>0.41666666666666702</v>
      </c>
      <c r="B500" s="102">
        <v>0.50833333333333308</v>
      </c>
      <c r="C500" s="102">
        <v>0.47499999999999998</v>
      </c>
      <c r="D500" s="102">
        <v>0.58333333333333304</v>
      </c>
      <c r="E500" s="232">
        <v>0.64166666666666705</v>
      </c>
      <c r="F500" s="102">
        <v>0.64166666666666705</v>
      </c>
      <c r="G500" s="102">
        <v>0.6583333333333331</v>
      </c>
      <c r="H500" s="102">
        <v>0.57499999999999996</v>
      </c>
      <c r="I500" s="102">
        <v>0.5</v>
      </c>
      <c r="J500" s="102"/>
      <c r="K500" s="102">
        <v>0.49166666666666703</v>
      </c>
      <c r="L500" s="102"/>
      <c r="M500" s="102"/>
      <c r="N500" s="102">
        <v>0.35833333333333295</v>
      </c>
      <c r="O500" s="102"/>
      <c r="P500" s="102">
        <v>0.34166666666666701</v>
      </c>
      <c r="Q500" s="102">
        <v>0.42500000000000004</v>
      </c>
      <c r="R500" s="102">
        <v>0.5</v>
      </c>
    </row>
    <row r="501" spans="1:18">
      <c r="A501" s="102">
        <v>0.5666666666666671</v>
      </c>
      <c r="B501" s="102">
        <v>0.64166666666666705</v>
      </c>
      <c r="C501" s="102">
        <v>0.63333333333333308</v>
      </c>
      <c r="D501" s="102">
        <v>0.72499999999999998</v>
      </c>
      <c r="E501" s="232">
        <v>0.7</v>
      </c>
      <c r="F501" s="102">
        <v>0.80833333333333302</v>
      </c>
      <c r="G501" s="102">
        <v>0.70833333333333304</v>
      </c>
      <c r="H501" s="102">
        <v>0.6583333333333331</v>
      </c>
      <c r="I501" s="102">
        <v>0.55833333333333302</v>
      </c>
      <c r="J501" s="102"/>
      <c r="K501" s="102">
        <v>0.35833333333333295</v>
      </c>
      <c r="L501" s="102"/>
      <c r="M501" s="102"/>
      <c r="N501" s="102">
        <v>0.30000000000000004</v>
      </c>
      <c r="O501" s="102"/>
      <c r="P501" s="102">
        <v>0.29166666666666696</v>
      </c>
      <c r="Q501" s="102">
        <v>0.34166666666666701</v>
      </c>
      <c r="R501" s="102">
        <v>0.44166666666666698</v>
      </c>
    </row>
    <row r="502" spans="1:18">
      <c r="A502" s="102">
        <v>0.7</v>
      </c>
      <c r="B502" s="102">
        <v>0.8</v>
      </c>
      <c r="C502" s="102">
        <v>0.77500000000000002</v>
      </c>
      <c r="D502" s="102">
        <v>0.7833333333333331</v>
      </c>
      <c r="E502" s="232">
        <v>0.86666666666666703</v>
      </c>
      <c r="F502" s="102">
        <v>0.85833333333333306</v>
      </c>
      <c r="G502" s="102">
        <v>0.79166666666666707</v>
      </c>
      <c r="H502" s="102">
        <v>0.71666666666666701</v>
      </c>
      <c r="I502" s="102">
        <v>0.70833333333333304</v>
      </c>
      <c r="J502" s="102"/>
      <c r="K502" s="102">
        <v>0.19999999999999996</v>
      </c>
      <c r="L502" s="102"/>
      <c r="M502" s="102"/>
      <c r="N502" s="102">
        <v>0.13333333333333297</v>
      </c>
      <c r="O502" s="102"/>
      <c r="P502" s="102">
        <v>0.20833333333333304</v>
      </c>
      <c r="Q502" s="102">
        <v>0.28333333333333299</v>
      </c>
      <c r="R502" s="102">
        <v>0.29166666666666696</v>
      </c>
    </row>
    <row r="503" spans="1:18">
      <c r="A503" s="102">
        <v>0.85833333333333306</v>
      </c>
      <c r="B503" s="102">
        <v>0.9416666666666671</v>
      </c>
      <c r="C503" s="102">
        <v>0.83333333333333304</v>
      </c>
      <c r="D503" s="102">
        <v>0.95</v>
      </c>
      <c r="E503" s="232">
        <v>0.91666666666666707</v>
      </c>
      <c r="F503" s="102">
        <v>0.9416666666666671</v>
      </c>
      <c r="G503" s="102">
        <v>0.85</v>
      </c>
      <c r="H503" s="102">
        <v>0.86666666666666703</v>
      </c>
      <c r="I503" s="102">
        <v>0.84166666666666712</v>
      </c>
      <c r="J503" s="102"/>
      <c r="K503" s="102">
        <v>5.8333333333333015E-2</v>
      </c>
      <c r="L503" s="102"/>
      <c r="M503" s="102"/>
      <c r="N503" s="102">
        <v>8.3333333333333037E-2</v>
      </c>
      <c r="O503" s="102"/>
      <c r="P503" s="102">
        <v>0.15000000000000002</v>
      </c>
      <c r="Q503" s="102">
        <v>0.13333333333333297</v>
      </c>
      <c r="R503" s="102">
        <v>0.15833333333333299</v>
      </c>
    </row>
    <row r="504" spans="1:18">
      <c r="A504" s="102">
        <v>1</v>
      </c>
      <c r="B504" s="102">
        <v>1</v>
      </c>
      <c r="C504" s="102">
        <v>1</v>
      </c>
      <c r="D504" s="102">
        <v>1</v>
      </c>
      <c r="E504" s="232">
        <v>1</v>
      </c>
      <c r="F504" s="102">
        <v>1</v>
      </c>
      <c r="G504" s="102">
        <v>1</v>
      </c>
      <c r="H504" s="102">
        <v>1</v>
      </c>
      <c r="I504" s="102">
        <v>1</v>
      </c>
      <c r="J504" s="102"/>
      <c r="K504" s="102">
        <v>0</v>
      </c>
      <c r="L504" s="102"/>
      <c r="M504" s="102"/>
      <c r="N504" s="102">
        <v>0</v>
      </c>
      <c r="O504" s="102"/>
      <c r="P504" s="102">
        <v>0</v>
      </c>
      <c r="Q504" s="102">
        <v>0</v>
      </c>
      <c r="R504" s="102">
        <v>0</v>
      </c>
    </row>
    <row r="507" spans="1:18">
      <c r="A507" s="321" t="s">
        <v>3034</v>
      </c>
      <c r="B507" s="321"/>
      <c r="C507" s="321"/>
      <c r="E507" s="93">
        <v>3.75</v>
      </c>
      <c r="F507" s="94"/>
      <c r="N507" s="93"/>
    </row>
    <row r="508" spans="1:18">
      <c r="A508" s="246" t="s">
        <v>3035</v>
      </c>
      <c r="B508" s="246" t="s">
        <v>2718</v>
      </c>
      <c r="C508" s="246" t="s">
        <v>3036</v>
      </c>
      <c r="E508" s="246" t="s">
        <v>3035</v>
      </c>
      <c r="F508" s="94"/>
      <c r="N508" s="93"/>
    </row>
    <row r="509" spans="1:18">
      <c r="A509" s="246" t="s">
        <v>180</v>
      </c>
      <c r="B509" s="246">
        <v>26</v>
      </c>
      <c r="C509" s="246">
        <v>10</v>
      </c>
      <c r="E509" s="246" t="s">
        <v>180</v>
      </c>
      <c r="F509" s="94"/>
      <c r="N509" s="93"/>
    </row>
    <row r="510" spans="1:18">
      <c r="A510" s="246" t="s">
        <v>181</v>
      </c>
      <c r="B510" s="246">
        <v>22</v>
      </c>
      <c r="C510" s="246">
        <v>6</v>
      </c>
      <c r="E510" s="246" t="s">
        <v>181</v>
      </c>
      <c r="F510" s="94"/>
      <c r="N510" s="93"/>
    </row>
    <row r="511" spans="1:18">
      <c r="A511" s="246" t="s">
        <v>182</v>
      </c>
      <c r="B511" s="246">
        <v>18</v>
      </c>
      <c r="C511" s="246">
        <v>2</v>
      </c>
      <c r="E511" s="246" t="s">
        <v>182</v>
      </c>
      <c r="F511" s="94"/>
      <c r="N511" s="93"/>
    </row>
    <row r="512" spans="1:18">
      <c r="A512" s="246" t="s">
        <v>183</v>
      </c>
      <c r="B512" s="246">
        <v>14</v>
      </c>
      <c r="C512" s="246">
        <v>26</v>
      </c>
      <c r="E512" s="246" t="s">
        <v>183</v>
      </c>
      <c r="F512" s="94"/>
      <c r="N512" s="93"/>
    </row>
    <row r="513" spans="1:14">
      <c r="A513" s="246" t="s">
        <v>184</v>
      </c>
      <c r="B513" s="246">
        <v>10</v>
      </c>
      <c r="C513" s="246">
        <v>22</v>
      </c>
      <c r="E513" s="246" t="s">
        <v>184</v>
      </c>
      <c r="F513" s="94"/>
      <c r="N513" s="93"/>
    </row>
    <row r="514" spans="1:14">
      <c r="A514" s="246" t="s">
        <v>185</v>
      </c>
      <c r="B514" s="246">
        <v>6</v>
      </c>
      <c r="C514" s="246">
        <v>18</v>
      </c>
      <c r="E514" s="246" t="s">
        <v>185</v>
      </c>
      <c r="F514" s="94"/>
      <c r="N514" s="93"/>
    </row>
    <row r="515" spans="1:14">
      <c r="A515" s="246" t="s">
        <v>186</v>
      </c>
      <c r="B515" s="246">
        <v>2</v>
      </c>
      <c r="C515" s="246">
        <v>14</v>
      </c>
      <c r="E515" s="246" t="s">
        <v>186</v>
      </c>
      <c r="F515" s="94"/>
      <c r="N515" s="93"/>
    </row>
    <row r="517" spans="1:14">
      <c r="D517" s="246"/>
    </row>
    <row r="519" spans="1:14">
      <c r="A519" s="322" t="s">
        <v>3037</v>
      </c>
      <c r="B519" s="322"/>
      <c r="C519" s="322"/>
      <c r="D519" s="322"/>
      <c r="E519" s="322"/>
    </row>
    <row r="520" spans="1:14" ht="26.25">
      <c r="A520" s="323" t="s">
        <v>2</v>
      </c>
      <c r="B520" s="324" t="s">
        <v>3038</v>
      </c>
      <c r="C520" s="324" t="s">
        <v>3039</v>
      </c>
      <c r="D520" s="325" t="s">
        <v>1333</v>
      </c>
      <c r="E520" s="326" t="s">
        <v>3040</v>
      </c>
      <c r="F520" s="327" t="s">
        <v>1845</v>
      </c>
      <c r="G520" s="327" t="s">
        <v>456</v>
      </c>
      <c r="H520" s="327" t="s">
        <v>1846</v>
      </c>
      <c r="I520" s="327" t="s">
        <v>1847</v>
      </c>
      <c r="J520" s="327" t="s">
        <v>1848</v>
      </c>
      <c r="K520" s="327" t="s">
        <v>1849</v>
      </c>
      <c r="L520" s="327" t="s">
        <v>1850</v>
      </c>
    </row>
    <row r="521" spans="1:14" ht="26.25">
      <c r="A521" s="328" t="s">
        <v>167</v>
      </c>
      <c r="B521" s="329" t="s">
        <v>3041</v>
      </c>
      <c r="C521" s="329" t="s">
        <v>357</v>
      </c>
      <c r="D521" s="329" t="s">
        <v>4</v>
      </c>
      <c r="E521" s="330" t="s">
        <v>1501</v>
      </c>
      <c r="F521" s="331" t="s">
        <v>4</v>
      </c>
      <c r="G521" s="331"/>
      <c r="H521" s="331"/>
      <c r="I521" s="331"/>
      <c r="J521" s="331"/>
      <c r="K521" s="331"/>
      <c r="L521" s="331"/>
    </row>
    <row r="522" spans="1:14" ht="51.75">
      <c r="A522" s="328" t="s">
        <v>2717</v>
      </c>
      <c r="B522" s="332" t="s">
        <v>3042</v>
      </c>
      <c r="C522" s="329" t="s">
        <v>346</v>
      </c>
      <c r="D522" s="332" t="s">
        <v>3043</v>
      </c>
      <c r="E522" s="333" t="s">
        <v>3044</v>
      </c>
      <c r="F522" s="334" t="s">
        <v>1162</v>
      </c>
      <c r="G522" s="334" t="s">
        <v>4</v>
      </c>
      <c r="H522" s="334"/>
      <c r="I522" s="334"/>
      <c r="J522" s="334"/>
      <c r="K522" s="334"/>
      <c r="L522" s="334"/>
    </row>
    <row r="523" spans="1:14" ht="51.75">
      <c r="A523" s="328" t="s">
        <v>166</v>
      </c>
      <c r="B523" s="332" t="s">
        <v>3045</v>
      </c>
      <c r="C523" s="332" t="s">
        <v>3046</v>
      </c>
      <c r="D523" s="332" t="s">
        <v>3047</v>
      </c>
      <c r="E523" s="333" t="s">
        <v>3048</v>
      </c>
      <c r="F523" s="334" t="s">
        <v>1162</v>
      </c>
      <c r="G523" s="334" t="s">
        <v>188</v>
      </c>
      <c r="H523" s="334"/>
      <c r="I523" s="334"/>
      <c r="J523" s="334"/>
      <c r="K523" s="334"/>
      <c r="L523" s="334"/>
    </row>
    <row r="524" spans="1:14" ht="39">
      <c r="A524" s="328" t="s">
        <v>203</v>
      </c>
      <c r="B524" s="332" t="s">
        <v>3049</v>
      </c>
      <c r="C524" s="332" t="s">
        <v>3050</v>
      </c>
      <c r="D524" s="332" t="s">
        <v>3051</v>
      </c>
      <c r="E524" s="333" t="s">
        <v>3052</v>
      </c>
      <c r="F524" s="334" t="s">
        <v>189</v>
      </c>
      <c r="G524" s="334" t="s">
        <v>166</v>
      </c>
      <c r="H524" s="334" t="s">
        <v>4</v>
      </c>
      <c r="I524" s="334" t="s">
        <v>188</v>
      </c>
      <c r="J524" s="334" t="s">
        <v>168</v>
      </c>
      <c r="K524" s="334" t="s">
        <v>204</v>
      </c>
      <c r="L524" s="334" t="s">
        <v>205</v>
      </c>
    </row>
    <row r="525" spans="1:14" ht="51.75">
      <c r="A525" s="328" t="s">
        <v>3053</v>
      </c>
      <c r="B525" s="332" t="s">
        <v>3054</v>
      </c>
      <c r="C525" s="332" t="s">
        <v>3055</v>
      </c>
      <c r="D525" s="332" t="s">
        <v>3056</v>
      </c>
      <c r="E525" s="335" t="s">
        <v>3057</v>
      </c>
      <c r="F525" s="334" t="s">
        <v>167</v>
      </c>
      <c r="G525" s="334" t="s">
        <v>189</v>
      </c>
      <c r="H525" s="334" t="s">
        <v>1162</v>
      </c>
      <c r="I525" s="334" t="s">
        <v>188</v>
      </c>
      <c r="J525" s="334" t="s">
        <v>168</v>
      </c>
      <c r="K525" s="334" t="s">
        <v>204</v>
      </c>
      <c r="L525" s="334" t="s">
        <v>205</v>
      </c>
    </row>
    <row r="526" spans="1:14" ht="51.75">
      <c r="A526" s="328" t="s">
        <v>3058</v>
      </c>
      <c r="B526" s="332" t="s">
        <v>3059</v>
      </c>
      <c r="C526" s="332" t="s">
        <v>3060</v>
      </c>
      <c r="D526" s="332" t="s">
        <v>3061</v>
      </c>
      <c r="E526" s="333" t="s">
        <v>3062</v>
      </c>
      <c r="F526" s="334" t="s">
        <v>166</v>
      </c>
      <c r="G526" s="334" t="s">
        <v>1162</v>
      </c>
      <c r="H526" s="334" t="s">
        <v>4</v>
      </c>
      <c r="I526" s="334" t="s">
        <v>168</v>
      </c>
      <c r="J526" s="334" t="s">
        <v>204</v>
      </c>
      <c r="K526" s="334" t="s">
        <v>205</v>
      </c>
      <c r="L526" s="334"/>
    </row>
    <row r="527" spans="1:14" ht="77.25">
      <c r="A527" s="328" t="s">
        <v>168</v>
      </c>
      <c r="B527" s="332" t="s">
        <v>3063</v>
      </c>
      <c r="C527" s="332" t="s">
        <v>3064</v>
      </c>
      <c r="D527" s="332" t="s">
        <v>3065</v>
      </c>
      <c r="E527" s="333" t="s">
        <v>3066</v>
      </c>
      <c r="F527" s="334" t="s">
        <v>1162</v>
      </c>
      <c r="G527" s="334" t="s">
        <v>4</v>
      </c>
      <c r="H527" s="334" t="s">
        <v>188</v>
      </c>
      <c r="I527" s="334"/>
      <c r="J527" s="334"/>
      <c r="K527" s="334"/>
      <c r="L527" s="334"/>
    </row>
    <row r="528" spans="1:14" ht="77.25">
      <c r="A528" s="328" t="s">
        <v>204</v>
      </c>
      <c r="B528" s="332" t="s">
        <v>3067</v>
      </c>
      <c r="C528" s="329" t="s">
        <v>414</v>
      </c>
      <c r="D528" s="332" t="s">
        <v>3068</v>
      </c>
      <c r="E528" s="333" t="s">
        <v>3069</v>
      </c>
      <c r="F528" s="334" t="s">
        <v>1162</v>
      </c>
      <c r="G528" s="334" t="s">
        <v>4</v>
      </c>
      <c r="H528" s="334" t="s">
        <v>188</v>
      </c>
      <c r="I528" s="334" t="s">
        <v>168</v>
      </c>
      <c r="J528" s="334"/>
      <c r="K528" s="334"/>
      <c r="L528" s="334"/>
    </row>
    <row r="529" spans="1:12" ht="39">
      <c r="A529" s="336" t="s">
        <v>205</v>
      </c>
      <c r="B529" s="337" t="s">
        <v>411</v>
      </c>
      <c r="C529" s="337" t="s">
        <v>410</v>
      </c>
      <c r="D529" s="337" t="s">
        <v>3070</v>
      </c>
      <c r="E529" s="338" t="s">
        <v>3071</v>
      </c>
      <c r="F529" s="339" t="s">
        <v>167</v>
      </c>
      <c r="G529" s="339" t="s">
        <v>189</v>
      </c>
      <c r="H529" s="339"/>
      <c r="I529" s="339"/>
      <c r="J529" s="339"/>
      <c r="K529" s="339"/>
      <c r="L529" s="339"/>
    </row>
    <row r="530" spans="1:12">
      <c r="A530" s="200"/>
    </row>
    <row r="532" spans="1:12" ht="18">
      <c r="A532" s="340"/>
      <c r="B532" s="341" t="s">
        <v>3072</v>
      </c>
      <c r="C532" s="341"/>
      <c r="D532" s="341"/>
      <c r="E532" s="341"/>
    </row>
    <row r="533" spans="1:12" ht="15">
      <c r="A533" s="342" t="s">
        <v>3073</v>
      </c>
      <c r="B533" s="342" t="s">
        <v>3074</v>
      </c>
      <c r="C533" s="342" t="s">
        <v>3075</v>
      </c>
      <c r="D533" s="342" t="s">
        <v>3076</v>
      </c>
      <c r="E533" s="342" t="s">
        <v>3077</v>
      </c>
      <c r="F533" s="343" t="s">
        <v>3078</v>
      </c>
      <c r="G533" s="343" t="s">
        <v>3079</v>
      </c>
      <c r="H533" s="344" t="s">
        <v>1917</v>
      </c>
      <c r="I533" s="344" t="s">
        <v>3080</v>
      </c>
      <c r="J533" s="344" t="s">
        <v>3081</v>
      </c>
      <c r="K533" s="344" t="s">
        <v>3082</v>
      </c>
    </row>
    <row r="534" spans="1:12">
      <c r="A534" s="345" t="s">
        <v>3083</v>
      </c>
      <c r="B534" s="345">
        <v>6</v>
      </c>
      <c r="C534" s="345">
        <v>5</v>
      </c>
      <c r="D534" s="345">
        <v>3</v>
      </c>
      <c r="E534" s="345">
        <v>3.5</v>
      </c>
      <c r="F534" s="345">
        <v>1</v>
      </c>
      <c r="G534" s="345">
        <v>1</v>
      </c>
      <c r="H534" s="343">
        <v>1</v>
      </c>
      <c r="I534" s="343"/>
      <c r="J534" s="343"/>
      <c r="K534" s="343"/>
    </row>
    <row r="535" spans="1:12" ht="17.25">
      <c r="A535" s="345" t="s">
        <v>3084</v>
      </c>
      <c r="B535" s="345">
        <v>2</v>
      </c>
      <c r="C535" s="345">
        <v>2</v>
      </c>
      <c r="D535" s="345">
        <v>1.5</v>
      </c>
      <c r="E535" s="345">
        <v>1</v>
      </c>
      <c r="F535" s="345">
        <v>2</v>
      </c>
      <c r="G535" s="345">
        <v>2</v>
      </c>
      <c r="H535" s="343">
        <v>2</v>
      </c>
      <c r="I535" s="346" t="s">
        <v>3085</v>
      </c>
      <c r="J535" s="343" t="s">
        <v>3086</v>
      </c>
      <c r="K535" s="343" t="s">
        <v>3087</v>
      </c>
    </row>
    <row r="536" spans="1:12">
      <c r="A536" s="345" t="s">
        <v>3088</v>
      </c>
      <c r="B536" s="345">
        <v>4</v>
      </c>
      <c r="C536" s="345">
        <v>3</v>
      </c>
      <c r="D536" s="345">
        <v>1.5</v>
      </c>
      <c r="E536" s="345">
        <v>1</v>
      </c>
      <c r="F536" s="345">
        <v>3</v>
      </c>
      <c r="G536" s="345">
        <v>3</v>
      </c>
      <c r="H536" s="343">
        <v>3</v>
      </c>
      <c r="I536" s="343" t="s">
        <v>3089</v>
      </c>
      <c r="J536" s="343" t="s">
        <v>3090</v>
      </c>
      <c r="K536" s="343" t="s">
        <v>3091</v>
      </c>
    </row>
    <row r="537" spans="1:12">
      <c r="A537" s="345" t="s">
        <v>3092</v>
      </c>
      <c r="B537" s="345">
        <v>5</v>
      </c>
      <c r="C537" s="345">
        <v>2.5</v>
      </c>
      <c r="D537" s="345">
        <v>1.5</v>
      </c>
      <c r="E537" s="345">
        <v>3</v>
      </c>
      <c r="F537" s="345">
        <v>9</v>
      </c>
      <c r="G537" s="345">
        <v>9</v>
      </c>
      <c r="H537" s="343">
        <v>4</v>
      </c>
      <c r="I537" s="343" t="s">
        <v>3093</v>
      </c>
      <c r="J537" s="343" t="s">
        <v>3094</v>
      </c>
      <c r="K537" s="343" t="s">
        <v>3095</v>
      </c>
    </row>
    <row r="538" spans="1:12">
      <c r="A538" s="345" t="s">
        <v>3096</v>
      </c>
      <c r="B538" s="345">
        <v>2</v>
      </c>
      <c r="C538" s="345">
        <v>4.5</v>
      </c>
      <c r="D538" s="345">
        <v>1.5</v>
      </c>
      <c r="E538" s="345">
        <v>0.5</v>
      </c>
      <c r="F538" s="345">
        <v>12</v>
      </c>
      <c r="G538" s="345">
        <v>12</v>
      </c>
      <c r="H538" s="343">
        <v>5</v>
      </c>
      <c r="I538" s="343" t="s">
        <v>3097</v>
      </c>
      <c r="J538" s="343" t="s">
        <v>3098</v>
      </c>
      <c r="K538" s="343" t="s">
        <v>3099</v>
      </c>
    </row>
    <row r="539" spans="1:12">
      <c r="A539" s="345" t="s">
        <v>3100</v>
      </c>
      <c r="B539" s="345">
        <v>1</v>
      </c>
      <c r="C539" s="345">
        <v>2</v>
      </c>
      <c r="D539" s="345">
        <v>1.5</v>
      </c>
      <c r="E539" s="345">
        <v>1</v>
      </c>
      <c r="F539" s="345">
        <v>30</v>
      </c>
      <c r="G539" s="345">
        <v>6</v>
      </c>
      <c r="H539" s="343">
        <v>6</v>
      </c>
      <c r="I539" s="343" t="s">
        <v>3101</v>
      </c>
      <c r="J539" s="343" t="s">
        <v>3102</v>
      </c>
      <c r="K539" s="343" t="s">
        <v>3103</v>
      </c>
    </row>
    <row r="540" spans="1:12">
      <c r="A540" s="345" t="s">
        <v>3104</v>
      </c>
      <c r="B540" s="345"/>
      <c r="C540" s="345">
        <v>1</v>
      </c>
      <c r="D540" s="345">
        <v>1.5</v>
      </c>
      <c r="E540" s="345">
        <v>0.5</v>
      </c>
      <c r="F540" s="345">
        <v>7</v>
      </c>
      <c r="G540" s="345">
        <v>7</v>
      </c>
      <c r="H540" s="343">
        <v>7</v>
      </c>
      <c r="I540" s="343" t="s">
        <v>3105</v>
      </c>
      <c r="J540" s="343" t="s">
        <v>3106</v>
      </c>
      <c r="K540" s="343" t="s">
        <v>3107</v>
      </c>
    </row>
    <row r="541" spans="1:12">
      <c r="A541" s="345" t="s">
        <v>3108</v>
      </c>
      <c r="B541" s="345"/>
      <c r="C541" s="345"/>
      <c r="D541" s="345">
        <v>1.5</v>
      </c>
      <c r="E541" s="345">
        <v>0.5</v>
      </c>
      <c r="F541" s="345">
        <v>10</v>
      </c>
      <c r="G541" s="345">
        <v>10</v>
      </c>
      <c r="H541" s="343">
        <v>8</v>
      </c>
      <c r="I541" s="343"/>
      <c r="J541" s="343" t="s">
        <v>3109</v>
      </c>
      <c r="K541" s="343" t="s">
        <v>3110</v>
      </c>
    </row>
    <row r="542" spans="1:12">
      <c r="A542" s="345" t="s">
        <v>3111</v>
      </c>
      <c r="B542" s="345"/>
      <c r="C542" s="345"/>
      <c r="D542" s="345">
        <v>1.5</v>
      </c>
      <c r="E542" s="345">
        <v>2</v>
      </c>
      <c r="F542" s="345">
        <v>16</v>
      </c>
      <c r="G542" s="345">
        <v>4</v>
      </c>
      <c r="H542" s="343">
        <v>9</v>
      </c>
      <c r="I542" s="343"/>
      <c r="J542" s="343" t="s">
        <v>3112</v>
      </c>
      <c r="K542" s="343" t="s">
        <v>3113</v>
      </c>
    </row>
    <row r="543" spans="1:12">
      <c r="A543" s="345" t="s">
        <v>3114</v>
      </c>
      <c r="B543" s="345"/>
      <c r="C543" s="345"/>
      <c r="D543" s="345">
        <v>5</v>
      </c>
      <c r="E543" s="345">
        <v>4</v>
      </c>
      <c r="F543" s="345">
        <v>60</v>
      </c>
      <c r="G543" s="345">
        <v>12</v>
      </c>
      <c r="H543" s="343">
        <v>10</v>
      </c>
      <c r="I543" s="343"/>
      <c r="J543" s="343" t="s">
        <v>3115</v>
      </c>
      <c r="K543" s="343" t="s">
        <v>3116</v>
      </c>
    </row>
    <row r="544" spans="1:12">
      <c r="A544" s="345" t="s">
        <v>3117</v>
      </c>
      <c r="B544" s="345"/>
      <c r="C544" s="345"/>
      <c r="D544" s="345"/>
      <c r="E544" s="345">
        <v>0.5</v>
      </c>
      <c r="F544" s="345">
        <v>20</v>
      </c>
      <c r="G544" s="345">
        <v>8</v>
      </c>
      <c r="H544" s="343">
        <v>11</v>
      </c>
      <c r="I544" s="343"/>
      <c r="J544" s="343"/>
      <c r="K544" s="343" t="s">
        <v>3118</v>
      </c>
    </row>
    <row r="545" spans="1:11">
      <c r="A545" s="345" t="s">
        <v>3119</v>
      </c>
      <c r="B545" s="345"/>
      <c r="C545" s="345"/>
      <c r="D545" s="345"/>
      <c r="E545" s="345">
        <v>0.5</v>
      </c>
      <c r="F545" s="345">
        <v>24</v>
      </c>
      <c r="G545" s="345">
        <v>12</v>
      </c>
      <c r="H545" s="343">
        <v>12</v>
      </c>
      <c r="I545" s="343"/>
      <c r="J545" s="343"/>
      <c r="K545" s="343" t="s">
        <v>3120</v>
      </c>
    </row>
    <row r="546" spans="1:11">
      <c r="A546" s="345" t="s">
        <v>3121</v>
      </c>
      <c r="B546" s="345"/>
      <c r="C546" s="345"/>
      <c r="D546" s="345"/>
      <c r="E546" s="345">
        <v>0.5</v>
      </c>
      <c r="F546" s="345">
        <v>27</v>
      </c>
      <c r="G546" s="345">
        <v>3</v>
      </c>
      <c r="H546" s="343">
        <v>13</v>
      </c>
      <c r="I546" s="343"/>
      <c r="J546" s="343"/>
      <c r="K546" s="343" t="s">
        <v>3122</v>
      </c>
    </row>
    <row r="547" spans="1:11">
      <c r="A547" s="345" t="s">
        <v>3123</v>
      </c>
      <c r="B547" s="345"/>
      <c r="C547" s="345"/>
      <c r="D547" s="345"/>
      <c r="E547" s="345">
        <v>0.5</v>
      </c>
      <c r="F547" s="345">
        <v>4</v>
      </c>
      <c r="G547" s="345">
        <v>4</v>
      </c>
      <c r="H547" s="343">
        <v>14</v>
      </c>
      <c r="I547" s="343"/>
      <c r="J547" s="343"/>
      <c r="K547" s="343" t="s">
        <v>3124</v>
      </c>
    </row>
    <row r="548" spans="1:11">
      <c r="A548" s="345" t="s">
        <v>3125</v>
      </c>
      <c r="B548" s="345"/>
      <c r="C548" s="345"/>
      <c r="D548" s="345"/>
      <c r="E548" s="345">
        <v>0.5</v>
      </c>
      <c r="F548" s="345">
        <v>40</v>
      </c>
      <c r="G548" s="345">
        <v>4</v>
      </c>
      <c r="H548" s="343">
        <v>15</v>
      </c>
      <c r="I548" s="343"/>
      <c r="J548" s="343"/>
      <c r="K548" s="343" t="s">
        <v>3126</v>
      </c>
    </row>
    <row r="549" spans="1:11">
      <c r="A549" s="345" t="s">
        <v>3127</v>
      </c>
      <c r="B549" s="345"/>
      <c r="C549" s="345"/>
      <c r="D549" s="345"/>
      <c r="E549" s="345">
        <v>0.5</v>
      </c>
      <c r="F549" s="345">
        <v>45</v>
      </c>
      <c r="G549" s="345">
        <v>9</v>
      </c>
      <c r="H549" s="343">
        <v>16</v>
      </c>
      <c r="I549" s="343"/>
      <c r="J549" s="343"/>
      <c r="K549" s="343" t="s">
        <v>3128</v>
      </c>
    </row>
    <row r="550" spans="1:11">
      <c r="A550" s="347" t="s">
        <v>1964</v>
      </c>
      <c r="B550" s="347">
        <v>20</v>
      </c>
      <c r="C550" s="347">
        <v>20</v>
      </c>
      <c r="D550" s="347">
        <v>20</v>
      </c>
      <c r="E550" s="345">
        <v>20</v>
      </c>
      <c r="F550" s="343">
        <v>16</v>
      </c>
      <c r="G550" s="343">
        <v>16</v>
      </c>
      <c r="H550" s="345"/>
      <c r="I550" s="345" t="s">
        <v>3129</v>
      </c>
      <c r="J550" s="345" t="s">
        <v>3129</v>
      </c>
      <c r="K550" s="345" t="s">
        <v>3129</v>
      </c>
    </row>
    <row r="551" spans="1:11">
      <c r="B551" s="348"/>
      <c r="C551" s="348"/>
      <c r="D551" s="348"/>
      <c r="E551" s="348"/>
    </row>
    <row r="552" spans="1:11" ht="14.25" thickBot="1"/>
    <row r="553" spans="1:11" ht="17.25" thickTop="1">
      <c r="A553" s="349"/>
      <c r="B553" s="350" t="s">
        <v>3130</v>
      </c>
      <c r="C553" s="351"/>
      <c r="D553" s="350" t="s">
        <v>3131</v>
      </c>
      <c r="E553" s="351"/>
      <c r="F553" s="350" t="s">
        <v>3132</v>
      </c>
      <c r="G553" s="351"/>
      <c r="H553" s="350" t="s">
        <v>3133</v>
      </c>
      <c r="I553" s="352"/>
      <c r="J553" s="93" t="s">
        <v>3134</v>
      </c>
    </row>
    <row r="554" spans="1:11" ht="16.5">
      <c r="A554" s="353"/>
      <c r="B554" s="354" t="s">
        <v>3135</v>
      </c>
      <c r="C554" s="354" t="s">
        <v>3</v>
      </c>
      <c r="D554" s="354" t="s">
        <v>3135</v>
      </c>
      <c r="E554" s="354" t="s">
        <v>3</v>
      </c>
      <c r="F554" s="354" t="s">
        <v>3135</v>
      </c>
      <c r="G554" s="354" t="s">
        <v>3</v>
      </c>
      <c r="H554" s="354" t="s">
        <v>3135</v>
      </c>
      <c r="I554" s="355" t="s">
        <v>3</v>
      </c>
    </row>
    <row r="555" spans="1:11" ht="16.5">
      <c r="A555" s="353" t="s">
        <v>167</v>
      </c>
      <c r="B555" s="356" t="s">
        <v>168</v>
      </c>
      <c r="C555" s="356">
        <v>6</v>
      </c>
      <c r="D555" s="354" t="s">
        <v>166</v>
      </c>
      <c r="E555" s="354">
        <v>7</v>
      </c>
      <c r="F555" s="354" t="s">
        <v>4</v>
      </c>
      <c r="G555" s="354">
        <v>9</v>
      </c>
      <c r="H555" s="354" t="s">
        <v>188</v>
      </c>
      <c r="I555" s="355">
        <v>11</v>
      </c>
    </row>
    <row r="556" spans="1:11" ht="16.5">
      <c r="A556" s="353" t="s">
        <v>189</v>
      </c>
      <c r="B556" s="354" t="s">
        <v>188</v>
      </c>
      <c r="C556" s="354">
        <v>7</v>
      </c>
      <c r="D556" s="354" t="s">
        <v>166</v>
      </c>
      <c r="E556" s="354">
        <v>9</v>
      </c>
      <c r="F556" s="354" t="s">
        <v>168</v>
      </c>
      <c r="G556" s="354">
        <v>11</v>
      </c>
      <c r="H556" s="354" t="s">
        <v>167</v>
      </c>
      <c r="I556" s="355">
        <v>3</v>
      </c>
    </row>
    <row r="557" spans="1:11" ht="16.5">
      <c r="A557" s="353" t="s">
        <v>166</v>
      </c>
      <c r="B557" s="354" t="s">
        <v>167</v>
      </c>
      <c r="C557" s="354">
        <v>2</v>
      </c>
      <c r="D557" s="354" t="s">
        <v>189</v>
      </c>
      <c r="E557" s="354">
        <v>6</v>
      </c>
      <c r="F557" s="354" t="s">
        <v>168</v>
      </c>
      <c r="G557" s="354">
        <v>11</v>
      </c>
      <c r="H557" s="356" t="s">
        <v>203</v>
      </c>
      <c r="I557" s="357">
        <v>12</v>
      </c>
    </row>
    <row r="558" spans="1:11" ht="16.5">
      <c r="A558" s="353" t="s">
        <v>203</v>
      </c>
      <c r="B558" s="354" t="s">
        <v>189</v>
      </c>
      <c r="C558" s="354">
        <v>2</v>
      </c>
      <c r="D558" s="354" t="s">
        <v>4</v>
      </c>
      <c r="E558" s="354">
        <v>4</v>
      </c>
      <c r="F558" s="354" t="s">
        <v>188</v>
      </c>
      <c r="G558" s="354">
        <v>5</v>
      </c>
      <c r="H558" s="356" t="s">
        <v>166</v>
      </c>
      <c r="I558" s="357">
        <v>3</v>
      </c>
    </row>
    <row r="559" spans="1:11" ht="16.5">
      <c r="A559" s="353" t="s">
        <v>4</v>
      </c>
      <c r="B559" s="356" t="s">
        <v>168</v>
      </c>
      <c r="C559" s="356">
        <v>6</v>
      </c>
      <c r="D559" s="354" t="s">
        <v>166</v>
      </c>
      <c r="E559" s="354">
        <v>5</v>
      </c>
      <c r="F559" s="354" t="s">
        <v>189</v>
      </c>
      <c r="G559" s="354">
        <v>7</v>
      </c>
      <c r="H559" s="354" t="s">
        <v>167</v>
      </c>
      <c r="I559" s="355">
        <v>12</v>
      </c>
    </row>
    <row r="560" spans="1:11" ht="16.5">
      <c r="A560" s="353" t="s">
        <v>188</v>
      </c>
      <c r="B560" s="354" t="s">
        <v>189</v>
      </c>
      <c r="C560" s="354">
        <v>2</v>
      </c>
      <c r="D560" s="354" t="s">
        <v>203</v>
      </c>
      <c r="E560" s="354">
        <v>6</v>
      </c>
      <c r="F560" s="358" t="s">
        <v>167</v>
      </c>
      <c r="G560" s="358">
        <v>12</v>
      </c>
      <c r="H560" s="359" t="s">
        <v>168</v>
      </c>
      <c r="I560" s="360">
        <v>4</v>
      </c>
    </row>
    <row r="561" spans="1:9" ht="17.25" thickBot="1">
      <c r="A561" s="361" t="s">
        <v>168</v>
      </c>
      <c r="B561" s="362" t="s">
        <v>188</v>
      </c>
      <c r="C561" s="362">
        <v>3</v>
      </c>
      <c r="D561" s="362" t="s">
        <v>189</v>
      </c>
      <c r="E561" s="362">
        <v>11</v>
      </c>
      <c r="F561" s="363" t="s">
        <v>4</v>
      </c>
      <c r="G561" s="363">
        <v>6</v>
      </c>
      <c r="H561" s="362" t="s">
        <v>166</v>
      </c>
      <c r="I561" s="364">
        <v>7</v>
      </c>
    </row>
    <row r="562" spans="1:9" ht="14.25" thickTop="1"/>
    <row r="563" spans="1:9">
      <c r="A563" s="365" t="s">
        <v>3136</v>
      </c>
    </row>
    <row r="564" spans="1:9">
      <c r="A564" s="365" t="s">
        <v>3137</v>
      </c>
    </row>
    <row r="565" spans="1:9">
      <c r="A565" s="365" t="s">
        <v>3138</v>
      </c>
    </row>
    <row r="566" spans="1:9">
      <c r="A566" s="365" t="s">
        <v>3139</v>
      </c>
    </row>
    <row r="567" spans="1:9">
      <c r="A567" s="365" t="s">
        <v>3140</v>
      </c>
    </row>
    <row r="568" spans="1:9">
      <c r="A568" s="365" t="s">
        <v>3141</v>
      </c>
    </row>
    <row r="569" spans="1:9">
      <c r="A569" s="365" t="s">
        <v>3142</v>
      </c>
    </row>
    <row r="570" spans="1:9">
      <c r="A570" s="365" t="s">
        <v>3143</v>
      </c>
    </row>
    <row r="571" spans="1:9">
      <c r="A571" s="365" t="s">
        <v>3144</v>
      </c>
    </row>
    <row r="572" spans="1:9">
      <c r="A572" s="365" t="s">
        <v>3145</v>
      </c>
    </row>
    <row r="574" spans="1:9">
      <c r="A574" s="365" t="s">
        <v>3146</v>
      </c>
    </row>
    <row r="575" spans="1:9">
      <c r="A575" s="365" t="s">
        <v>3147</v>
      </c>
    </row>
    <row r="576" spans="1:9">
      <c r="A576" s="365" t="s">
        <v>3148</v>
      </c>
    </row>
    <row r="577" spans="1:5">
      <c r="A577" s="365" t="s">
        <v>3149</v>
      </c>
    </row>
    <row r="578" spans="1:5">
      <c r="A578" s="365" t="s">
        <v>3150</v>
      </c>
    </row>
    <row r="579" spans="1:5">
      <c r="A579" s="365" t="s">
        <v>3151</v>
      </c>
    </row>
    <row r="580" spans="1:5">
      <c r="A580" s="365" t="s">
        <v>3152</v>
      </c>
    </row>
    <row r="581" spans="1:5">
      <c r="A581" s="365" t="s">
        <v>3153</v>
      </c>
    </row>
    <row r="582" spans="1:5">
      <c r="A582" s="365" t="s">
        <v>3154</v>
      </c>
    </row>
    <row r="583" spans="1:5">
      <c r="A583" s="365" t="s">
        <v>3155</v>
      </c>
    </row>
    <row r="586" spans="1:5" ht="15.75" thickBot="1">
      <c r="A586" s="366" t="s">
        <v>3135</v>
      </c>
      <c r="B586" s="367" t="s">
        <v>136</v>
      </c>
      <c r="C586" s="368" t="s">
        <v>3156</v>
      </c>
      <c r="D586" s="368" t="s">
        <v>3157</v>
      </c>
      <c r="E586" s="369" t="s">
        <v>1845</v>
      </c>
    </row>
    <row r="587" spans="1:5" ht="15.75" thickBot="1">
      <c r="A587" s="370" t="s">
        <v>2890</v>
      </c>
      <c r="B587" s="371">
        <v>1</v>
      </c>
      <c r="C587" s="371" t="s">
        <v>3158</v>
      </c>
      <c r="D587" s="368" t="s">
        <v>3159</v>
      </c>
      <c r="E587" s="369">
        <v>1</v>
      </c>
    </row>
    <row r="588" spans="1:5" ht="15.75" thickBot="1">
      <c r="A588" s="370" t="s">
        <v>2998</v>
      </c>
      <c r="B588" s="371">
        <v>2</v>
      </c>
      <c r="C588" s="371" t="s">
        <v>3160</v>
      </c>
      <c r="D588" s="368" t="s">
        <v>3161</v>
      </c>
      <c r="E588" s="369">
        <v>2</v>
      </c>
    </row>
    <row r="589" spans="1:5" ht="15.75" thickBot="1">
      <c r="A589" s="370" t="s">
        <v>2933</v>
      </c>
      <c r="B589" s="371">
        <v>9</v>
      </c>
      <c r="C589" s="371" t="s">
        <v>3162</v>
      </c>
      <c r="D589" s="368" t="s">
        <v>3163</v>
      </c>
      <c r="E589" s="369">
        <v>4</v>
      </c>
    </row>
    <row r="590" spans="1:5" ht="15.75" thickBot="1">
      <c r="A590" s="370" t="s">
        <v>2962</v>
      </c>
      <c r="B590" s="371">
        <v>5</v>
      </c>
      <c r="C590" s="371" t="s">
        <v>3164</v>
      </c>
      <c r="D590" s="368" t="s">
        <v>3165</v>
      </c>
      <c r="E590" s="369">
        <v>5</v>
      </c>
    </row>
    <row r="591" spans="1:5" ht="15.75" thickBot="1">
      <c r="A591" s="370" t="s">
        <v>2974</v>
      </c>
      <c r="B591" s="371">
        <v>3</v>
      </c>
      <c r="C591" s="371" t="s">
        <v>3166</v>
      </c>
      <c r="D591" s="368" t="s">
        <v>3167</v>
      </c>
      <c r="E591" s="369">
        <v>6</v>
      </c>
    </row>
    <row r="592" spans="1:5" ht="15.75" thickBot="1">
      <c r="A592" s="370" t="s">
        <v>2950</v>
      </c>
      <c r="B592" s="371">
        <v>6</v>
      </c>
      <c r="C592" s="371" t="s">
        <v>3168</v>
      </c>
      <c r="D592" s="368" t="s">
        <v>3169</v>
      </c>
      <c r="E592" s="369">
        <v>3</v>
      </c>
    </row>
    <row r="593" spans="1:45" ht="15.75" thickBot="1">
      <c r="A593" s="370" t="s">
        <v>2986</v>
      </c>
      <c r="B593" s="371">
        <v>8</v>
      </c>
      <c r="C593" s="371" t="s">
        <v>3170</v>
      </c>
      <c r="D593" s="368" t="s">
        <v>3171</v>
      </c>
      <c r="E593" s="369">
        <v>7</v>
      </c>
    </row>
    <row r="594" spans="1:45" ht="15.75" thickBot="1">
      <c r="A594" s="370" t="s">
        <v>3172</v>
      </c>
      <c r="B594" s="371">
        <v>4</v>
      </c>
      <c r="C594" s="372" t="s">
        <v>3173</v>
      </c>
      <c r="D594" s="373"/>
      <c r="E594" s="369">
        <v>8</v>
      </c>
    </row>
    <row r="595" spans="1:45" ht="15">
      <c r="A595" s="374" t="s">
        <v>3174</v>
      </c>
      <c r="B595" s="375">
        <v>7</v>
      </c>
      <c r="C595" s="376" t="s">
        <v>3175</v>
      </c>
      <c r="D595" s="377"/>
      <c r="E595" s="369">
        <v>9</v>
      </c>
    </row>
    <row r="597" spans="1:45">
      <c r="D597" s="94"/>
      <c r="E597" s="93"/>
      <c r="M597" s="95"/>
      <c r="X597" s="111"/>
      <c r="Y597" s="111"/>
      <c r="Z597" s="95"/>
      <c r="AA597" s="95"/>
    </row>
    <row r="598" spans="1:45" s="146" customFormat="1" ht="14.25" thickBot="1">
      <c r="A598" s="93"/>
      <c r="B598" s="93"/>
      <c r="C598" s="93"/>
      <c r="D598" s="93"/>
      <c r="E598" s="94"/>
      <c r="F598" s="93"/>
      <c r="G598" s="93"/>
      <c r="H598" s="93"/>
      <c r="I598" s="93"/>
      <c r="J598" s="93"/>
      <c r="K598" s="93"/>
      <c r="L598" s="93"/>
      <c r="M598" s="93"/>
      <c r="N598" s="95"/>
      <c r="O598" s="95"/>
      <c r="P598" s="95"/>
      <c r="Q598" s="95"/>
      <c r="R598" s="95"/>
      <c r="S598" s="95"/>
      <c r="T598" s="95"/>
      <c r="U598" s="95"/>
      <c r="V598" s="95"/>
      <c r="W598" s="95"/>
      <c r="X598" s="95"/>
      <c r="Y598" s="95"/>
      <c r="Z598" s="111"/>
      <c r="AA598" s="111"/>
      <c r="AB598" s="95"/>
      <c r="AC598" s="95"/>
      <c r="AD598" s="95"/>
      <c r="AE598" s="95"/>
      <c r="AF598" s="95"/>
      <c r="AG598" s="95"/>
      <c r="AH598" s="95"/>
      <c r="AI598" s="95"/>
      <c r="AJ598" s="95"/>
      <c r="AK598" s="95"/>
      <c r="AL598" s="95"/>
      <c r="AM598" s="95"/>
      <c r="AN598" s="95"/>
      <c r="AO598" s="95"/>
      <c r="AP598" s="95"/>
      <c r="AQ598" s="95"/>
      <c r="AR598" s="95"/>
      <c r="AS598" s="95"/>
    </row>
    <row r="599" spans="1:45" s="146" customFormat="1" ht="24.75" thickBot="1">
      <c r="A599" s="378" t="s">
        <v>136</v>
      </c>
      <c r="B599" s="379" t="s">
        <v>3176</v>
      </c>
      <c r="C599" s="379" t="s">
        <v>1584</v>
      </c>
      <c r="D599" s="378" t="s">
        <v>3177</v>
      </c>
      <c r="E599" s="378" t="s">
        <v>3178</v>
      </c>
      <c r="F599" s="378" t="s">
        <v>3179</v>
      </c>
      <c r="G599" s="100" t="s">
        <v>3180</v>
      </c>
      <c r="H599" s="100"/>
      <c r="I599" s="100"/>
      <c r="J599" s="100"/>
      <c r="K599" s="100"/>
      <c r="L599" s="100"/>
      <c r="M599" s="100"/>
      <c r="N599" s="100"/>
      <c r="AA599" s="162"/>
      <c r="AB599" s="162"/>
    </row>
    <row r="600" spans="1:45" s="146" customFormat="1" ht="24.75" thickBot="1">
      <c r="A600" s="380" t="s">
        <v>3181</v>
      </c>
      <c r="B600" s="381" t="s">
        <v>3182</v>
      </c>
      <c r="C600" s="381" t="s">
        <v>3183</v>
      </c>
      <c r="D600" s="381" t="s">
        <v>3184</v>
      </c>
      <c r="E600" s="381" t="s">
        <v>3185</v>
      </c>
      <c r="F600" s="381" t="s">
        <v>3186</v>
      </c>
      <c r="G600" s="382">
        <v>35</v>
      </c>
      <c r="H600" s="100"/>
      <c r="I600" s="100"/>
      <c r="J600" s="100"/>
      <c r="K600" s="100"/>
      <c r="L600" s="100"/>
      <c r="M600" s="100"/>
      <c r="N600" s="100"/>
      <c r="AA600" s="162"/>
      <c r="AB600" s="162"/>
    </row>
    <row r="601" spans="1:45" s="146" customFormat="1" ht="36.75" thickBot="1">
      <c r="A601" s="380" t="s">
        <v>3187</v>
      </c>
      <c r="B601" s="381" t="s">
        <v>3188</v>
      </c>
      <c r="C601" s="381" t="s">
        <v>3189</v>
      </c>
      <c r="D601" s="381" t="s">
        <v>3190</v>
      </c>
      <c r="E601" s="381" t="s">
        <v>3191</v>
      </c>
      <c r="F601" s="381" t="s">
        <v>3192</v>
      </c>
      <c r="G601" s="382">
        <v>36</v>
      </c>
      <c r="H601" s="100"/>
      <c r="I601" s="100"/>
      <c r="J601" s="100"/>
      <c r="K601" s="100"/>
      <c r="L601" s="100"/>
      <c r="M601" s="100"/>
      <c r="N601" s="100"/>
      <c r="AA601" s="162"/>
      <c r="AB601" s="162"/>
    </row>
    <row r="602" spans="1:45" s="146" customFormat="1" ht="36.75" thickBot="1">
      <c r="A602" s="380" t="s">
        <v>3193</v>
      </c>
      <c r="B602" s="381" t="s">
        <v>3194</v>
      </c>
      <c r="C602" s="381" t="s">
        <v>3195</v>
      </c>
      <c r="D602" s="381" t="s">
        <v>3196</v>
      </c>
      <c r="E602" s="381" t="s">
        <v>3197</v>
      </c>
      <c r="F602" s="381" t="s">
        <v>3198</v>
      </c>
      <c r="G602" s="382">
        <v>37</v>
      </c>
      <c r="H602" s="100"/>
      <c r="I602" s="100"/>
      <c r="J602" s="100"/>
      <c r="K602" s="100"/>
      <c r="L602" s="100"/>
      <c r="M602" s="100"/>
      <c r="N602" s="100"/>
      <c r="AA602" s="162"/>
      <c r="AB602" s="162"/>
    </row>
    <row r="603" spans="1:45" s="146" customFormat="1" ht="24.75" thickBot="1">
      <c r="A603" s="380" t="s">
        <v>3199</v>
      </c>
      <c r="B603" s="381" t="s">
        <v>3200</v>
      </c>
      <c r="C603" s="381" t="s">
        <v>3201</v>
      </c>
      <c r="D603" s="381" t="s">
        <v>3202</v>
      </c>
      <c r="E603" s="381" t="s">
        <v>3203</v>
      </c>
      <c r="F603" s="381" t="s">
        <v>3204</v>
      </c>
      <c r="G603" s="382">
        <v>38</v>
      </c>
      <c r="H603" s="100"/>
      <c r="I603" s="100"/>
      <c r="J603" s="100"/>
      <c r="K603" s="100"/>
      <c r="L603" s="100"/>
      <c r="M603" s="100"/>
      <c r="N603" s="100"/>
      <c r="AA603" s="162"/>
      <c r="AB603" s="162"/>
    </row>
    <row r="604" spans="1:45" s="146" customFormat="1" ht="24.75" thickBot="1">
      <c r="A604" s="380" t="s">
        <v>3205</v>
      </c>
      <c r="B604" s="381" t="s">
        <v>3206</v>
      </c>
      <c r="C604" s="381" t="s">
        <v>3207</v>
      </c>
      <c r="D604" s="381" t="s">
        <v>3208</v>
      </c>
      <c r="E604" s="381" t="s">
        <v>3209</v>
      </c>
      <c r="F604" s="381" t="s">
        <v>3210</v>
      </c>
      <c r="G604" s="382">
        <v>39</v>
      </c>
      <c r="H604" s="100"/>
      <c r="I604" s="100"/>
      <c r="J604" s="100"/>
      <c r="K604" s="100"/>
      <c r="L604" s="100"/>
      <c r="M604" s="100"/>
      <c r="N604" s="100"/>
      <c r="AA604" s="162"/>
      <c r="AB604" s="162"/>
    </row>
    <row r="605" spans="1:45" s="146" customFormat="1" ht="24.75" thickBot="1">
      <c r="A605" s="380" t="s">
        <v>3211</v>
      </c>
      <c r="B605" s="381" t="s">
        <v>3212</v>
      </c>
      <c r="C605" s="381" t="s">
        <v>3213</v>
      </c>
      <c r="D605" s="381" t="s">
        <v>3214</v>
      </c>
      <c r="E605" s="381" t="s">
        <v>3215</v>
      </c>
      <c r="F605" s="381" t="s">
        <v>3216</v>
      </c>
      <c r="G605" s="382">
        <v>40</v>
      </c>
      <c r="H605" s="100"/>
      <c r="I605" s="100"/>
      <c r="J605" s="100"/>
      <c r="K605" s="100"/>
      <c r="L605" s="100"/>
      <c r="M605" s="100"/>
      <c r="N605" s="100"/>
      <c r="AA605" s="162"/>
      <c r="AB605" s="162"/>
    </row>
    <row r="606" spans="1:45" s="146" customFormat="1" ht="24.75" thickBot="1">
      <c r="A606" s="380" t="s">
        <v>3217</v>
      </c>
      <c r="B606" s="381" t="s">
        <v>3218</v>
      </c>
      <c r="C606" s="381" t="s">
        <v>3219</v>
      </c>
      <c r="D606" s="381" t="s">
        <v>3220</v>
      </c>
      <c r="E606" s="381" t="s">
        <v>3221</v>
      </c>
      <c r="F606" s="381" t="s">
        <v>3222</v>
      </c>
      <c r="G606" s="383">
        <v>41</v>
      </c>
      <c r="H606" s="100"/>
      <c r="I606" s="100"/>
      <c r="J606" s="100"/>
      <c r="K606" s="100"/>
      <c r="L606" s="100"/>
      <c r="M606" s="100"/>
      <c r="N606" s="100"/>
      <c r="AA606" s="162"/>
      <c r="AB606" s="162"/>
    </row>
    <row r="607" spans="1:45" s="146" customFormat="1" ht="36.75" thickBot="1">
      <c r="A607" s="380" t="s">
        <v>3223</v>
      </c>
      <c r="B607" s="381" t="s">
        <v>3224</v>
      </c>
      <c r="C607" s="381" t="s">
        <v>3225</v>
      </c>
      <c r="D607" s="381" t="s">
        <v>3226</v>
      </c>
      <c r="E607" s="381" t="s">
        <v>3227</v>
      </c>
      <c r="F607" s="381" t="s">
        <v>3228</v>
      </c>
      <c r="G607" s="383">
        <v>42</v>
      </c>
      <c r="H607" s="100"/>
      <c r="I607" s="100"/>
      <c r="J607" s="100"/>
      <c r="K607" s="100"/>
      <c r="L607" s="100"/>
      <c r="M607" s="100"/>
      <c r="N607" s="100"/>
      <c r="AA607" s="162"/>
      <c r="AB607" s="162"/>
    </row>
    <row r="608" spans="1:45" s="146" customFormat="1" ht="36.75" thickBot="1">
      <c r="A608" s="380" t="s">
        <v>3229</v>
      </c>
      <c r="B608" s="381" t="s">
        <v>3230</v>
      </c>
      <c r="C608" s="381" t="s">
        <v>3231</v>
      </c>
      <c r="D608" s="381" t="s">
        <v>3232</v>
      </c>
      <c r="E608" s="381" t="s">
        <v>3233</v>
      </c>
      <c r="F608" s="381" t="s">
        <v>3234</v>
      </c>
      <c r="G608" s="383">
        <v>43</v>
      </c>
      <c r="H608" s="100"/>
      <c r="I608" s="100"/>
      <c r="J608" s="100"/>
      <c r="K608" s="100"/>
      <c r="L608" s="100"/>
      <c r="M608" s="100"/>
      <c r="N608" s="100"/>
      <c r="AA608" s="162"/>
      <c r="AB608" s="162"/>
    </row>
    <row r="609" spans="1:28" s="146" customFormat="1" ht="24.75" thickBot="1">
      <c r="A609" s="380">
        <v>10</v>
      </c>
      <c r="B609" s="381" t="s">
        <v>3235</v>
      </c>
      <c r="C609" s="381" t="s">
        <v>3236</v>
      </c>
      <c r="D609" s="381" t="s">
        <v>3237</v>
      </c>
      <c r="E609" s="381" t="s">
        <v>3238</v>
      </c>
      <c r="F609" s="381" t="s">
        <v>3239</v>
      </c>
      <c r="G609" s="383">
        <v>44</v>
      </c>
      <c r="H609" s="100"/>
      <c r="I609" s="100"/>
      <c r="J609" s="100"/>
      <c r="K609" s="100"/>
      <c r="L609" s="100"/>
      <c r="M609" s="100"/>
      <c r="N609" s="100"/>
      <c r="AA609" s="162"/>
      <c r="AB609" s="162"/>
    </row>
    <row r="610" spans="1:28" s="146" customFormat="1" ht="24.75" thickBot="1">
      <c r="A610" s="380">
        <v>11</v>
      </c>
      <c r="B610" s="381" t="s">
        <v>3240</v>
      </c>
      <c r="C610" s="381" t="s">
        <v>3241</v>
      </c>
      <c r="D610" s="381" t="s">
        <v>3242</v>
      </c>
      <c r="E610" s="381" t="s">
        <v>3243</v>
      </c>
      <c r="F610" s="381" t="s">
        <v>3244</v>
      </c>
      <c r="G610" s="383">
        <v>45</v>
      </c>
      <c r="H610" s="100"/>
      <c r="I610" s="100"/>
      <c r="J610" s="100"/>
      <c r="K610" s="100"/>
      <c r="L610" s="100"/>
      <c r="M610" s="100"/>
      <c r="N610" s="100"/>
      <c r="AA610" s="162"/>
      <c r="AB610" s="162"/>
    </row>
    <row r="611" spans="1:28" s="146" customFormat="1" ht="24.75" thickBot="1">
      <c r="A611" s="380">
        <v>12</v>
      </c>
      <c r="B611" s="381" t="s">
        <v>3245</v>
      </c>
      <c r="C611" s="381" t="s">
        <v>3246</v>
      </c>
      <c r="D611" s="381" t="s">
        <v>3247</v>
      </c>
      <c r="E611" s="381" t="s">
        <v>3248</v>
      </c>
      <c r="F611" s="381" t="s">
        <v>3249</v>
      </c>
      <c r="G611" s="383">
        <v>46</v>
      </c>
      <c r="H611" s="100"/>
      <c r="I611" s="100"/>
      <c r="J611" s="100"/>
      <c r="K611" s="100"/>
      <c r="L611" s="100"/>
      <c r="M611" s="100"/>
      <c r="N611" s="100"/>
      <c r="AA611" s="162"/>
      <c r="AB611" s="162"/>
    </row>
    <row r="612" spans="1:28" s="146" customFormat="1" ht="24.75" thickBot="1">
      <c r="A612" s="380">
        <v>13</v>
      </c>
      <c r="B612" s="381" t="s">
        <v>3250</v>
      </c>
      <c r="C612" s="384" t="s">
        <v>3251</v>
      </c>
      <c r="D612" s="381" t="s">
        <v>3252</v>
      </c>
      <c r="E612" s="381" t="s">
        <v>3253</v>
      </c>
      <c r="F612" s="381" t="s">
        <v>3254</v>
      </c>
      <c r="G612" s="383">
        <v>47</v>
      </c>
      <c r="H612" s="100"/>
      <c r="I612" s="100"/>
      <c r="J612" s="100"/>
      <c r="K612" s="100"/>
      <c r="L612" s="100"/>
      <c r="M612" s="100"/>
      <c r="N612" s="100"/>
      <c r="AA612" s="162"/>
      <c r="AB612" s="162"/>
    </row>
    <row r="613" spans="1:28" s="146" customFormat="1" ht="24.75" thickBot="1">
      <c r="A613" s="380">
        <v>14</v>
      </c>
      <c r="B613" s="381" t="s">
        <v>3255</v>
      </c>
      <c r="C613" s="381" t="s">
        <v>3256</v>
      </c>
      <c r="D613" s="381" t="s">
        <v>3257</v>
      </c>
      <c r="E613" s="381" t="s">
        <v>3258</v>
      </c>
      <c r="F613" s="381" t="s">
        <v>3259</v>
      </c>
      <c r="G613" s="383">
        <v>48</v>
      </c>
      <c r="H613" s="100"/>
      <c r="I613" s="100"/>
      <c r="J613" s="100"/>
      <c r="K613" s="100"/>
      <c r="L613" s="100"/>
      <c r="M613" s="100"/>
      <c r="N613" s="100"/>
      <c r="AA613" s="162"/>
      <c r="AB613" s="162"/>
    </row>
    <row r="614" spans="1:28" s="146" customFormat="1" ht="24.75" thickBot="1">
      <c r="A614" s="380">
        <v>15</v>
      </c>
      <c r="B614" s="381" t="s">
        <v>3260</v>
      </c>
      <c r="C614" s="381" t="s">
        <v>3261</v>
      </c>
      <c r="D614" s="381" t="s">
        <v>3262</v>
      </c>
      <c r="E614" s="381" t="s">
        <v>3263</v>
      </c>
      <c r="F614" s="381" t="s">
        <v>3264</v>
      </c>
      <c r="G614" s="383">
        <v>49</v>
      </c>
      <c r="H614" s="100"/>
      <c r="I614" s="100"/>
      <c r="J614" s="100"/>
      <c r="K614" s="100"/>
      <c r="L614" s="100"/>
      <c r="M614" s="100"/>
      <c r="N614" s="100"/>
      <c r="AA614" s="162"/>
      <c r="AB614" s="162"/>
    </row>
    <row r="615" spans="1:28" s="146" customFormat="1" ht="48.75" thickBot="1">
      <c r="A615" s="380">
        <v>16</v>
      </c>
      <c r="B615" s="381" t="s">
        <v>3265</v>
      </c>
      <c r="C615" s="381" t="s">
        <v>3266</v>
      </c>
      <c r="D615" s="381" t="s">
        <v>3267</v>
      </c>
      <c r="E615" s="381" t="s">
        <v>3268</v>
      </c>
      <c r="F615" s="381" t="s">
        <v>3269</v>
      </c>
      <c r="G615" s="383">
        <v>50</v>
      </c>
      <c r="H615" s="100"/>
      <c r="I615" s="100"/>
      <c r="J615" s="100"/>
      <c r="K615" s="100"/>
      <c r="L615" s="100"/>
      <c r="M615" s="100"/>
      <c r="N615" s="100"/>
      <c r="AA615" s="162"/>
      <c r="AB615" s="162"/>
    </row>
    <row r="616" spans="1:28" s="146" customFormat="1" ht="36.75" thickBot="1">
      <c r="A616" s="380">
        <v>17</v>
      </c>
      <c r="B616" s="381" t="s">
        <v>3270</v>
      </c>
      <c r="C616" s="381" t="s">
        <v>3271</v>
      </c>
      <c r="D616" s="381" t="s">
        <v>3272</v>
      </c>
      <c r="E616" s="381" t="s">
        <v>3273</v>
      </c>
      <c r="F616" s="381" t="s">
        <v>3274</v>
      </c>
      <c r="G616" s="383">
        <v>51</v>
      </c>
      <c r="H616" s="100"/>
      <c r="I616" s="100"/>
      <c r="J616" s="100"/>
      <c r="K616" s="100"/>
      <c r="L616" s="100"/>
      <c r="M616" s="100"/>
      <c r="N616" s="100"/>
      <c r="AA616" s="162"/>
      <c r="AB616" s="162"/>
    </row>
    <row r="617" spans="1:28" s="146" customFormat="1" ht="72.75" thickBot="1">
      <c r="A617" s="380">
        <v>18</v>
      </c>
      <c r="B617" s="381" t="s">
        <v>3275</v>
      </c>
      <c r="C617" s="385" t="s">
        <v>3276</v>
      </c>
      <c r="D617" s="381" t="s">
        <v>3277</v>
      </c>
      <c r="E617" s="381" t="s">
        <v>3278</v>
      </c>
      <c r="F617" s="381" t="s">
        <v>3279</v>
      </c>
      <c r="G617" s="383">
        <v>52</v>
      </c>
      <c r="H617" s="100"/>
      <c r="I617" s="100"/>
      <c r="J617" s="100"/>
      <c r="K617" s="100"/>
      <c r="L617" s="100"/>
      <c r="M617" s="100"/>
      <c r="N617" s="100"/>
      <c r="AA617" s="162"/>
      <c r="AB617" s="162"/>
    </row>
    <row r="618" spans="1:28" s="146" customFormat="1" ht="24.75" thickBot="1">
      <c r="A618" s="380">
        <v>19</v>
      </c>
      <c r="B618" s="381" t="s">
        <v>3280</v>
      </c>
      <c r="C618" s="381" t="s">
        <v>3281</v>
      </c>
      <c r="D618" s="381" t="s">
        <v>3282</v>
      </c>
      <c r="E618" s="381" t="s">
        <v>3283</v>
      </c>
      <c r="F618" s="381" t="s">
        <v>3284</v>
      </c>
      <c r="G618" s="383">
        <v>53</v>
      </c>
      <c r="H618" s="100"/>
      <c r="I618" s="100"/>
      <c r="J618" s="100"/>
      <c r="K618" s="100"/>
      <c r="L618" s="100"/>
      <c r="M618" s="100"/>
      <c r="N618" s="100"/>
      <c r="AA618" s="162"/>
      <c r="AB618" s="162"/>
    </row>
    <row r="619" spans="1:28" s="146" customFormat="1" ht="24.75" thickBot="1">
      <c r="A619" s="380">
        <v>20</v>
      </c>
      <c r="B619" s="381" t="s">
        <v>3285</v>
      </c>
      <c r="C619" s="381" t="s">
        <v>3286</v>
      </c>
      <c r="D619" s="381" t="s">
        <v>3287</v>
      </c>
      <c r="E619" s="381" t="s">
        <v>3288</v>
      </c>
      <c r="F619" s="381" t="s">
        <v>3289</v>
      </c>
      <c r="G619" s="383">
        <v>54</v>
      </c>
      <c r="H619" s="100"/>
      <c r="I619" s="100"/>
      <c r="J619" s="100"/>
      <c r="K619" s="100"/>
      <c r="L619" s="100"/>
      <c r="M619" s="100"/>
      <c r="N619" s="100"/>
      <c r="AA619" s="162"/>
      <c r="AB619" s="162"/>
    </row>
    <row r="620" spans="1:28" s="146" customFormat="1" ht="24.75" thickBot="1">
      <c r="A620" s="380">
        <v>21</v>
      </c>
      <c r="B620" s="386" t="s">
        <v>3290</v>
      </c>
      <c r="C620" s="386" t="s">
        <v>3291</v>
      </c>
      <c r="D620" s="386" t="s">
        <v>3292</v>
      </c>
      <c r="E620" s="386" t="s">
        <v>3293</v>
      </c>
      <c r="F620" s="386" t="s">
        <v>3294</v>
      </c>
      <c r="G620" s="383">
        <v>55</v>
      </c>
      <c r="H620" s="100"/>
      <c r="I620" s="100"/>
      <c r="J620" s="100"/>
      <c r="K620" s="100"/>
      <c r="L620" s="100"/>
      <c r="M620" s="100"/>
      <c r="N620" s="100"/>
      <c r="AA620" s="162"/>
      <c r="AB620" s="162"/>
    </row>
    <row r="621" spans="1:28" s="146" customFormat="1" ht="24.75" thickBot="1">
      <c r="A621" s="380">
        <v>22</v>
      </c>
      <c r="B621" s="386" t="s">
        <v>3295</v>
      </c>
      <c r="C621" s="386" t="s">
        <v>3296</v>
      </c>
      <c r="D621" s="386" t="s">
        <v>3297</v>
      </c>
      <c r="E621" s="386" t="s">
        <v>3298</v>
      </c>
      <c r="F621" s="386" t="s">
        <v>3299</v>
      </c>
      <c r="G621" s="383">
        <v>56</v>
      </c>
      <c r="H621" s="100"/>
      <c r="I621" s="100"/>
      <c r="J621" s="100"/>
      <c r="K621" s="100"/>
      <c r="L621" s="100"/>
      <c r="M621" s="100"/>
      <c r="N621" s="100"/>
      <c r="AA621" s="162"/>
      <c r="AB621" s="162"/>
    </row>
    <row r="622" spans="1:28" s="146" customFormat="1" ht="24.75" thickBot="1">
      <c r="A622" s="380">
        <v>23</v>
      </c>
      <c r="B622" s="386" t="s">
        <v>3300</v>
      </c>
      <c r="C622" s="386" t="s">
        <v>3301</v>
      </c>
      <c r="D622" s="386" t="s">
        <v>3302</v>
      </c>
      <c r="E622" s="386" t="s">
        <v>3303</v>
      </c>
      <c r="F622" s="386" t="s">
        <v>3304</v>
      </c>
      <c r="G622" s="383">
        <v>57</v>
      </c>
      <c r="H622" s="100"/>
      <c r="I622" s="100"/>
      <c r="J622" s="100"/>
      <c r="K622" s="100"/>
      <c r="L622" s="100"/>
      <c r="M622" s="100"/>
      <c r="N622" s="100"/>
      <c r="AA622" s="162"/>
      <c r="AB622" s="162"/>
    </row>
    <row r="623" spans="1:28" s="146" customFormat="1" ht="24.75" thickBot="1">
      <c r="A623" s="380">
        <v>24</v>
      </c>
      <c r="B623" s="386" t="s">
        <v>3305</v>
      </c>
      <c r="C623" s="386" t="s">
        <v>3306</v>
      </c>
      <c r="D623" s="386" t="s">
        <v>3307</v>
      </c>
      <c r="E623" s="386" t="s">
        <v>3308</v>
      </c>
      <c r="F623" s="386" t="s">
        <v>3309</v>
      </c>
      <c r="G623" s="383">
        <v>58</v>
      </c>
      <c r="H623" s="100"/>
      <c r="I623" s="100"/>
      <c r="J623" s="100"/>
      <c r="K623" s="100"/>
      <c r="L623" s="100"/>
      <c r="M623" s="100"/>
      <c r="N623" s="100"/>
      <c r="AA623" s="162"/>
      <c r="AB623" s="162"/>
    </row>
    <row r="624" spans="1:28" s="146" customFormat="1" ht="48.75" thickBot="1">
      <c r="A624" s="380">
        <v>25</v>
      </c>
      <c r="B624" s="386" t="s">
        <v>3310</v>
      </c>
      <c r="C624" s="387" t="s">
        <v>3311</v>
      </c>
      <c r="D624" s="386" t="s">
        <v>3312</v>
      </c>
      <c r="E624" s="386" t="s">
        <v>3313</v>
      </c>
      <c r="F624" s="386" t="s">
        <v>3314</v>
      </c>
      <c r="G624" s="383">
        <v>59</v>
      </c>
      <c r="H624" s="100"/>
      <c r="I624" s="100"/>
      <c r="J624" s="100"/>
      <c r="K624" s="100"/>
      <c r="L624" s="100"/>
      <c r="M624" s="100"/>
      <c r="N624" s="100"/>
      <c r="AA624" s="162"/>
      <c r="AB624" s="162"/>
    </row>
    <row r="625" spans="1:28" s="146" customFormat="1" ht="24.75" thickBot="1">
      <c r="A625" s="380">
        <v>26</v>
      </c>
      <c r="B625" s="386" t="s">
        <v>3315</v>
      </c>
      <c r="C625" s="386" t="s">
        <v>3316</v>
      </c>
      <c r="D625" s="386" t="s">
        <v>3317</v>
      </c>
      <c r="E625" s="386" t="s">
        <v>3318</v>
      </c>
      <c r="F625" s="386" t="s">
        <v>3319</v>
      </c>
      <c r="G625" s="383">
        <v>60</v>
      </c>
      <c r="H625" s="100"/>
      <c r="I625" s="100"/>
      <c r="J625" s="100"/>
      <c r="K625" s="100"/>
      <c r="L625" s="100"/>
      <c r="M625" s="100"/>
      <c r="N625" s="100"/>
      <c r="AA625" s="162"/>
      <c r="AB625" s="162"/>
    </row>
    <row r="626" spans="1:28" s="146" customFormat="1" ht="24.75" thickBot="1">
      <c r="A626" s="380">
        <v>27</v>
      </c>
      <c r="B626" s="386" t="s">
        <v>3320</v>
      </c>
      <c r="C626" s="386" t="s">
        <v>3321</v>
      </c>
      <c r="D626" s="388" t="s">
        <v>3322</v>
      </c>
      <c r="E626" s="386" t="s">
        <v>3323</v>
      </c>
      <c r="F626" s="386" t="s">
        <v>3324</v>
      </c>
      <c r="G626" s="389">
        <v>1</v>
      </c>
      <c r="H626" s="100"/>
      <c r="I626" s="100"/>
      <c r="J626" s="100"/>
      <c r="K626" s="100"/>
      <c r="L626" s="100"/>
      <c r="M626" s="100"/>
      <c r="N626" s="100"/>
      <c r="AA626" s="162"/>
      <c r="AB626" s="162"/>
    </row>
    <row r="627" spans="1:28" s="146" customFormat="1" ht="24.75" thickBot="1">
      <c r="A627" s="380">
        <v>28</v>
      </c>
      <c r="B627" s="386" t="s">
        <v>2733</v>
      </c>
      <c r="C627" s="386" t="s">
        <v>3325</v>
      </c>
      <c r="D627" s="386" t="s">
        <v>3326</v>
      </c>
      <c r="E627" s="386" t="s">
        <v>3327</v>
      </c>
      <c r="F627" s="386" t="s">
        <v>3328</v>
      </c>
      <c r="G627" s="389">
        <v>2</v>
      </c>
      <c r="H627" s="100"/>
      <c r="I627" s="100"/>
      <c r="J627" s="100"/>
      <c r="K627" s="100"/>
      <c r="L627" s="100"/>
      <c r="M627" s="100"/>
      <c r="N627" s="100"/>
      <c r="AA627" s="162"/>
      <c r="AB627" s="162"/>
    </row>
    <row r="628" spans="1:28" s="146" customFormat="1" ht="36.75" thickBot="1">
      <c r="A628" s="380">
        <v>29</v>
      </c>
      <c r="B628" s="386" t="s">
        <v>1568</v>
      </c>
      <c r="C628" s="386" t="s">
        <v>3329</v>
      </c>
      <c r="D628" s="386" t="s">
        <v>3330</v>
      </c>
      <c r="E628" s="386" t="s">
        <v>3331</v>
      </c>
      <c r="F628" s="386" t="s">
        <v>3332</v>
      </c>
      <c r="G628" s="389">
        <v>3</v>
      </c>
      <c r="H628" s="100"/>
      <c r="I628" s="100"/>
      <c r="J628" s="100"/>
      <c r="K628" s="100"/>
      <c r="L628" s="100"/>
      <c r="M628" s="100"/>
      <c r="N628" s="100"/>
      <c r="AA628" s="162"/>
      <c r="AB628" s="162"/>
    </row>
    <row r="629" spans="1:28" s="146" customFormat="1" ht="24.75" thickBot="1">
      <c r="A629" s="380">
        <v>30</v>
      </c>
      <c r="B629" s="386" t="s">
        <v>3333</v>
      </c>
      <c r="C629" s="386" t="s">
        <v>3334</v>
      </c>
      <c r="D629" s="386" t="s">
        <v>3335</v>
      </c>
      <c r="E629" s="386" t="s">
        <v>3336</v>
      </c>
      <c r="F629" s="386" t="s">
        <v>3337</v>
      </c>
      <c r="G629" s="389">
        <v>4</v>
      </c>
      <c r="H629" s="100"/>
      <c r="I629" s="100"/>
      <c r="J629" s="100"/>
      <c r="K629" s="100"/>
      <c r="L629" s="100"/>
      <c r="M629" s="100"/>
      <c r="N629" s="100"/>
      <c r="AA629" s="162"/>
      <c r="AB629" s="162"/>
    </row>
    <row r="630" spans="1:28" s="146" customFormat="1" ht="24.75" thickBot="1">
      <c r="A630" s="380">
        <v>31</v>
      </c>
      <c r="B630" s="386" t="s">
        <v>3338</v>
      </c>
      <c r="C630" s="386" t="s">
        <v>3339</v>
      </c>
      <c r="D630" s="386" t="s">
        <v>3340</v>
      </c>
      <c r="E630" s="386" t="s">
        <v>3341</v>
      </c>
      <c r="F630" s="386" t="s">
        <v>3342</v>
      </c>
      <c r="G630" s="389">
        <v>5</v>
      </c>
      <c r="H630" s="100"/>
      <c r="I630" s="100"/>
      <c r="J630" s="100"/>
      <c r="K630" s="100"/>
      <c r="L630" s="100"/>
      <c r="M630" s="100"/>
      <c r="N630" s="100"/>
      <c r="AA630" s="162"/>
      <c r="AB630" s="162"/>
    </row>
    <row r="631" spans="1:28" s="146" customFormat="1" ht="24.75" thickBot="1">
      <c r="A631" s="380">
        <v>32</v>
      </c>
      <c r="B631" s="386" t="s">
        <v>3343</v>
      </c>
      <c r="C631" s="386" t="s">
        <v>3344</v>
      </c>
      <c r="D631" s="386" t="s">
        <v>3345</v>
      </c>
      <c r="E631" s="386" t="s">
        <v>3346</v>
      </c>
      <c r="F631" s="386" t="s">
        <v>3347</v>
      </c>
      <c r="G631" s="389">
        <v>6</v>
      </c>
      <c r="H631" s="100"/>
      <c r="I631" s="100"/>
      <c r="J631" s="100"/>
      <c r="K631" s="100"/>
      <c r="L631" s="100"/>
      <c r="M631" s="100"/>
      <c r="N631" s="100"/>
      <c r="AA631" s="162"/>
      <c r="AB631" s="162"/>
    </row>
    <row r="632" spans="1:28" s="146" customFormat="1" ht="36.75" thickBot="1">
      <c r="A632" s="380">
        <v>33</v>
      </c>
      <c r="B632" s="386" t="s">
        <v>3348</v>
      </c>
      <c r="C632" s="386" t="s">
        <v>3349</v>
      </c>
      <c r="D632" s="386" t="s">
        <v>3350</v>
      </c>
      <c r="E632" s="386" t="s">
        <v>3351</v>
      </c>
      <c r="F632" s="386" t="s">
        <v>3352</v>
      </c>
      <c r="G632" s="389">
        <v>7</v>
      </c>
      <c r="H632" s="100"/>
      <c r="I632" s="100"/>
      <c r="J632" s="100"/>
      <c r="K632" s="100"/>
      <c r="L632" s="100"/>
      <c r="M632" s="100"/>
      <c r="N632" s="100"/>
      <c r="AA632" s="162"/>
      <c r="AB632" s="162"/>
    </row>
    <row r="633" spans="1:28" s="146" customFormat="1" ht="48.75" thickBot="1">
      <c r="A633" s="380">
        <v>34</v>
      </c>
      <c r="B633" s="386" t="s">
        <v>3353</v>
      </c>
      <c r="C633" s="387" t="s">
        <v>3354</v>
      </c>
      <c r="D633" s="386" t="s">
        <v>3355</v>
      </c>
      <c r="E633" s="386" t="s">
        <v>3356</v>
      </c>
      <c r="F633" s="386" t="s">
        <v>3357</v>
      </c>
      <c r="G633" s="389">
        <v>8</v>
      </c>
      <c r="H633" s="100"/>
      <c r="I633" s="100"/>
      <c r="J633" s="100"/>
      <c r="K633" s="100"/>
      <c r="L633" s="100"/>
      <c r="M633" s="100"/>
      <c r="N633" s="100"/>
      <c r="AA633" s="162"/>
      <c r="AB633" s="162"/>
    </row>
    <row r="634" spans="1:28" s="146" customFormat="1" ht="24.75" thickBot="1">
      <c r="A634" s="380">
        <v>35</v>
      </c>
      <c r="B634" s="386" t="s">
        <v>3358</v>
      </c>
      <c r="C634" s="386" t="s">
        <v>3359</v>
      </c>
      <c r="D634" s="386" t="s">
        <v>3360</v>
      </c>
      <c r="E634" s="386" t="s">
        <v>3361</v>
      </c>
      <c r="F634" s="386" t="s">
        <v>3362</v>
      </c>
      <c r="G634" s="389">
        <v>9</v>
      </c>
      <c r="H634" s="100"/>
      <c r="I634" s="100"/>
      <c r="J634" s="100"/>
      <c r="K634" s="100"/>
      <c r="L634" s="100"/>
      <c r="M634" s="100"/>
      <c r="N634" s="100"/>
      <c r="AA634" s="162"/>
      <c r="AB634" s="162"/>
    </row>
    <row r="635" spans="1:28" s="146" customFormat="1" ht="24.75" thickBot="1">
      <c r="A635" s="380">
        <v>36</v>
      </c>
      <c r="B635" s="386" t="s">
        <v>3363</v>
      </c>
      <c r="C635" s="386" t="s">
        <v>3364</v>
      </c>
      <c r="D635" s="386" t="s">
        <v>3365</v>
      </c>
      <c r="E635" s="386" t="s">
        <v>3366</v>
      </c>
      <c r="F635" s="386" t="s">
        <v>3367</v>
      </c>
      <c r="G635" s="389">
        <v>10</v>
      </c>
      <c r="H635" s="100"/>
      <c r="I635" s="100"/>
      <c r="J635" s="100"/>
      <c r="K635" s="100"/>
      <c r="L635" s="100"/>
      <c r="M635" s="100"/>
      <c r="N635" s="100"/>
      <c r="AA635" s="162"/>
      <c r="AB635" s="162"/>
    </row>
    <row r="636" spans="1:28" s="146" customFormat="1" ht="24.75" thickBot="1">
      <c r="A636" s="380">
        <v>37</v>
      </c>
      <c r="B636" s="386" t="s">
        <v>3368</v>
      </c>
      <c r="C636" s="386" t="s">
        <v>3369</v>
      </c>
      <c r="D636" s="386" t="s">
        <v>3370</v>
      </c>
      <c r="E636" s="386" t="s">
        <v>3371</v>
      </c>
      <c r="F636" s="386" t="s">
        <v>3372</v>
      </c>
      <c r="G636" s="389">
        <v>11</v>
      </c>
      <c r="H636" s="100"/>
      <c r="I636" s="100"/>
      <c r="J636" s="100"/>
      <c r="K636" s="100"/>
      <c r="L636" s="100"/>
      <c r="M636" s="100"/>
      <c r="N636" s="100"/>
      <c r="AA636" s="162"/>
      <c r="AB636" s="162"/>
    </row>
    <row r="637" spans="1:28" s="146" customFormat="1" ht="24.75" thickBot="1">
      <c r="A637" s="380">
        <v>38</v>
      </c>
      <c r="B637" s="386" t="s">
        <v>3373</v>
      </c>
      <c r="C637" s="386" t="s">
        <v>3374</v>
      </c>
      <c r="D637" s="386" t="s">
        <v>3375</v>
      </c>
      <c r="E637" s="386" t="s">
        <v>3376</v>
      </c>
      <c r="F637" s="386" t="s">
        <v>3377</v>
      </c>
      <c r="G637" s="389">
        <v>12</v>
      </c>
      <c r="H637" s="100"/>
      <c r="I637" s="100"/>
      <c r="J637" s="100"/>
      <c r="K637" s="100"/>
      <c r="L637" s="100"/>
      <c r="M637" s="100"/>
      <c r="N637" s="100"/>
      <c r="AA637" s="162"/>
      <c r="AB637" s="162"/>
    </row>
    <row r="638" spans="1:28" s="146" customFormat="1" ht="24.75" thickBot="1">
      <c r="A638" s="380">
        <v>39</v>
      </c>
      <c r="B638" s="386" t="s">
        <v>3378</v>
      </c>
      <c r="C638" s="386" t="s">
        <v>3379</v>
      </c>
      <c r="D638" s="386" t="s">
        <v>3380</v>
      </c>
      <c r="E638" s="386" t="s">
        <v>3381</v>
      </c>
      <c r="F638" s="386" t="s">
        <v>3382</v>
      </c>
      <c r="G638" s="389">
        <v>13</v>
      </c>
      <c r="H638" s="100"/>
      <c r="I638" s="100"/>
      <c r="J638" s="100"/>
      <c r="K638" s="100"/>
      <c r="L638" s="100"/>
      <c r="M638" s="100"/>
      <c r="N638" s="100"/>
      <c r="AA638" s="162"/>
      <c r="AB638" s="162"/>
    </row>
    <row r="639" spans="1:28" s="146" customFormat="1" ht="24.75" thickBot="1">
      <c r="A639" s="380">
        <v>40</v>
      </c>
      <c r="B639" s="386" t="s">
        <v>3383</v>
      </c>
      <c r="C639" s="386" t="s">
        <v>3384</v>
      </c>
      <c r="D639" s="386" t="s">
        <v>3385</v>
      </c>
      <c r="E639" s="386" t="s">
        <v>3386</v>
      </c>
      <c r="F639" s="386" t="s">
        <v>3387</v>
      </c>
      <c r="G639" s="389">
        <v>14</v>
      </c>
      <c r="H639" s="100"/>
      <c r="I639" s="100"/>
      <c r="J639" s="100"/>
      <c r="K639" s="100"/>
      <c r="L639" s="100"/>
      <c r="M639" s="100"/>
      <c r="N639" s="100"/>
      <c r="AA639" s="162"/>
      <c r="AB639" s="162"/>
    </row>
    <row r="640" spans="1:28" s="146" customFormat="1" ht="36.75" thickBot="1">
      <c r="A640" s="380">
        <v>41</v>
      </c>
      <c r="B640" s="390" t="s">
        <v>3388</v>
      </c>
      <c r="C640" s="390" t="s">
        <v>3389</v>
      </c>
      <c r="D640" s="390" t="s">
        <v>3390</v>
      </c>
      <c r="E640" s="390" t="s">
        <v>3391</v>
      </c>
      <c r="F640" s="390" t="s">
        <v>3392</v>
      </c>
      <c r="G640" s="389">
        <v>15</v>
      </c>
      <c r="H640" s="100"/>
      <c r="I640" s="100"/>
      <c r="J640" s="100"/>
      <c r="K640" s="100"/>
      <c r="L640" s="100"/>
      <c r="M640" s="100"/>
      <c r="N640" s="100"/>
      <c r="AA640" s="162"/>
      <c r="AB640" s="162"/>
    </row>
    <row r="641" spans="1:28" s="146" customFormat="1" ht="24.75" thickBot="1">
      <c r="A641" s="380">
        <v>42</v>
      </c>
      <c r="B641" s="390" t="s">
        <v>3393</v>
      </c>
      <c r="C641" s="390" t="s">
        <v>3394</v>
      </c>
      <c r="D641" s="390" t="s">
        <v>3395</v>
      </c>
      <c r="E641" s="390" t="s">
        <v>3396</v>
      </c>
      <c r="F641" s="390" t="s">
        <v>3397</v>
      </c>
      <c r="G641" s="389">
        <v>16</v>
      </c>
      <c r="H641" s="100"/>
      <c r="I641" s="100"/>
      <c r="J641" s="100"/>
      <c r="K641" s="100"/>
      <c r="L641" s="100"/>
      <c r="M641" s="100"/>
      <c r="N641" s="100"/>
      <c r="AA641" s="162"/>
      <c r="AB641" s="162"/>
    </row>
    <row r="642" spans="1:28" s="146" customFormat="1" ht="36.75" thickBot="1">
      <c r="A642" s="380">
        <v>43</v>
      </c>
      <c r="B642" s="390" t="s">
        <v>3398</v>
      </c>
      <c r="C642" s="390" t="s">
        <v>3399</v>
      </c>
      <c r="D642" s="390" t="s">
        <v>3400</v>
      </c>
      <c r="E642" s="390" t="s">
        <v>3401</v>
      </c>
      <c r="F642" s="390" t="s">
        <v>3402</v>
      </c>
      <c r="G642" s="389">
        <v>17</v>
      </c>
      <c r="H642" s="100"/>
      <c r="I642" s="100"/>
      <c r="J642" s="100"/>
      <c r="K642" s="100"/>
      <c r="L642" s="100"/>
      <c r="M642" s="100"/>
      <c r="Z642" s="162"/>
      <c r="AA642" s="162"/>
    </row>
    <row r="643" spans="1:28" s="146" customFormat="1" ht="24.75" thickBot="1">
      <c r="A643" s="380">
        <v>44</v>
      </c>
      <c r="B643" s="390" t="s">
        <v>3403</v>
      </c>
      <c r="C643" s="390" t="s">
        <v>3404</v>
      </c>
      <c r="D643" s="390" t="s">
        <v>3405</v>
      </c>
      <c r="E643" s="390" t="s">
        <v>3406</v>
      </c>
      <c r="F643" s="390" t="s">
        <v>3407</v>
      </c>
      <c r="G643" s="389">
        <v>18</v>
      </c>
      <c r="H643" s="100"/>
      <c r="I643" s="100"/>
      <c r="J643" s="100"/>
      <c r="K643" s="100"/>
      <c r="L643" s="100"/>
      <c r="M643" s="100"/>
      <c r="Z643" s="162"/>
      <c r="AA643" s="162"/>
    </row>
    <row r="644" spans="1:28" s="146" customFormat="1" ht="36.75" thickBot="1">
      <c r="A644" s="380">
        <v>45</v>
      </c>
      <c r="B644" s="390" t="s">
        <v>3408</v>
      </c>
      <c r="C644" s="390" t="s">
        <v>3409</v>
      </c>
      <c r="D644" s="390" t="s">
        <v>3410</v>
      </c>
      <c r="E644" s="390" t="s">
        <v>3411</v>
      </c>
      <c r="F644" s="390" t="s">
        <v>3412</v>
      </c>
      <c r="G644" s="389">
        <v>19</v>
      </c>
      <c r="H644" s="100"/>
      <c r="I644" s="100"/>
      <c r="J644" s="100"/>
      <c r="K644" s="100"/>
      <c r="L644" s="100"/>
      <c r="M644" s="100"/>
      <c r="N644" s="100"/>
      <c r="AA644" s="162"/>
      <c r="AB644" s="162"/>
    </row>
    <row r="645" spans="1:28" s="146" customFormat="1" ht="24.75" thickBot="1">
      <c r="A645" s="380">
        <v>46</v>
      </c>
      <c r="B645" s="390" t="s">
        <v>3413</v>
      </c>
      <c r="C645" s="390" t="s">
        <v>3414</v>
      </c>
      <c r="D645" s="390" t="s">
        <v>3415</v>
      </c>
      <c r="E645" s="390" t="s">
        <v>3416</v>
      </c>
      <c r="F645" s="390" t="s">
        <v>3417</v>
      </c>
      <c r="G645" s="389">
        <v>20</v>
      </c>
      <c r="H645" s="100"/>
      <c r="I645" s="100"/>
      <c r="J645" s="100"/>
      <c r="K645" s="100"/>
      <c r="L645" s="100"/>
      <c r="M645" s="100"/>
      <c r="N645" s="100"/>
      <c r="AA645" s="162"/>
      <c r="AB645" s="162"/>
    </row>
    <row r="646" spans="1:28" s="146" customFormat="1" ht="36.75" thickBot="1">
      <c r="A646" s="380">
        <v>47</v>
      </c>
      <c r="B646" s="390" t="s">
        <v>3418</v>
      </c>
      <c r="C646" s="390" t="s">
        <v>3419</v>
      </c>
      <c r="D646" s="390" t="s">
        <v>3420</v>
      </c>
      <c r="E646" s="390" t="s">
        <v>3421</v>
      </c>
      <c r="F646" s="390" t="s">
        <v>3422</v>
      </c>
      <c r="G646" s="382">
        <v>21</v>
      </c>
      <c r="H646" s="100"/>
      <c r="I646" s="100"/>
      <c r="J646" s="100"/>
      <c r="K646" s="100"/>
      <c r="L646" s="100"/>
      <c r="M646" s="100"/>
      <c r="N646" s="100"/>
      <c r="AA646" s="162"/>
      <c r="AB646" s="162"/>
    </row>
    <row r="647" spans="1:28" s="146" customFormat="1" ht="24.75" thickBot="1">
      <c r="A647" s="380">
        <v>48</v>
      </c>
      <c r="B647" s="390" t="s">
        <v>3423</v>
      </c>
      <c r="C647" s="390" t="s">
        <v>3424</v>
      </c>
      <c r="D647" s="390" t="s">
        <v>3425</v>
      </c>
      <c r="E647" s="390" t="s">
        <v>3426</v>
      </c>
      <c r="F647" s="390" t="s">
        <v>3427</v>
      </c>
      <c r="G647" s="382">
        <v>22</v>
      </c>
      <c r="H647" s="100"/>
      <c r="I647" s="100"/>
      <c r="J647" s="100"/>
      <c r="K647" s="100"/>
      <c r="L647" s="100"/>
      <c r="M647" s="100"/>
      <c r="N647" s="100"/>
      <c r="AA647" s="162"/>
      <c r="AB647" s="162"/>
    </row>
    <row r="648" spans="1:28" s="146" customFormat="1" ht="24.75" thickBot="1">
      <c r="A648" s="380">
        <v>49</v>
      </c>
      <c r="B648" s="390" t="s">
        <v>3428</v>
      </c>
      <c r="C648" s="390" t="s">
        <v>3429</v>
      </c>
      <c r="D648" s="390" t="s">
        <v>3430</v>
      </c>
      <c r="E648" s="390" t="s">
        <v>3431</v>
      </c>
      <c r="F648" s="390" t="s">
        <v>3432</v>
      </c>
      <c r="G648" s="382">
        <v>23</v>
      </c>
      <c r="H648" s="100"/>
      <c r="I648" s="100"/>
      <c r="J648" s="100"/>
      <c r="K648" s="100"/>
      <c r="L648" s="100"/>
      <c r="M648" s="100"/>
      <c r="N648" s="100"/>
      <c r="AA648" s="162"/>
      <c r="AB648" s="162"/>
    </row>
    <row r="649" spans="1:28" s="146" customFormat="1" ht="24.75" thickBot="1">
      <c r="A649" s="380">
        <v>50</v>
      </c>
      <c r="B649" s="390" t="s">
        <v>3433</v>
      </c>
      <c r="C649" s="390" t="s">
        <v>3434</v>
      </c>
      <c r="D649" s="390" t="s">
        <v>3435</v>
      </c>
      <c r="E649" s="390" t="s">
        <v>3436</v>
      </c>
      <c r="F649" s="390" t="s">
        <v>3437</v>
      </c>
      <c r="G649" s="382">
        <v>24</v>
      </c>
      <c r="H649" s="100"/>
      <c r="I649" s="100"/>
      <c r="J649" s="100"/>
      <c r="K649" s="100"/>
      <c r="L649" s="100"/>
      <c r="M649" s="100"/>
      <c r="N649" s="100"/>
      <c r="AA649" s="162"/>
      <c r="AB649" s="162"/>
    </row>
    <row r="650" spans="1:28" s="146" customFormat="1" ht="24.75" thickBot="1">
      <c r="A650" s="380">
        <v>51</v>
      </c>
      <c r="B650" s="390" t="s">
        <v>3438</v>
      </c>
      <c r="C650" s="390" t="s">
        <v>3439</v>
      </c>
      <c r="D650" s="390" t="s">
        <v>3440</v>
      </c>
      <c r="E650" s="390" t="s">
        <v>3441</v>
      </c>
      <c r="F650" s="390" t="s">
        <v>3442</v>
      </c>
      <c r="G650" s="382">
        <v>25</v>
      </c>
      <c r="H650" s="100"/>
      <c r="I650" s="100"/>
      <c r="J650" s="100"/>
      <c r="K650" s="100"/>
      <c r="L650" s="100"/>
      <c r="M650" s="100"/>
      <c r="N650" s="100"/>
      <c r="AA650" s="162"/>
      <c r="AB650" s="162"/>
    </row>
    <row r="651" spans="1:28" s="146" customFormat="1" ht="36.75" thickBot="1">
      <c r="A651" s="380">
        <v>52</v>
      </c>
      <c r="B651" s="390" t="s">
        <v>3443</v>
      </c>
      <c r="C651" s="390" t="s">
        <v>3444</v>
      </c>
      <c r="D651" s="390" t="s">
        <v>3445</v>
      </c>
      <c r="E651" s="390" t="s">
        <v>3446</v>
      </c>
      <c r="F651" s="390" t="s">
        <v>3447</v>
      </c>
      <c r="G651" s="382">
        <v>26</v>
      </c>
      <c r="H651" s="100"/>
      <c r="I651" s="100"/>
      <c r="J651" s="100"/>
      <c r="K651" s="100"/>
      <c r="L651" s="100"/>
      <c r="M651" s="100"/>
      <c r="N651" s="100"/>
      <c r="AA651" s="162"/>
      <c r="AB651" s="162"/>
    </row>
    <row r="652" spans="1:28" s="146" customFormat="1" ht="60.75" thickBot="1">
      <c r="A652" s="380">
        <v>53</v>
      </c>
      <c r="B652" s="390" t="s">
        <v>3448</v>
      </c>
      <c r="C652" s="391" t="s">
        <v>3449</v>
      </c>
      <c r="D652" s="390" t="s">
        <v>3450</v>
      </c>
      <c r="E652" s="390" t="s">
        <v>3451</v>
      </c>
      <c r="F652" s="390" t="s">
        <v>3452</v>
      </c>
      <c r="G652" s="382">
        <v>27</v>
      </c>
      <c r="H652" s="100"/>
      <c r="I652" s="100"/>
      <c r="J652" s="100"/>
      <c r="K652" s="100"/>
      <c r="L652" s="100"/>
      <c r="M652" s="100"/>
      <c r="N652" s="100"/>
      <c r="AA652" s="162"/>
      <c r="AB652" s="162"/>
    </row>
    <row r="653" spans="1:28" s="146" customFormat="1" ht="24.75" thickBot="1">
      <c r="A653" s="380">
        <v>54</v>
      </c>
      <c r="B653" s="390" t="s">
        <v>3453</v>
      </c>
      <c r="C653" s="390" t="s">
        <v>3454</v>
      </c>
      <c r="D653" s="390" t="s">
        <v>3455</v>
      </c>
      <c r="E653" s="390" t="s">
        <v>3456</v>
      </c>
      <c r="F653" s="390" t="s">
        <v>3457</v>
      </c>
      <c r="G653" s="382">
        <v>28</v>
      </c>
      <c r="H653" s="100"/>
      <c r="I653" s="100"/>
      <c r="J653" s="100"/>
      <c r="K653" s="100"/>
      <c r="L653" s="100"/>
      <c r="M653" s="100"/>
      <c r="N653" s="100"/>
      <c r="AA653" s="162"/>
      <c r="AB653" s="162"/>
    </row>
    <row r="654" spans="1:28" s="146" customFormat="1" ht="36.75" thickBot="1">
      <c r="A654" s="380">
        <v>55</v>
      </c>
      <c r="B654" s="390" t="s">
        <v>3458</v>
      </c>
      <c r="C654" s="390" t="s">
        <v>3459</v>
      </c>
      <c r="D654" s="390" t="s">
        <v>3460</v>
      </c>
      <c r="E654" s="390" t="s">
        <v>3461</v>
      </c>
      <c r="F654" s="390" t="s">
        <v>3462</v>
      </c>
      <c r="G654" s="382">
        <v>29</v>
      </c>
      <c r="H654" s="100"/>
      <c r="I654" s="100"/>
      <c r="J654" s="100"/>
      <c r="K654" s="100"/>
      <c r="L654" s="100"/>
      <c r="M654" s="100"/>
      <c r="N654" s="100"/>
      <c r="AA654" s="162"/>
      <c r="AB654" s="162"/>
    </row>
    <row r="655" spans="1:28" s="146" customFormat="1" ht="36.75" thickBot="1">
      <c r="A655" s="380">
        <v>56</v>
      </c>
      <c r="B655" s="390" t="s">
        <v>3463</v>
      </c>
      <c r="C655" s="390" t="s">
        <v>3464</v>
      </c>
      <c r="D655" s="390" t="s">
        <v>3465</v>
      </c>
      <c r="E655" s="390" t="s">
        <v>3466</v>
      </c>
      <c r="F655" s="390" t="s">
        <v>3467</v>
      </c>
      <c r="G655" s="382">
        <v>30</v>
      </c>
      <c r="H655" s="100"/>
      <c r="I655" s="100"/>
      <c r="J655" s="100"/>
      <c r="K655" s="100"/>
      <c r="L655" s="100"/>
      <c r="M655" s="100"/>
      <c r="N655" s="100"/>
      <c r="AA655" s="162"/>
      <c r="AB655" s="162"/>
    </row>
    <row r="656" spans="1:28" s="146" customFormat="1" ht="24.75" thickBot="1">
      <c r="A656" s="380">
        <v>57</v>
      </c>
      <c r="B656" s="390" t="s">
        <v>3468</v>
      </c>
      <c r="C656" s="390" t="s">
        <v>3469</v>
      </c>
      <c r="D656" s="390" t="s">
        <v>3470</v>
      </c>
      <c r="E656" s="390" t="s">
        <v>3471</v>
      </c>
      <c r="F656" s="390" t="s">
        <v>3472</v>
      </c>
      <c r="G656" s="382">
        <v>31</v>
      </c>
      <c r="H656" s="100"/>
      <c r="I656" s="100"/>
      <c r="J656" s="100"/>
      <c r="K656" s="100"/>
      <c r="L656" s="100"/>
      <c r="M656" s="100"/>
      <c r="N656" s="100"/>
      <c r="AA656" s="162"/>
      <c r="AB656" s="162"/>
    </row>
    <row r="657" spans="1:45" s="146" customFormat="1" ht="36.75" thickBot="1">
      <c r="A657" s="380">
        <v>58</v>
      </c>
      <c r="B657" s="390" t="s">
        <v>3473</v>
      </c>
      <c r="C657" s="390" t="s">
        <v>3474</v>
      </c>
      <c r="D657" s="390" t="s">
        <v>3475</v>
      </c>
      <c r="E657" s="390" t="s">
        <v>3476</v>
      </c>
      <c r="F657" s="390" t="s">
        <v>3477</v>
      </c>
      <c r="G657" s="382">
        <v>32</v>
      </c>
      <c r="H657" s="100"/>
      <c r="I657" s="100"/>
      <c r="J657" s="100"/>
      <c r="K657" s="100"/>
      <c r="L657" s="100"/>
      <c r="M657" s="100"/>
      <c r="N657" s="100"/>
      <c r="AA657" s="162"/>
      <c r="AB657" s="162"/>
    </row>
    <row r="658" spans="1:45" s="146" customFormat="1" ht="36.75" thickBot="1">
      <c r="A658" s="380">
        <v>59</v>
      </c>
      <c r="B658" s="390" t="s">
        <v>3478</v>
      </c>
      <c r="C658" s="390" t="s">
        <v>3479</v>
      </c>
      <c r="D658" s="390" t="s">
        <v>3480</v>
      </c>
      <c r="E658" s="390" t="s">
        <v>3481</v>
      </c>
      <c r="F658" s="390" t="s">
        <v>3482</v>
      </c>
      <c r="G658" s="382">
        <v>33</v>
      </c>
      <c r="H658" s="100"/>
      <c r="I658" s="100"/>
      <c r="J658" s="100"/>
      <c r="K658" s="100"/>
      <c r="L658" s="100"/>
      <c r="M658" s="100"/>
      <c r="N658" s="100"/>
      <c r="AA658" s="162"/>
      <c r="AB658" s="162"/>
    </row>
    <row r="659" spans="1:45" ht="24.75" thickBot="1">
      <c r="A659" s="380">
        <v>60</v>
      </c>
      <c r="B659" s="390" t="s">
        <v>3483</v>
      </c>
      <c r="C659" s="390" t="s">
        <v>3484</v>
      </c>
      <c r="D659" s="390" t="s">
        <v>3485</v>
      </c>
      <c r="E659" s="390" t="s">
        <v>3486</v>
      </c>
      <c r="F659" s="390" t="s">
        <v>3487</v>
      </c>
      <c r="G659" s="382">
        <v>34</v>
      </c>
      <c r="H659" s="100"/>
      <c r="I659" s="100"/>
      <c r="J659" s="100"/>
      <c r="K659" s="100"/>
      <c r="L659" s="100"/>
      <c r="M659" s="100"/>
      <c r="N659" s="100"/>
      <c r="O659" s="146"/>
      <c r="P659" s="146"/>
      <c r="Q659" s="146"/>
      <c r="R659" s="146"/>
      <c r="S659" s="146"/>
      <c r="T659" s="146"/>
      <c r="U659" s="146"/>
      <c r="V659" s="146"/>
      <c r="W659" s="146"/>
      <c r="X659" s="146"/>
      <c r="Y659" s="146"/>
      <c r="Z659" s="146"/>
      <c r="AA659" s="162"/>
      <c r="AB659" s="162"/>
      <c r="AC659" s="146"/>
      <c r="AD659" s="146"/>
      <c r="AE659" s="146"/>
      <c r="AF659" s="146"/>
      <c r="AG659" s="146"/>
      <c r="AH659" s="146"/>
      <c r="AI659" s="146"/>
      <c r="AJ659" s="146"/>
      <c r="AK659" s="146"/>
      <c r="AL659" s="146"/>
      <c r="AM659" s="146"/>
      <c r="AN659" s="146"/>
      <c r="AO659" s="146"/>
      <c r="AP659" s="146"/>
      <c r="AQ659" s="146"/>
      <c r="AR659" s="146"/>
      <c r="AS659" s="146"/>
    </row>
    <row r="661" spans="1:45" ht="27">
      <c r="A661" s="93" t="s">
        <v>3488</v>
      </c>
      <c r="B661" s="93" t="s">
        <v>3135</v>
      </c>
      <c r="C661" s="93" t="s">
        <v>3489</v>
      </c>
      <c r="D661" s="93" t="s">
        <v>3490</v>
      </c>
      <c r="E661" s="94" t="s">
        <v>3491</v>
      </c>
      <c r="F661" s="93" t="s">
        <v>3492</v>
      </c>
    </row>
    <row r="662" spans="1:45">
      <c r="A662" s="93">
        <v>1</v>
      </c>
      <c r="B662" s="93" t="s">
        <v>167</v>
      </c>
      <c r="C662" s="93" t="s">
        <v>204</v>
      </c>
      <c r="D662" s="93">
        <v>4</v>
      </c>
      <c r="E662" s="94" t="s">
        <v>205</v>
      </c>
      <c r="F662" s="93">
        <v>7</v>
      </c>
    </row>
    <row r="663" spans="1:45">
      <c r="A663" s="93">
        <v>2</v>
      </c>
      <c r="B663" s="93" t="s">
        <v>189</v>
      </c>
      <c r="C663" s="93" t="s">
        <v>203</v>
      </c>
      <c r="D663" s="93">
        <v>5</v>
      </c>
      <c r="E663" s="94" t="s">
        <v>168</v>
      </c>
      <c r="F663" s="93">
        <v>8</v>
      </c>
    </row>
    <row r="664" spans="1:45">
      <c r="A664" s="93">
        <v>3</v>
      </c>
      <c r="B664" s="93" t="s">
        <v>4</v>
      </c>
      <c r="C664" s="93" t="s">
        <v>188</v>
      </c>
      <c r="D664" s="93">
        <v>6</v>
      </c>
      <c r="E664" s="94" t="s">
        <v>166</v>
      </c>
      <c r="F664" s="93">
        <v>9</v>
      </c>
    </row>
    <row r="665" spans="1:45">
      <c r="A665" s="93">
        <v>4</v>
      </c>
      <c r="B665" s="93" t="s">
        <v>204</v>
      </c>
      <c r="C665" s="93" t="s">
        <v>205</v>
      </c>
      <c r="D665" s="93">
        <v>7</v>
      </c>
      <c r="E665" s="94" t="s">
        <v>167</v>
      </c>
      <c r="F665" s="93">
        <v>1</v>
      </c>
    </row>
    <row r="666" spans="1:45">
      <c r="A666" s="93">
        <v>5</v>
      </c>
      <c r="B666" s="93" t="s">
        <v>203</v>
      </c>
      <c r="C666" s="93" t="s">
        <v>168</v>
      </c>
      <c r="D666" s="93">
        <v>8</v>
      </c>
      <c r="E666" s="94" t="s">
        <v>189</v>
      </c>
      <c r="F666" s="93">
        <v>2</v>
      </c>
    </row>
    <row r="667" spans="1:45">
      <c r="A667" s="93">
        <v>6</v>
      </c>
      <c r="B667" s="93" t="s">
        <v>188</v>
      </c>
      <c r="C667" s="93" t="s">
        <v>166</v>
      </c>
      <c r="D667" s="93">
        <v>9</v>
      </c>
      <c r="E667" s="94" t="s">
        <v>4</v>
      </c>
      <c r="F667" s="93">
        <v>3</v>
      </c>
    </row>
    <row r="668" spans="1:45">
      <c r="A668" s="93">
        <v>7</v>
      </c>
      <c r="B668" s="93" t="s">
        <v>205</v>
      </c>
      <c r="C668" s="93" t="s">
        <v>167</v>
      </c>
      <c r="D668" s="93">
        <v>1</v>
      </c>
      <c r="E668" s="94" t="s">
        <v>204</v>
      </c>
      <c r="F668" s="93">
        <v>4</v>
      </c>
    </row>
    <row r="669" spans="1:45">
      <c r="A669" s="93">
        <v>8</v>
      </c>
      <c r="B669" s="93" t="s">
        <v>168</v>
      </c>
      <c r="C669" s="93" t="s">
        <v>189</v>
      </c>
      <c r="D669" s="93">
        <v>2</v>
      </c>
      <c r="E669" s="94" t="s">
        <v>203</v>
      </c>
      <c r="F669" s="93">
        <v>5</v>
      </c>
    </row>
    <row r="670" spans="1:45">
      <c r="A670" s="93">
        <v>9</v>
      </c>
      <c r="B670" s="93" t="s">
        <v>166</v>
      </c>
      <c r="C670" s="93" t="s">
        <v>4</v>
      </c>
      <c r="D670" s="93">
        <v>3</v>
      </c>
      <c r="E670" s="94" t="s">
        <v>188</v>
      </c>
      <c r="F670" s="93">
        <v>6</v>
      </c>
    </row>
    <row r="671" spans="1:45" s="392" customFormat="1">
      <c r="A671" s="93"/>
      <c r="B671" s="93"/>
      <c r="C671" s="93"/>
      <c r="D671" s="93"/>
      <c r="E671" s="94"/>
      <c r="F671" s="93"/>
      <c r="G671" s="93"/>
      <c r="H671" s="93"/>
      <c r="I671" s="93"/>
      <c r="J671" s="93"/>
      <c r="K671" s="93"/>
      <c r="L671" s="93"/>
      <c r="M671" s="93"/>
      <c r="N671" s="95"/>
      <c r="O671" s="95"/>
      <c r="P671" s="95"/>
      <c r="Q671" s="95"/>
      <c r="R671" s="95"/>
      <c r="S671" s="95"/>
      <c r="T671" s="95"/>
      <c r="U671" s="95"/>
      <c r="V671" s="95"/>
      <c r="W671" s="95"/>
      <c r="X671" s="95"/>
      <c r="Y671" s="95"/>
      <c r="Z671" s="111"/>
      <c r="AA671" s="111"/>
      <c r="AB671" s="95"/>
      <c r="AC671" s="95"/>
      <c r="AD671" s="95"/>
      <c r="AE671" s="95"/>
      <c r="AF671" s="95"/>
      <c r="AG671" s="95"/>
      <c r="AH671" s="95"/>
      <c r="AI671" s="95"/>
      <c r="AJ671" s="95"/>
      <c r="AK671" s="95"/>
      <c r="AL671" s="95"/>
      <c r="AM671" s="95"/>
      <c r="AN671" s="95"/>
      <c r="AO671" s="95"/>
      <c r="AP671" s="95"/>
      <c r="AQ671" s="95"/>
      <c r="AR671" s="95"/>
      <c r="AS671" s="95"/>
    </row>
    <row r="672" spans="1:45" s="392" customFormat="1" ht="15">
      <c r="A672" s="393" t="s">
        <v>3493</v>
      </c>
      <c r="B672" s="394"/>
      <c r="C672" s="394"/>
      <c r="D672" s="394"/>
      <c r="E672" s="394"/>
      <c r="F672" s="394"/>
      <c r="G672" s="394"/>
      <c r="H672" s="394"/>
      <c r="I672" s="394"/>
      <c r="J672" s="394"/>
      <c r="K672" s="395"/>
      <c r="L672" s="395"/>
      <c r="M672" s="395"/>
    </row>
    <row r="673" spans="1:45" s="392" customFormat="1" ht="15.75" thickBot="1">
      <c r="A673" s="396" t="s">
        <v>3494</v>
      </c>
      <c r="B673" s="396" t="s">
        <v>3495</v>
      </c>
      <c r="C673" s="396" t="s">
        <v>3496</v>
      </c>
      <c r="D673" s="397" t="s">
        <v>3497</v>
      </c>
      <c r="E673" s="396" t="s">
        <v>3498</v>
      </c>
      <c r="F673" s="396" t="s">
        <v>3499</v>
      </c>
      <c r="G673" s="396" t="s">
        <v>3500</v>
      </c>
      <c r="H673" s="397" t="s">
        <v>3501</v>
      </c>
      <c r="I673" s="396" t="s">
        <v>3502</v>
      </c>
      <c r="J673" s="398" t="s">
        <v>3503</v>
      </c>
    </row>
    <row r="674" spans="1:45" s="392" customFormat="1" ht="15.75" thickTop="1">
      <c r="A674" s="399" t="s">
        <v>3504</v>
      </c>
      <c r="B674" s="399" t="s">
        <v>3505</v>
      </c>
      <c r="C674" s="400" t="s">
        <v>3506</v>
      </c>
      <c r="D674" s="400" t="s">
        <v>3507</v>
      </c>
      <c r="E674" s="400" t="s">
        <v>3508</v>
      </c>
      <c r="F674" s="400" t="s">
        <v>3509</v>
      </c>
      <c r="G674" s="400" t="s">
        <v>3510</v>
      </c>
      <c r="H674" s="400" t="s">
        <v>3511</v>
      </c>
      <c r="I674" s="401" t="s">
        <v>3512</v>
      </c>
      <c r="J674" s="402" t="s">
        <v>3513</v>
      </c>
    </row>
    <row r="675" spans="1:45" s="392" customFormat="1" ht="15">
      <c r="A675" s="399" t="s">
        <v>428</v>
      </c>
      <c r="B675" s="399" t="s">
        <v>3514</v>
      </c>
      <c r="C675" s="403" t="s">
        <v>3510</v>
      </c>
      <c r="D675" s="403" t="s">
        <v>3511</v>
      </c>
      <c r="E675" s="404" t="s">
        <v>3512</v>
      </c>
      <c r="F675" s="405" t="s">
        <v>3513</v>
      </c>
      <c r="G675" s="403" t="s">
        <v>3506</v>
      </c>
      <c r="H675" s="403" t="s">
        <v>3507</v>
      </c>
      <c r="I675" s="403" t="s">
        <v>3508</v>
      </c>
      <c r="J675" s="406" t="s">
        <v>3509</v>
      </c>
    </row>
    <row r="676" spans="1:45" s="392" customFormat="1" ht="15">
      <c r="A676" s="399" t="s">
        <v>3515</v>
      </c>
      <c r="B676" s="399" t="s">
        <v>3505</v>
      </c>
      <c r="C676" s="400" t="s">
        <v>3507</v>
      </c>
      <c r="D676" s="407" t="s">
        <v>3513</v>
      </c>
      <c r="E676" s="400" t="s">
        <v>3508</v>
      </c>
      <c r="F676" s="400" t="s">
        <v>3509</v>
      </c>
      <c r="G676" s="400" t="s">
        <v>3510</v>
      </c>
      <c r="H676" s="400" t="s">
        <v>3511</v>
      </c>
      <c r="I676" s="401" t="s">
        <v>3512</v>
      </c>
      <c r="J676" s="408" t="s">
        <v>3506</v>
      </c>
    </row>
    <row r="677" spans="1:45" s="392" customFormat="1" ht="15">
      <c r="A677" s="399" t="s">
        <v>428</v>
      </c>
      <c r="B677" s="399" t="s">
        <v>3514</v>
      </c>
      <c r="C677" s="403" t="s">
        <v>3511</v>
      </c>
      <c r="D677" s="404" t="s">
        <v>3512</v>
      </c>
      <c r="E677" s="403" t="s">
        <v>3506</v>
      </c>
      <c r="F677" s="403" t="s">
        <v>3507</v>
      </c>
      <c r="G677" s="405" t="s">
        <v>3513</v>
      </c>
      <c r="H677" s="403" t="s">
        <v>3508</v>
      </c>
      <c r="I677" s="403" t="s">
        <v>3509</v>
      </c>
      <c r="J677" s="409" t="s">
        <v>3510</v>
      </c>
    </row>
    <row r="678" spans="1:45" s="392" customFormat="1" ht="15">
      <c r="A678" s="399" t="s">
        <v>3516</v>
      </c>
      <c r="B678" s="399" t="s">
        <v>3505</v>
      </c>
      <c r="C678" s="400" t="s">
        <v>3508</v>
      </c>
      <c r="D678" s="400" t="s">
        <v>3509</v>
      </c>
      <c r="E678" s="400" t="s">
        <v>3510</v>
      </c>
      <c r="F678" s="400" t="s">
        <v>3511</v>
      </c>
      <c r="G678" s="401" t="s">
        <v>3512</v>
      </c>
      <c r="H678" s="400" t="s">
        <v>3506</v>
      </c>
      <c r="I678" s="407" t="s">
        <v>3513</v>
      </c>
      <c r="J678" s="408" t="s">
        <v>3507</v>
      </c>
    </row>
    <row r="679" spans="1:45" s="392" customFormat="1" ht="15">
      <c r="A679" s="399" t="s">
        <v>428</v>
      </c>
      <c r="B679" s="399" t="s">
        <v>3514</v>
      </c>
      <c r="C679" s="404" t="s">
        <v>3512</v>
      </c>
      <c r="D679" s="403" t="s">
        <v>3506</v>
      </c>
      <c r="E679" s="405" t="s">
        <v>3513</v>
      </c>
      <c r="F679" s="403" t="s">
        <v>3507</v>
      </c>
      <c r="G679" s="403" t="s">
        <v>3508</v>
      </c>
      <c r="H679" s="403" t="s">
        <v>3509</v>
      </c>
      <c r="I679" s="403" t="s">
        <v>3510</v>
      </c>
      <c r="J679" s="406" t="s">
        <v>3511</v>
      </c>
    </row>
    <row r="680" spans="1:45" s="392" customFormat="1" ht="15">
      <c r="A680" s="399" t="s">
        <v>3517</v>
      </c>
      <c r="B680" s="399" t="s">
        <v>3505</v>
      </c>
      <c r="C680" s="400" t="s">
        <v>3509</v>
      </c>
      <c r="D680" s="400" t="s">
        <v>3510</v>
      </c>
      <c r="E680" s="400" t="s">
        <v>3511</v>
      </c>
      <c r="F680" s="401" t="s">
        <v>3512</v>
      </c>
      <c r="G680" s="407" t="s">
        <v>3513</v>
      </c>
      <c r="H680" s="400" t="s">
        <v>3506</v>
      </c>
      <c r="I680" s="400" t="s">
        <v>3507</v>
      </c>
      <c r="J680" s="408" t="s">
        <v>3508</v>
      </c>
    </row>
    <row r="681" spans="1:45" s="392" customFormat="1" ht="15">
      <c r="A681" s="399" t="s">
        <v>428</v>
      </c>
      <c r="B681" s="399" t="s">
        <v>3514</v>
      </c>
      <c r="C681" s="403" t="s">
        <v>3506</v>
      </c>
      <c r="D681" s="403" t="s">
        <v>3507</v>
      </c>
      <c r="E681" s="403" t="s">
        <v>3508</v>
      </c>
      <c r="F681" s="403" t="s">
        <v>3509</v>
      </c>
      <c r="G681" s="403" t="s">
        <v>3510</v>
      </c>
      <c r="H681" s="403" t="s">
        <v>3511</v>
      </c>
      <c r="I681" s="404" t="s">
        <v>3512</v>
      </c>
      <c r="J681" s="410" t="s">
        <v>3513</v>
      </c>
    </row>
    <row r="682" spans="1:45" s="392" customFormat="1" ht="15">
      <c r="A682" s="399" t="s">
        <v>3518</v>
      </c>
      <c r="B682" s="399" t="s">
        <v>3505</v>
      </c>
      <c r="C682" s="400" t="s">
        <v>3510</v>
      </c>
      <c r="D682" s="400" t="s">
        <v>3511</v>
      </c>
      <c r="E682" s="401" t="s">
        <v>3512</v>
      </c>
      <c r="F682" s="400" t="s">
        <v>3506</v>
      </c>
      <c r="G682" s="400" t="s">
        <v>3507</v>
      </c>
      <c r="H682" s="407" t="s">
        <v>3513</v>
      </c>
      <c r="I682" s="400" t="s">
        <v>3508</v>
      </c>
      <c r="J682" s="408" t="s">
        <v>3509</v>
      </c>
    </row>
    <row r="683" spans="1:45" s="392" customFormat="1" ht="15">
      <c r="A683" s="399" t="s">
        <v>428</v>
      </c>
      <c r="B683" s="399" t="s">
        <v>3514</v>
      </c>
      <c r="C683" s="403" t="s">
        <v>3507</v>
      </c>
      <c r="D683" s="405" t="s">
        <v>3513</v>
      </c>
      <c r="E683" s="403" t="s">
        <v>3508</v>
      </c>
      <c r="F683" s="403" t="s">
        <v>3509</v>
      </c>
      <c r="G683" s="403" t="s">
        <v>3510</v>
      </c>
      <c r="H683" s="403" t="s">
        <v>3511</v>
      </c>
      <c r="I683" s="404" t="s">
        <v>3512</v>
      </c>
      <c r="J683" s="406" t="s">
        <v>3506</v>
      </c>
    </row>
    <row r="684" spans="1:45" s="392" customFormat="1" ht="15">
      <c r="A684" s="399" t="s">
        <v>3519</v>
      </c>
      <c r="B684" s="399" t="s">
        <v>3505</v>
      </c>
      <c r="C684" s="400" t="s">
        <v>3511</v>
      </c>
      <c r="D684" s="401" t="s">
        <v>3512</v>
      </c>
      <c r="E684" s="400" t="s">
        <v>3506</v>
      </c>
      <c r="F684" s="407" t="s">
        <v>3513</v>
      </c>
      <c r="G684" s="400" t="s">
        <v>3507</v>
      </c>
      <c r="H684" s="400" t="s">
        <v>3508</v>
      </c>
      <c r="I684" s="400" t="s">
        <v>3509</v>
      </c>
      <c r="J684" s="408" t="s">
        <v>3510</v>
      </c>
    </row>
    <row r="685" spans="1:45" s="392" customFormat="1" ht="15">
      <c r="A685" s="399" t="s">
        <v>428</v>
      </c>
      <c r="B685" s="399" t="s">
        <v>3514</v>
      </c>
      <c r="C685" s="403" t="s">
        <v>3508</v>
      </c>
      <c r="D685" s="403" t="s">
        <v>3509</v>
      </c>
      <c r="E685" s="403" t="s">
        <v>3510</v>
      </c>
      <c r="F685" s="403" t="s">
        <v>3511</v>
      </c>
      <c r="G685" s="404" t="s">
        <v>3512</v>
      </c>
      <c r="H685" s="403" t="s">
        <v>3506</v>
      </c>
      <c r="I685" s="405" t="s">
        <v>3513</v>
      </c>
      <c r="J685" s="406" t="s">
        <v>3507</v>
      </c>
    </row>
    <row r="686" spans="1:45" s="392" customFormat="1" ht="15">
      <c r="A686" s="399" t="s">
        <v>3520</v>
      </c>
      <c r="B686" s="399" t="s">
        <v>3505</v>
      </c>
      <c r="C686" s="401" t="s">
        <v>3512</v>
      </c>
      <c r="D686" s="400" t="s">
        <v>3506</v>
      </c>
      <c r="E686" s="407" t="s">
        <v>3513</v>
      </c>
      <c r="F686" s="400" t="s">
        <v>3507</v>
      </c>
      <c r="G686" s="400" t="s">
        <v>3508</v>
      </c>
      <c r="H686" s="400" t="s">
        <v>3509</v>
      </c>
      <c r="I686" s="400" t="s">
        <v>3510</v>
      </c>
      <c r="J686" s="408" t="s">
        <v>3511</v>
      </c>
    </row>
    <row r="687" spans="1:45" ht="15">
      <c r="A687" s="411" t="s">
        <v>428</v>
      </c>
      <c r="B687" s="399" t="s">
        <v>3514</v>
      </c>
      <c r="C687" s="412" t="s">
        <v>3509</v>
      </c>
      <c r="D687" s="412" t="s">
        <v>3510</v>
      </c>
      <c r="E687" s="412" t="s">
        <v>3511</v>
      </c>
      <c r="F687" s="413" t="s">
        <v>3512</v>
      </c>
      <c r="G687" s="414" t="s">
        <v>3513</v>
      </c>
      <c r="H687" s="412" t="s">
        <v>3506</v>
      </c>
      <c r="I687" s="412" t="s">
        <v>3507</v>
      </c>
      <c r="J687" s="415" t="s">
        <v>3508</v>
      </c>
      <c r="K687" s="392"/>
      <c r="L687" s="392"/>
      <c r="M687" s="392"/>
      <c r="N687" s="392"/>
      <c r="O687" s="392"/>
      <c r="P687" s="392"/>
      <c r="Q687" s="392"/>
      <c r="R687" s="392"/>
      <c r="S687" s="392"/>
      <c r="T687" s="392"/>
      <c r="U687" s="392"/>
      <c r="V687" s="392"/>
      <c r="W687" s="392"/>
      <c r="X687" s="392"/>
      <c r="Y687" s="392"/>
      <c r="Z687" s="392"/>
      <c r="AA687" s="392"/>
      <c r="AB687" s="392"/>
      <c r="AC687" s="392"/>
      <c r="AD687" s="392"/>
      <c r="AE687" s="392"/>
      <c r="AF687" s="392"/>
      <c r="AG687" s="392"/>
      <c r="AH687" s="392"/>
      <c r="AI687" s="392"/>
      <c r="AJ687" s="392"/>
      <c r="AK687" s="392"/>
      <c r="AL687" s="392"/>
      <c r="AM687" s="392"/>
      <c r="AN687" s="392"/>
      <c r="AO687" s="392"/>
      <c r="AP687" s="392"/>
      <c r="AQ687" s="392"/>
      <c r="AR687" s="392"/>
      <c r="AS687" s="392"/>
    </row>
    <row r="689" spans="1:10" ht="28.5">
      <c r="A689" s="416" t="s">
        <v>3521</v>
      </c>
      <c r="B689" s="417" t="s">
        <v>167</v>
      </c>
      <c r="C689" s="418" t="s">
        <v>3522</v>
      </c>
      <c r="D689" s="418" t="s">
        <v>3523</v>
      </c>
      <c r="E689" s="418" t="s">
        <v>3524</v>
      </c>
      <c r="F689" s="418" t="s">
        <v>3525</v>
      </c>
      <c r="G689" s="418" t="s">
        <v>3526</v>
      </c>
      <c r="H689" s="418" t="s">
        <v>3527</v>
      </c>
      <c r="I689" s="418" t="s">
        <v>3528</v>
      </c>
      <c r="J689" s="418" t="s">
        <v>3522</v>
      </c>
    </row>
    <row r="690" spans="1:10" ht="28.5">
      <c r="A690" s="419"/>
      <c r="B690" s="417" t="s">
        <v>3529</v>
      </c>
      <c r="C690" s="420" t="s">
        <v>3525</v>
      </c>
      <c r="D690" s="420" t="s">
        <v>3526</v>
      </c>
      <c r="E690" s="420" t="s">
        <v>3527</v>
      </c>
      <c r="F690" s="420" t="s">
        <v>3528</v>
      </c>
      <c r="G690" s="420" t="s">
        <v>3522</v>
      </c>
      <c r="H690" s="420" t="s">
        <v>3523</v>
      </c>
      <c r="I690" s="420" t="s">
        <v>3524</v>
      </c>
      <c r="J690" s="420" t="s">
        <v>3525</v>
      </c>
    </row>
    <row r="691" spans="1:10" ht="28.5">
      <c r="A691" s="419"/>
      <c r="B691" s="417" t="s">
        <v>3530</v>
      </c>
      <c r="C691" s="418" t="s">
        <v>3528</v>
      </c>
      <c r="D691" s="418" t="s">
        <v>3522</v>
      </c>
      <c r="E691" s="418" t="s">
        <v>3523</v>
      </c>
      <c r="F691" s="418" t="s">
        <v>3524</v>
      </c>
      <c r="G691" s="418" t="s">
        <v>3525</v>
      </c>
      <c r="H691" s="418" t="s">
        <v>3526</v>
      </c>
      <c r="I691" s="418" t="s">
        <v>3527</v>
      </c>
      <c r="J691" s="418" t="s">
        <v>3528</v>
      </c>
    </row>
    <row r="692" spans="1:10" ht="28.5">
      <c r="A692" s="419"/>
      <c r="B692" s="417" t="s">
        <v>3531</v>
      </c>
      <c r="C692" s="420" t="s">
        <v>3524</v>
      </c>
      <c r="D692" s="420" t="s">
        <v>3525</v>
      </c>
      <c r="E692" s="420" t="s">
        <v>3526</v>
      </c>
      <c r="F692" s="420" t="s">
        <v>3527</v>
      </c>
      <c r="G692" s="420" t="s">
        <v>3528</v>
      </c>
      <c r="H692" s="420" t="s">
        <v>3522</v>
      </c>
      <c r="I692" s="420" t="s">
        <v>3523</v>
      </c>
      <c r="J692" s="420" t="s">
        <v>3524</v>
      </c>
    </row>
    <row r="693" spans="1:10" ht="28.5">
      <c r="A693" s="419"/>
      <c r="B693" s="417" t="s">
        <v>3532</v>
      </c>
      <c r="C693" s="418" t="s">
        <v>3527</v>
      </c>
      <c r="D693" s="418" t="s">
        <v>3528</v>
      </c>
      <c r="E693" s="418" t="s">
        <v>3522</v>
      </c>
      <c r="F693" s="418" t="s">
        <v>3523</v>
      </c>
      <c r="G693" s="418" t="s">
        <v>3524</v>
      </c>
      <c r="H693" s="418" t="s">
        <v>3525</v>
      </c>
      <c r="I693" s="418" t="s">
        <v>3526</v>
      </c>
      <c r="J693" s="418" t="s">
        <v>3527</v>
      </c>
    </row>
    <row r="694" spans="1:10" ht="28.5">
      <c r="A694" s="419"/>
      <c r="B694" s="417" t="s">
        <v>3533</v>
      </c>
      <c r="C694" s="420" t="s">
        <v>3523</v>
      </c>
      <c r="D694" s="420" t="s">
        <v>3524</v>
      </c>
      <c r="E694" s="420" t="s">
        <v>3525</v>
      </c>
      <c r="F694" s="420" t="s">
        <v>3526</v>
      </c>
      <c r="G694" s="420" t="s">
        <v>3527</v>
      </c>
      <c r="H694" s="420" t="s">
        <v>3528</v>
      </c>
      <c r="I694" s="420" t="s">
        <v>3522</v>
      </c>
      <c r="J694" s="420" t="s">
        <v>3523</v>
      </c>
    </row>
    <row r="695" spans="1:10" ht="28.5">
      <c r="A695" s="421"/>
      <c r="B695" s="417" t="s">
        <v>1146</v>
      </c>
      <c r="C695" s="418" t="s">
        <v>3526</v>
      </c>
      <c r="D695" s="418" t="s">
        <v>3527</v>
      </c>
      <c r="E695" s="418" t="s">
        <v>3528</v>
      </c>
      <c r="F695" s="418" t="s">
        <v>3522</v>
      </c>
      <c r="G695" s="418" t="s">
        <v>3523</v>
      </c>
      <c r="H695" s="418" t="s">
        <v>3524</v>
      </c>
      <c r="I695" s="418" t="s">
        <v>3525</v>
      </c>
      <c r="J695" s="418" t="s">
        <v>3526</v>
      </c>
    </row>
    <row r="696" spans="1:10">
      <c r="A696" s="422" t="s">
        <v>3534</v>
      </c>
      <c r="B696" s="423" t="s">
        <v>167</v>
      </c>
      <c r="C696" s="424" t="s">
        <v>3527</v>
      </c>
      <c r="D696" s="424" t="s">
        <v>3528</v>
      </c>
      <c r="E696" s="424" t="s">
        <v>3522</v>
      </c>
      <c r="F696" s="424" t="s">
        <v>3523</v>
      </c>
      <c r="G696" s="424" t="s">
        <v>3524</v>
      </c>
      <c r="H696" s="424" t="s">
        <v>3525</v>
      </c>
      <c r="I696" s="424" t="s">
        <v>3526</v>
      </c>
      <c r="J696" s="424" t="s">
        <v>3527</v>
      </c>
    </row>
    <row r="697" spans="1:10">
      <c r="A697" s="425"/>
      <c r="B697" s="423" t="s">
        <v>3529</v>
      </c>
      <c r="C697" s="426" t="s">
        <v>3523</v>
      </c>
      <c r="D697" s="426" t="s">
        <v>3524</v>
      </c>
      <c r="E697" s="426" t="s">
        <v>3525</v>
      </c>
      <c r="F697" s="426" t="s">
        <v>3526</v>
      </c>
      <c r="G697" s="426" t="s">
        <v>3527</v>
      </c>
      <c r="H697" s="426" t="s">
        <v>3528</v>
      </c>
      <c r="I697" s="426" t="s">
        <v>3522</v>
      </c>
      <c r="J697" s="426" t="s">
        <v>3523</v>
      </c>
    </row>
    <row r="698" spans="1:10">
      <c r="A698" s="425"/>
      <c r="B698" s="423" t="s">
        <v>3530</v>
      </c>
      <c r="C698" s="424" t="s">
        <v>3526</v>
      </c>
      <c r="D698" s="424" t="s">
        <v>3527</v>
      </c>
      <c r="E698" s="424" t="s">
        <v>3528</v>
      </c>
      <c r="F698" s="424" t="s">
        <v>3522</v>
      </c>
      <c r="G698" s="424" t="s">
        <v>3523</v>
      </c>
      <c r="H698" s="424" t="s">
        <v>3524</v>
      </c>
      <c r="I698" s="424" t="s">
        <v>3525</v>
      </c>
      <c r="J698" s="424" t="s">
        <v>3526</v>
      </c>
    </row>
    <row r="699" spans="1:10">
      <c r="A699" s="425"/>
      <c r="B699" s="423" t="s">
        <v>3531</v>
      </c>
      <c r="C699" s="426" t="s">
        <v>3522</v>
      </c>
      <c r="D699" s="426" t="s">
        <v>3523</v>
      </c>
      <c r="E699" s="426" t="s">
        <v>3524</v>
      </c>
      <c r="F699" s="426" t="s">
        <v>3525</v>
      </c>
      <c r="G699" s="426" t="s">
        <v>3526</v>
      </c>
      <c r="H699" s="426" t="s">
        <v>3527</v>
      </c>
      <c r="I699" s="426" t="s">
        <v>3528</v>
      </c>
      <c r="J699" s="426" t="s">
        <v>3522</v>
      </c>
    </row>
    <row r="700" spans="1:10">
      <c r="A700" s="425"/>
      <c r="B700" s="423" t="s">
        <v>3532</v>
      </c>
      <c r="C700" s="424" t="s">
        <v>3525</v>
      </c>
      <c r="D700" s="424" t="s">
        <v>3526</v>
      </c>
      <c r="E700" s="424" t="s">
        <v>3527</v>
      </c>
      <c r="F700" s="424" t="s">
        <v>3528</v>
      </c>
      <c r="G700" s="424" t="s">
        <v>3522</v>
      </c>
      <c r="H700" s="424" t="s">
        <v>3523</v>
      </c>
      <c r="I700" s="424" t="s">
        <v>3524</v>
      </c>
      <c r="J700" s="424" t="s">
        <v>3525</v>
      </c>
    </row>
    <row r="701" spans="1:10">
      <c r="A701" s="425"/>
      <c r="B701" s="423" t="s">
        <v>3533</v>
      </c>
      <c r="C701" s="426" t="s">
        <v>3528</v>
      </c>
      <c r="D701" s="426" t="s">
        <v>3522</v>
      </c>
      <c r="E701" s="426" t="s">
        <v>3523</v>
      </c>
      <c r="F701" s="426" t="s">
        <v>3524</v>
      </c>
      <c r="G701" s="426" t="s">
        <v>3525</v>
      </c>
      <c r="H701" s="426" t="s">
        <v>3526</v>
      </c>
      <c r="I701" s="426" t="s">
        <v>3527</v>
      </c>
      <c r="J701" s="426" t="s">
        <v>3528</v>
      </c>
    </row>
    <row r="702" spans="1:10">
      <c r="A702" s="427"/>
      <c r="B702" s="423" t="s">
        <v>1146</v>
      </c>
      <c r="C702" s="424" t="s">
        <v>3524</v>
      </c>
      <c r="D702" s="424" t="s">
        <v>3525</v>
      </c>
      <c r="E702" s="424" t="s">
        <v>3526</v>
      </c>
      <c r="F702" s="424" t="s">
        <v>3527</v>
      </c>
      <c r="G702" s="424" t="s">
        <v>3528</v>
      </c>
      <c r="H702" s="424" t="s">
        <v>3522</v>
      </c>
      <c r="I702" s="424" t="s">
        <v>3523</v>
      </c>
      <c r="J702" s="424" t="s">
        <v>3524</v>
      </c>
    </row>
    <row r="705" spans="1:6" ht="17.25">
      <c r="A705" s="428" t="s">
        <v>3535</v>
      </c>
      <c r="B705" s="428"/>
      <c r="C705" s="428"/>
      <c r="D705" s="428"/>
      <c r="E705" s="428"/>
      <c r="F705" s="428"/>
    </row>
    <row r="706" spans="1:6" ht="17.25">
      <c r="A706" s="428" t="s">
        <v>3536</v>
      </c>
      <c r="B706" s="428" t="s">
        <v>166</v>
      </c>
      <c r="C706" s="428" t="s">
        <v>188</v>
      </c>
      <c r="D706" s="428" t="s">
        <v>203</v>
      </c>
      <c r="E706" s="428" t="s">
        <v>3537</v>
      </c>
      <c r="F706" s="428" t="s">
        <v>168</v>
      </c>
    </row>
    <row r="707" spans="1:6" ht="17.25">
      <c r="A707" s="428" t="s">
        <v>166</v>
      </c>
      <c r="B707" s="429" t="s">
        <v>3538</v>
      </c>
      <c r="C707" s="429" t="s">
        <v>3539</v>
      </c>
      <c r="D707" s="428" t="s">
        <v>3540</v>
      </c>
      <c r="E707" s="428" t="s">
        <v>3541</v>
      </c>
      <c r="F707" s="428" t="s">
        <v>3542</v>
      </c>
    </row>
    <row r="708" spans="1:6" ht="17.25">
      <c r="A708" s="428" t="s">
        <v>188</v>
      </c>
      <c r="B708" s="429" t="s">
        <v>3538</v>
      </c>
      <c r="C708" s="428" t="s">
        <v>3543</v>
      </c>
      <c r="D708" s="428" t="s">
        <v>3544</v>
      </c>
      <c r="E708" s="428" t="s">
        <v>3545</v>
      </c>
      <c r="F708" s="429" t="s">
        <v>3546</v>
      </c>
    </row>
    <row r="709" spans="1:6" ht="17.25">
      <c r="A709" s="428" t="s">
        <v>203</v>
      </c>
      <c r="B709" s="429" t="s">
        <v>3547</v>
      </c>
      <c r="C709" s="429" t="s">
        <v>3548</v>
      </c>
      <c r="D709" s="428" t="s">
        <v>3549</v>
      </c>
      <c r="E709" s="428" t="s">
        <v>2128</v>
      </c>
      <c r="F709" s="429" t="s">
        <v>3550</v>
      </c>
    </row>
    <row r="710" spans="1:6" ht="17.25">
      <c r="A710" s="428" t="s">
        <v>346</v>
      </c>
      <c r="B710" s="428" t="s">
        <v>3551</v>
      </c>
      <c r="C710" s="429" t="s">
        <v>3552</v>
      </c>
      <c r="D710" s="428" t="s">
        <v>3553</v>
      </c>
      <c r="E710" s="428" t="s">
        <v>3554</v>
      </c>
      <c r="F710" s="429" t="s">
        <v>3555</v>
      </c>
    </row>
    <row r="711" spans="1:6" ht="17.25">
      <c r="A711" s="428" t="s">
        <v>357</v>
      </c>
      <c r="B711" s="428" t="s">
        <v>3556</v>
      </c>
      <c r="C711" s="428" t="s">
        <v>3557</v>
      </c>
      <c r="D711" s="429" t="s">
        <v>3558</v>
      </c>
      <c r="E711" s="428" t="s">
        <v>3559</v>
      </c>
      <c r="F711" s="429" t="s">
        <v>3560</v>
      </c>
    </row>
    <row r="712" spans="1:6" ht="17.25">
      <c r="A712" s="428" t="s">
        <v>4</v>
      </c>
      <c r="B712" s="428" t="s">
        <v>3561</v>
      </c>
      <c r="C712" s="428" t="s">
        <v>3562</v>
      </c>
      <c r="D712" s="428" t="s">
        <v>3563</v>
      </c>
      <c r="E712" s="428" t="s">
        <v>3564</v>
      </c>
      <c r="F712" s="428" t="s">
        <v>3565</v>
      </c>
    </row>
    <row r="713" spans="1:6" ht="17.25">
      <c r="A713" s="428" t="s">
        <v>168</v>
      </c>
      <c r="B713" s="428" t="s">
        <v>3566</v>
      </c>
      <c r="C713" s="428" t="s">
        <v>3567</v>
      </c>
      <c r="D713" s="429" t="s">
        <v>3568</v>
      </c>
      <c r="E713" s="428" t="s">
        <v>3569</v>
      </c>
      <c r="F713" s="429" t="s">
        <v>3570</v>
      </c>
    </row>
    <row r="715" spans="1:6" ht="41.25" thickBot="1">
      <c r="A715" s="430" t="s">
        <v>134</v>
      </c>
      <c r="B715" s="430" t="s">
        <v>3571</v>
      </c>
      <c r="C715" s="430" t="s">
        <v>3572</v>
      </c>
      <c r="D715" s="430" t="s">
        <v>3573</v>
      </c>
      <c r="E715" s="431" t="s">
        <v>3574</v>
      </c>
      <c r="F715" s="432" t="s">
        <v>1584</v>
      </c>
    </row>
    <row r="716" spans="1:6" ht="30.75" thickBot="1">
      <c r="A716" s="433" t="s">
        <v>3575</v>
      </c>
      <c r="B716" s="433" t="s">
        <v>3576</v>
      </c>
      <c r="C716" s="433" t="s">
        <v>3577</v>
      </c>
      <c r="D716" s="433" t="s">
        <v>3578</v>
      </c>
      <c r="E716" s="434" t="s">
        <v>3579</v>
      </c>
      <c r="F716" s="435"/>
    </row>
    <row r="717" spans="1:6" ht="135.75" thickBot="1">
      <c r="A717" s="433" t="s">
        <v>306</v>
      </c>
      <c r="B717" s="433" t="s">
        <v>3580</v>
      </c>
      <c r="C717" s="433" t="s">
        <v>3581</v>
      </c>
      <c r="D717" s="433" t="s">
        <v>3582</v>
      </c>
      <c r="E717" s="434" t="s">
        <v>3583</v>
      </c>
      <c r="F717" s="436" t="s">
        <v>3584</v>
      </c>
    </row>
    <row r="718" spans="1:6" ht="108.75" thickBot="1">
      <c r="A718" s="433" t="s">
        <v>337</v>
      </c>
      <c r="B718" s="433" t="s">
        <v>3585</v>
      </c>
      <c r="C718" s="433" t="s">
        <v>188</v>
      </c>
      <c r="D718" s="433" t="s">
        <v>3586</v>
      </c>
      <c r="E718" s="434" t="s">
        <v>3579</v>
      </c>
      <c r="F718" s="436" t="s">
        <v>3587</v>
      </c>
    </row>
    <row r="719" spans="1:6" ht="30.75" thickBot="1">
      <c r="A719" s="433" t="s">
        <v>346</v>
      </c>
      <c r="B719" s="433" t="s">
        <v>3588</v>
      </c>
      <c r="C719" s="433" t="s">
        <v>3589</v>
      </c>
      <c r="D719" s="433" t="s">
        <v>3590</v>
      </c>
      <c r="E719" s="434" t="s">
        <v>3591</v>
      </c>
      <c r="F719" s="435"/>
    </row>
    <row r="720" spans="1:6" ht="41.25" thickBot="1">
      <c r="A720" s="433" t="s">
        <v>357</v>
      </c>
      <c r="B720" s="433" t="s">
        <v>3592</v>
      </c>
      <c r="C720" s="433" t="s">
        <v>3593</v>
      </c>
      <c r="D720" s="433" t="s">
        <v>3594</v>
      </c>
      <c r="E720" s="434" t="s">
        <v>3595</v>
      </c>
      <c r="F720" s="435"/>
    </row>
    <row r="721" spans="1:16" ht="135.75" thickBot="1">
      <c r="A721" s="433" t="s">
        <v>375</v>
      </c>
      <c r="B721" s="433" t="s">
        <v>3596</v>
      </c>
      <c r="C721" s="433" t="s">
        <v>3597</v>
      </c>
      <c r="D721" s="433" t="s">
        <v>3598</v>
      </c>
      <c r="E721" s="434" t="s">
        <v>3599</v>
      </c>
      <c r="F721" s="436" t="s">
        <v>3600</v>
      </c>
    </row>
    <row r="722" spans="1:16" ht="108.75" thickBot="1">
      <c r="A722" s="433" t="s">
        <v>391</v>
      </c>
      <c r="B722" s="433" t="s">
        <v>3601</v>
      </c>
      <c r="C722" s="433" t="s">
        <v>3602</v>
      </c>
      <c r="D722" s="433" t="s">
        <v>3603</v>
      </c>
      <c r="E722" s="434" t="s">
        <v>3604</v>
      </c>
      <c r="F722" s="436" t="s">
        <v>3605</v>
      </c>
    </row>
    <row r="723" spans="1:16" ht="68.25" thickBot="1">
      <c r="A723" s="433" t="s">
        <v>410</v>
      </c>
      <c r="B723" s="433" t="s">
        <v>3606</v>
      </c>
      <c r="C723" s="433" t="s">
        <v>3607</v>
      </c>
      <c r="D723" s="433" t="s">
        <v>3608</v>
      </c>
      <c r="E723" s="434" t="s">
        <v>3609</v>
      </c>
      <c r="F723" s="436" t="s">
        <v>3610</v>
      </c>
    </row>
    <row r="724" spans="1:16" ht="68.25" thickBot="1">
      <c r="A724" s="433" t="s">
        <v>3611</v>
      </c>
      <c r="B724" s="433" t="s">
        <v>3612</v>
      </c>
      <c r="C724" s="433" t="s">
        <v>3613</v>
      </c>
      <c r="D724" s="433" t="s">
        <v>3614</v>
      </c>
      <c r="E724" s="434" t="s">
        <v>3615</v>
      </c>
      <c r="F724" s="436" t="s">
        <v>3616</v>
      </c>
    </row>
    <row r="725" spans="1:16" ht="68.25" thickBot="1">
      <c r="A725" s="433" t="s">
        <v>413</v>
      </c>
      <c r="B725" s="433" t="s">
        <v>3617</v>
      </c>
      <c r="C725" s="433" t="s">
        <v>3618</v>
      </c>
      <c r="D725" s="433" t="s">
        <v>3619</v>
      </c>
      <c r="E725" s="434" t="s">
        <v>3620</v>
      </c>
      <c r="F725" s="436" t="s">
        <v>3621</v>
      </c>
    </row>
    <row r="726" spans="1:16" ht="59.25" thickBot="1">
      <c r="A726" s="433" t="s">
        <v>414</v>
      </c>
      <c r="B726" s="433" t="s">
        <v>3622</v>
      </c>
      <c r="C726" s="433" t="s">
        <v>3623</v>
      </c>
      <c r="D726" s="433" t="s">
        <v>3624</v>
      </c>
      <c r="E726" s="434" t="s">
        <v>3625</v>
      </c>
      <c r="F726" s="436" t="s">
        <v>3626</v>
      </c>
    </row>
    <row r="727" spans="1:16" ht="85.5">
      <c r="A727" s="437" t="s">
        <v>3627</v>
      </c>
      <c r="B727" s="437" t="s">
        <v>3628</v>
      </c>
      <c r="C727" s="437" t="s">
        <v>3629</v>
      </c>
      <c r="D727" s="437" t="s">
        <v>3630</v>
      </c>
      <c r="E727" s="438" t="s">
        <v>3631</v>
      </c>
      <c r="F727" s="436" t="s">
        <v>3616</v>
      </c>
    </row>
    <row r="728" spans="1:16">
      <c r="A728" s="435"/>
      <c r="B728" s="435"/>
      <c r="C728" s="435"/>
      <c r="D728" s="435"/>
      <c r="E728" s="439"/>
      <c r="F728" s="435"/>
    </row>
    <row r="731" spans="1:16">
      <c r="A731" s="93" t="s">
        <v>3088</v>
      </c>
      <c r="B731" s="93" t="s">
        <v>148</v>
      </c>
      <c r="C731" s="93" t="s">
        <v>3632</v>
      </c>
      <c r="D731" s="93" t="s">
        <v>3633</v>
      </c>
      <c r="E731" s="93" t="s">
        <v>3634</v>
      </c>
    </row>
    <row r="732" spans="1:16">
      <c r="A732" s="93">
        <v>1</v>
      </c>
      <c r="B732" s="93" t="s">
        <v>3575</v>
      </c>
      <c r="C732" s="93">
        <v>1</v>
      </c>
      <c r="D732" s="93" t="s">
        <v>3635</v>
      </c>
      <c r="E732" s="93" t="s">
        <v>3636</v>
      </c>
    </row>
    <row r="733" spans="1:16">
      <c r="A733" s="93">
        <v>2</v>
      </c>
      <c r="B733" s="93" t="s">
        <v>3575</v>
      </c>
      <c r="C733" s="93">
        <v>2</v>
      </c>
      <c r="D733" s="93" t="s">
        <v>3637</v>
      </c>
      <c r="E733" s="93" t="s">
        <v>3638</v>
      </c>
      <c r="L733" s="479" t="s">
        <v>3639</v>
      </c>
      <c r="M733" s="441"/>
    </row>
    <row r="734" spans="1:16">
      <c r="A734" s="93">
        <v>3</v>
      </c>
      <c r="B734" s="93" t="s">
        <v>3575</v>
      </c>
      <c r="C734" s="93">
        <v>3</v>
      </c>
      <c r="D734" s="93" t="s">
        <v>3640</v>
      </c>
      <c r="E734" s="93" t="s">
        <v>3641</v>
      </c>
      <c r="L734" s="479" t="s">
        <v>3642</v>
      </c>
      <c r="M734" s="441" t="s">
        <v>1964</v>
      </c>
    </row>
    <row r="735" spans="1:16">
      <c r="A735" s="93">
        <v>4</v>
      </c>
      <c r="B735" s="93" t="s">
        <v>3643</v>
      </c>
      <c r="C735" s="93">
        <v>1</v>
      </c>
      <c r="D735" s="93" t="s">
        <v>3640</v>
      </c>
      <c r="E735" s="93" t="s">
        <v>3644</v>
      </c>
      <c r="L735" s="440" t="s">
        <v>3637</v>
      </c>
      <c r="M735" s="442">
        <v>11</v>
      </c>
    </row>
    <row r="736" spans="1:16">
      <c r="A736" s="93">
        <v>5</v>
      </c>
      <c r="B736" s="93" t="s">
        <v>3643</v>
      </c>
      <c r="C736" s="93">
        <v>2</v>
      </c>
      <c r="D736" s="93" t="s">
        <v>3637</v>
      </c>
      <c r="E736" s="93" t="s">
        <v>3645</v>
      </c>
      <c r="L736" s="443" t="s">
        <v>3635</v>
      </c>
      <c r="M736" s="444">
        <v>11</v>
      </c>
      <c r="N736"/>
      <c r="O736"/>
      <c r="P736"/>
    </row>
    <row r="737" spans="1:16">
      <c r="A737" s="93">
        <v>6</v>
      </c>
      <c r="B737" s="93" t="s">
        <v>3643</v>
      </c>
      <c r="C737" s="93">
        <v>3</v>
      </c>
      <c r="D737" s="93" t="s">
        <v>3646</v>
      </c>
      <c r="E737" s="93" t="s">
        <v>3647</v>
      </c>
      <c r="L737" s="443" t="s">
        <v>3640</v>
      </c>
      <c r="M737" s="444">
        <v>8</v>
      </c>
      <c r="N737"/>
      <c r="O737"/>
      <c r="P737"/>
    </row>
    <row r="738" spans="1:16">
      <c r="A738" s="93">
        <v>7</v>
      </c>
      <c r="B738" s="93" t="s">
        <v>3648</v>
      </c>
      <c r="C738" s="93">
        <v>1</v>
      </c>
      <c r="D738" s="93" t="s">
        <v>3637</v>
      </c>
      <c r="E738" s="93" t="s">
        <v>3649</v>
      </c>
      <c r="L738" s="443" t="s">
        <v>3646</v>
      </c>
      <c r="M738" s="444">
        <v>6</v>
      </c>
      <c r="N738"/>
      <c r="O738"/>
      <c r="P738"/>
    </row>
    <row r="739" spans="1:16">
      <c r="A739" s="93">
        <v>8</v>
      </c>
      <c r="B739" s="93" t="s">
        <v>3648</v>
      </c>
      <c r="C739" s="93">
        <v>2</v>
      </c>
      <c r="D739" s="93" t="s">
        <v>3640</v>
      </c>
      <c r="E739" s="93" t="s">
        <v>3650</v>
      </c>
      <c r="L739" s="445" t="s">
        <v>3651</v>
      </c>
      <c r="M739" s="446">
        <v>36</v>
      </c>
      <c r="N739"/>
      <c r="O739"/>
      <c r="P739"/>
    </row>
    <row r="740" spans="1:16">
      <c r="A740" s="93">
        <v>9</v>
      </c>
      <c r="B740" s="93" t="s">
        <v>3648</v>
      </c>
      <c r="C740" s="93">
        <v>3</v>
      </c>
      <c r="D740" s="93" t="s">
        <v>3646</v>
      </c>
      <c r="E740" s="93" t="s">
        <v>3652</v>
      </c>
      <c r="L740"/>
      <c r="M740"/>
      <c r="N740"/>
      <c r="O740"/>
      <c r="P740"/>
    </row>
    <row r="741" spans="1:16">
      <c r="A741" s="93">
        <v>10</v>
      </c>
      <c r="B741" s="93" t="s">
        <v>3653</v>
      </c>
      <c r="C741" s="93">
        <v>1</v>
      </c>
      <c r="D741" s="93" t="s">
        <v>3646</v>
      </c>
      <c r="E741" s="93" t="s">
        <v>3654</v>
      </c>
      <c r="L741"/>
      <c r="M741"/>
      <c r="N741"/>
      <c r="O741"/>
      <c r="P741"/>
    </row>
    <row r="742" spans="1:16">
      <c r="A742" s="93">
        <v>11</v>
      </c>
      <c r="B742" s="93" t="s">
        <v>3653</v>
      </c>
      <c r="C742" s="93">
        <v>2</v>
      </c>
      <c r="D742" s="93" t="s">
        <v>3635</v>
      </c>
      <c r="E742" s="93" t="s">
        <v>3655</v>
      </c>
      <c r="L742"/>
      <c r="M742"/>
      <c r="N742"/>
      <c r="O742"/>
      <c r="P742"/>
    </row>
    <row r="743" spans="1:16">
      <c r="A743" s="93">
        <v>12</v>
      </c>
      <c r="B743" s="93" t="s">
        <v>3653</v>
      </c>
      <c r="C743" s="93">
        <v>3</v>
      </c>
      <c r="D743" s="93" t="s">
        <v>3640</v>
      </c>
      <c r="E743" s="93" t="s">
        <v>3656</v>
      </c>
      <c r="J743"/>
      <c r="K743"/>
      <c r="L743"/>
      <c r="M743"/>
      <c r="N743"/>
      <c r="O743"/>
      <c r="P743"/>
    </row>
    <row r="744" spans="1:16">
      <c r="A744" s="93">
        <v>13</v>
      </c>
      <c r="B744" s="93" t="s">
        <v>3657</v>
      </c>
      <c r="C744" s="93">
        <v>1</v>
      </c>
      <c r="D744" s="93" t="s">
        <v>3635</v>
      </c>
      <c r="E744" s="93" t="s">
        <v>3658</v>
      </c>
      <c r="J744"/>
      <c r="K744"/>
      <c r="L744"/>
      <c r="M744"/>
      <c r="N744"/>
      <c r="O744"/>
      <c r="P744"/>
    </row>
    <row r="745" spans="1:16">
      <c r="A745" s="93">
        <v>14</v>
      </c>
      <c r="B745" s="93" t="s">
        <v>3657</v>
      </c>
      <c r="C745" s="93">
        <v>2</v>
      </c>
      <c r="D745" s="93" t="s">
        <v>3640</v>
      </c>
      <c r="E745" s="93" t="s">
        <v>3659</v>
      </c>
      <c r="J745"/>
      <c r="K745"/>
      <c r="L745"/>
      <c r="M745"/>
      <c r="N745"/>
      <c r="O745"/>
      <c r="P745"/>
    </row>
    <row r="746" spans="1:16">
      <c r="A746" s="93">
        <v>15</v>
      </c>
      <c r="B746" s="93" t="s">
        <v>3657</v>
      </c>
      <c r="C746" s="93">
        <v>3</v>
      </c>
      <c r="D746" s="93" t="s">
        <v>3635</v>
      </c>
      <c r="E746" s="93" t="s">
        <v>3660</v>
      </c>
      <c r="J746"/>
      <c r="K746"/>
      <c r="L746"/>
      <c r="M746"/>
      <c r="N746"/>
      <c r="O746"/>
      <c r="P746"/>
    </row>
    <row r="747" spans="1:16">
      <c r="A747" s="93">
        <v>16</v>
      </c>
      <c r="B747" s="93" t="s">
        <v>3661</v>
      </c>
      <c r="C747" s="93">
        <v>1</v>
      </c>
      <c r="D747" s="93" t="s">
        <v>3637</v>
      </c>
      <c r="E747" s="93"/>
      <c r="J747"/>
      <c r="K747"/>
      <c r="L747"/>
      <c r="M747"/>
      <c r="N747"/>
      <c r="O747"/>
      <c r="P747"/>
    </row>
    <row r="748" spans="1:16">
      <c r="A748" s="93">
        <v>17</v>
      </c>
      <c r="B748" s="93" t="s">
        <v>3661</v>
      </c>
      <c r="C748" s="93">
        <v>2</v>
      </c>
      <c r="D748" s="93" t="s">
        <v>3646</v>
      </c>
      <c r="E748" s="93"/>
      <c r="J748"/>
      <c r="K748"/>
      <c r="L748"/>
      <c r="M748"/>
      <c r="N748"/>
      <c r="O748"/>
      <c r="P748"/>
    </row>
    <row r="749" spans="1:16">
      <c r="A749" s="93">
        <v>18</v>
      </c>
      <c r="B749" s="93" t="s">
        <v>3661</v>
      </c>
      <c r="C749" s="93">
        <v>3</v>
      </c>
      <c r="D749" s="93" t="s">
        <v>3637</v>
      </c>
      <c r="E749" s="93"/>
      <c r="J749"/>
      <c r="K749"/>
      <c r="L749"/>
      <c r="M749"/>
      <c r="N749"/>
      <c r="O749"/>
      <c r="P749"/>
    </row>
    <row r="750" spans="1:16">
      <c r="A750" s="93">
        <v>19</v>
      </c>
      <c r="B750" s="93" t="s">
        <v>3662</v>
      </c>
      <c r="C750" s="93">
        <v>1</v>
      </c>
      <c r="D750" s="93" t="s">
        <v>3637</v>
      </c>
      <c r="E750" s="93"/>
    </row>
    <row r="751" spans="1:16">
      <c r="A751" s="93">
        <v>20</v>
      </c>
      <c r="B751" s="93" t="s">
        <v>3662</v>
      </c>
      <c r="C751" s="93">
        <v>2</v>
      </c>
      <c r="D751" s="93" t="s">
        <v>3640</v>
      </c>
      <c r="E751" s="93"/>
    </row>
    <row r="752" spans="1:16">
      <c r="A752" s="93">
        <v>21</v>
      </c>
      <c r="B752" s="93" t="s">
        <v>3662</v>
      </c>
      <c r="C752" s="93">
        <v>3</v>
      </c>
      <c r="D752" s="93" t="s">
        <v>3635</v>
      </c>
      <c r="E752" s="93"/>
    </row>
    <row r="753" spans="1:5">
      <c r="A753" s="93">
        <v>22</v>
      </c>
      <c r="B753" s="93" t="s">
        <v>3663</v>
      </c>
      <c r="C753" s="93">
        <v>1</v>
      </c>
      <c r="D753" s="93" t="s">
        <v>3635</v>
      </c>
      <c r="E753" s="93"/>
    </row>
    <row r="754" spans="1:5">
      <c r="A754" s="93">
        <v>23</v>
      </c>
      <c r="B754" s="93" t="s">
        <v>3663</v>
      </c>
      <c r="C754" s="93">
        <v>2</v>
      </c>
      <c r="D754" s="93" t="s">
        <v>3635</v>
      </c>
      <c r="E754" s="93"/>
    </row>
    <row r="755" spans="1:5">
      <c r="A755" s="93">
        <v>24</v>
      </c>
      <c r="B755" s="93" t="s">
        <v>3663</v>
      </c>
      <c r="C755" s="93">
        <v>3</v>
      </c>
      <c r="D755" s="93" t="s">
        <v>3635</v>
      </c>
      <c r="E755" s="93"/>
    </row>
    <row r="756" spans="1:5">
      <c r="A756" s="93">
        <v>25</v>
      </c>
      <c r="B756" s="93" t="s">
        <v>3664</v>
      </c>
      <c r="C756" s="93">
        <v>1</v>
      </c>
      <c r="D756" s="93" t="s">
        <v>3640</v>
      </c>
      <c r="E756" s="93"/>
    </row>
    <row r="757" spans="1:5">
      <c r="A757" s="93">
        <v>26</v>
      </c>
      <c r="B757" s="93" t="s">
        <v>3664</v>
      </c>
      <c r="C757" s="93">
        <v>2</v>
      </c>
      <c r="D757" s="93" t="s">
        <v>3637</v>
      </c>
      <c r="E757" s="93"/>
    </row>
    <row r="758" spans="1:5">
      <c r="A758" s="93">
        <v>27</v>
      </c>
      <c r="B758" s="93" t="s">
        <v>3664</v>
      </c>
      <c r="C758" s="93">
        <v>3</v>
      </c>
      <c r="D758" s="93" t="s">
        <v>3637</v>
      </c>
      <c r="E758" s="93"/>
    </row>
    <row r="759" spans="1:5">
      <c r="A759" s="93">
        <v>28</v>
      </c>
      <c r="B759" s="93" t="s">
        <v>3665</v>
      </c>
      <c r="C759" s="93">
        <v>1</v>
      </c>
      <c r="D759" s="93" t="s">
        <v>3635</v>
      </c>
      <c r="E759" s="93"/>
    </row>
    <row r="760" spans="1:5">
      <c r="A760" s="93">
        <v>29</v>
      </c>
      <c r="B760" s="93" t="s">
        <v>3665</v>
      </c>
      <c r="C760" s="93">
        <v>2</v>
      </c>
      <c r="D760" s="93" t="s">
        <v>3637</v>
      </c>
      <c r="E760" s="93"/>
    </row>
    <row r="761" spans="1:5">
      <c r="A761" s="93">
        <v>30</v>
      </c>
      <c r="B761" s="93" t="s">
        <v>3665</v>
      </c>
      <c r="C761" s="93">
        <v>3</v>
      </c>
      <c r="D761" s="93" t="s">
        <v>3640</v>
      </c>
      <c r="E761" s="93"/>
    </row>
    <row r="762" spans="1:5">
      <c r="A762" s="93">
        <v>31</v>
      </c>
      <c r="B762" s="93" t="s">
        <v>3666</v>
      </c>
      <c r="C762" s="93">
        <v>1</v>
      </c>
      <c r="D762" s="93" t="s">
        <v>3635</v>
      </c>
      <c r="E762" s="93"/>
    </row>
    <row r="763" spans="1:5">
      <c r="A763" s="93">
        <v>32</v>
      </c>
      <c r="B763" s="93" t="s">
        <v>3666</v>
      </c>
      <c r="C763" s="93">
        <v>2</v>
      </c>
      <c r="D763" s="93" t="s">
        <v>3637</v>
      </c>
      <c r="E763" s="93"/>
    </row>
    <row r="764" spans="1:5">
      <c r="A764" s="93">
        <v>33</v>
      </c>
      <c r="B764" s="93" t="s">
        <v>3666</v>
      </c>
      <c r="C764" s="93">
        <v>3</v>
      </c>
      <c r="D764" s="93" t="s">
        <v>3637</v>
      </c>
      <c r="E764" s="93"/>
    </row>
    <row r="765" spans="1:5">
      <c r="A765" s="93">
        <v>34</v>
      </c>
      <c r="B765" s="93" t="s">
        <v>3627</v>
      </c>
      <c r="C765" s="93">
        <v>1</v>
      </c>
      <c r="D765" s="93" t="s">
        <v>3646</v>
      </c>
      <c r="E765" s="93"/>
    </row>
    <row r="766" spans="1:5">
      <c r="A766" s="93">
        <v>35</v>
      </c>
      <c r="B766" s="93" t="s">
        <v>3627</v>
      </c>
      <c r="C766" s="93">
        <v>2</v>
      </c>
      <c r="D766" s="93" t="s">
        <v>3646</v>
      </c>
      <c r="E766" s="93"/>
    </row>
    <row r="767" spans="1:5">
      <c r="A767" s="93">
        <v>36</v>
      </c>
      <c r="B767" s="93" t="s">
        <v>3627</v>
      </c>
      <c r="C767" s="93">
        <v>3</v>
      </c>
      <c r="D767" s="93" t="s">
        <v>3635</v>
      </c>
      <c r="E767" s="93"/>
    </row>
    <row r="769" spans="1:8">
      <c r="A769" s="200" t="s">
        <v>3667</v>
      </c>
      <c r="C769" s="200" t="s">
        <v>3668</v>
      </c>
      <c r="D769" s="447">
        <v>0.25</v>
      </c>
    </row>
    <row r="770" spans="1:8">
      <c r="A770" s="112" t="s">
        <v>3669</v>
      </c>
      <c r="B770" s="112" t="s">
        <v>180</v>
      </c>
      <c r="C770" s="112" t="s">
        <v>181</v>
      </c>
      <c r="D770" s="112" t="s">
        <v>182</v>
      </c>
      <c r="E770" s="112" t="s">
        <v>183</v>
      </c>
      <c r="F770" s="112" t="s">
        <v>184</v>
      </c>
      <c r="G770" s="112" t="s">
        <v>185</v>
      </c>
      <c r="H770" s="112" t="s">
        <v>186</v>
      </c>
    </row>
    <row r="771" spans="1:8">
      <c r="A771" s="448">
        <v>0.25</v>
      </c>
      <c r="B771" s="134" t="s">
        <v>167</v>
      </c>
      <c r="C771" s="134" t="s">
        <v>189</v>
      </c>
      <c r="D771" s="134" t="s">
        <v>166</v>
      </c>
      <c r="E771" s="134" t="s">
        <v>1162</v>
      </c>
      <c r="F771" s="134" t="s">
        <v>3670</v>
      </c>
      <c r="G771" s="134" t="s">
        <v>188</v>
      </c>
      <c r="H771" s="134" t="s">
        <v>1146</v>
      </c>
    </row>
    <row r="772" spans="1:8">
      <c r="A772" s="448">
        <v>0.27083333333333331</v>
      </c>
      <c r="B772" s="134" t="s">
        <v>167</v>
      </c>
      <c r="C772" s="134" t="s">
        <v>189</v>
      </c>
      <c r="D772" s="134" t="s">
        <v>166</v>
      </c>
      <c r="E772" s="134" t="s">
        <v>1162</v>
      </c>
      <c r="F772" s="134" t="s">
        <v>3670</v>
      </c>
      <c r="G772" s="134" t="s">
        <v>188</v>
      </c>
      <c r="H772" s="134" t="s">
        <v>1146</v>
      </c>
    </row>
    <row r="773" spans="1:8">
      <c r="A773" s="448">
        <v>0.29166666666666663</v>
      </c>
      <c r="B773" s="134" t="s">
        <v>188</v>
      </c>
      <c r="C773" s="134" t="s">
        <v>1146</v>
      </c>
      <c r="D773" s="134" t="s">
        <v>167</v>
      </c>
      <c r="E773" s="134" t="s">
        <v>189</v>
      </c>
      <c r="F773" s="134" t="s">
        <v>166</v>
      </c>
      <c r="G773" s="134" t="s">
        <v>1162</v>
      </c>
      <c r="H773" s="134" t="s">
        <v>3670</v>
      </c>
    </row>
    <row r="774" spans="1:8">
      <c r="A774" s="448">
        <v>0.31249999999999994</v>
      </c>
      <c r="B774" s="134" t="s">
        <v>188</v>
      </c>
      <c r="C774" s="449" t="s">
        <v>1146</v>
      </c>
      <c r="D774" s="134" t="s">
        <v>167</v>
      </c>
      <c r="E774" s="134" t="s">
        <v>189</v>
      </c>
      <c r="F774" s="134" t="s">
        <v>166</v>
      </c>
      <c r="G774" s="134" t="s">
        <v>1162</v>
      </c>
      <c r="H774" s="134" t="s">
        <v>3670</v>
      </c>
    </row>
    <row r="775" spans="1:8">
      <c r="A775" s="448">
        <v>0.33333333333333326</v>
      </c>
      <c r="B775" s="134" t="s">
        <v>1162</v>
      </c>
      <c r="C775" s="449" t="s">
        <v>3670</v>
      </c>
      <c r="D775" s="134" t="s">
        <v>188</v>
      </c>
      <c r="E775" s="134" t="s">
        <v>1146</v>
      </c>
      <c r="F775" s="134" t="s">
        <v>167</v>
      </c>
      <c r="G775" s="134" t="s">
        <v>189</v>
      </c>
      <c r="H775" s="134" t="s">
        <v>166</v>
      </c>
    </row>
    <row r="776" spans="1:8">
      <c r="A776" s="448">
        <v>0.35416666666666657</v>
      </c>
      <c r="B776" s="134" t="s">
        <v>1162</v>
      </c>
      <c r="C776" s="449" t="s">
        <v>3670</v>
      </c>
      <c r="D776" s="134" t="s">
        <v>188</v>
      </c>
      <c r="E776" s="134" t="s">
        <v>1146</v>
      </c>
      <c r="F776" s="134" t="s">
        <v>167</v>
      </c>
      <c r="G776" s="134" t="s">
        <v>189</v>
      </c>
      <c r="H776" s="134" t="s">
        <v>166</v>
      </c>
    </row>
    <row r="777" spans="1:8">
      <c r="A777" s="448">
        <v>0.37499999999999989</v>
      </c>
      <c r="B777" s="134" t="s">
        <v>189</v>
      </c>
      <c r="C777" s="134" t="s">
        <v>166</v>
      </c>
      <c r="D777" s="134" t="s">
        <v>1162</v>
      </c>
      <c r="E777" s="134" t="s">
        <v>3670</v>
      </c>
      <c r="F777" s="134" t="s">
        <v>188</v>
      </c>
      <c r="G777" s="134" t="s">
        <v>1146</v>
      </c>
      <c r="H777" s="449" t="s">
        <v>167</v>
      </c>
    </row>
    <row r="778" spans="1:8">
      <c r="A778" s="448">
        <v>0.3958333333333332</v>
      </c>
      <c r="B778" s="134" t="s">
        <v>189</v>
      </c>
      <c r="C778" s="134" t="s">
        <v>166</v>
      </c>
      <c r="D778" s="134" t="s">
        <v>1162</v>
      </c>
      <c r="E778" s="134" t="s">
        <v>3670</v>
      </c>
      <c r="F778" s="134" t="s">
        <v>188</v>
      </c>
      <c r="G778" s="134" t="s">
        <v>1146</v>
      </c>
      <c r="H778" s="449" t="s">
        <v>167</v>
      </c>
    </row>
    <row r="779" spans="1:8">
      <c r="A779" s="448">
        <v>0.41666666666666652</v>
      </c>
      <c r="B779" s="134" t="s">
        <v>1146</v>
      </c>
      <c r="C779" s="134" t="s">
        <v>167</v>
      </c>
      <c r="D779" s="134" t="s">
        <v>189</v>
      </c>
      <c r="E779" s="134" t="s">
        <v>166</v>
      </c>
      <c r="F779" s="134" t="s">
        <v>1162</v>
      </c>
      <c r="G779" s="134" t="s">
        <v>3670</v>
      </c>
      <c r="H779" s="449" t="s">
        <v>188</v>
      </c>
    </row>
    <row r="780" spans="1:8">
      <c r="A780" s="448">
        <v>0.43749999999999983</v>
      </c>
      <c r="B780" s="134" t="s">
        <v>1146</v>
      </c>
      <c r="C780" s="134" t="s">
        <v>167</v>
      </c>
      <c r="D780" s="134" t="s">
        <v>189</v>
      </c>
      <c r="E780" s="134" t="s">
        <v>166</v>
      </c>
      <c r="F780" s="134" t="s">
        <v>1162</v>
      </c>
      <c r="G780" s="449" t="s">
        <v>3670</v>
      </c>
      <c r="H780" s="134" t="s">
        <v>188</v>
      </c>
    </row>
    <row r="781" spans="1:8">
      <c r="A781" s="448">
        <v>0.45833333333333315</v>
      </c>
      <c r="B781" s="134" t="s">
        <v>3670</v>
      </c>
      <c r="C781" s="134" t="s">
        <v>188</v>
      </c>
      <c r="D781" s="134" t="s">
        <v>1146</v>
      </c>
      <c r="E781" s="134" t="s">
        <v>167</v>
      </c>
      <c r="F781" s="134" t="s">
        <v>189</v>
      </c>
      <c r="G781" s="449" t="s">
        <v>166</v>
      </c>
      <c r="H781" s="134" t="s">
        <v>1162</v>
      </c>
    </row>
    <row r="782" spans="1:8">
      <c r="A782" s="448">
        <v>0.47916666666666646</v>
      </c>
      <c r="B782" s="134" t="s">
        <v>3670</v>
      </c>
      <c r="C782" s="134" t="s">
        <v>188</v>
      </c>
      <c r="D782" s="134" t="s">
        <v>1146</v>
      </c>
      <c r="E782" s="134" t="s">
        <v>167</v>
      </c>
      <c r="F782" s="134" t="s">
        <v>189</v>
      </c>
      <c r="G782" s="449" t="s">
        <v>166</v>
      </c>
      <c r="H782" s="134" t="s">
        <v>1162</v>
      </c>
    </row>
    <row r="783" spans="1:8">
      <c r="A783" s="448">
        <v>0.49999999999999978</v>
      </c>
      <c r="B783" s="134" t="s">
        <v>166</v>
      </c>
      <c r="C783" s="134" t="s">
        <v>1162</v>
      </c>
      <c r="D783" s="134" t="s">
        <v>3670</v>
      </c>
      <c r="E783" s="449" t="s">
        <v>188</v>
      </c>
      <c r="F783" s="134" t="s">
        <v>1146</v>
      </c>
      <c r="G783" s="134" t="s">
        <v>167</v>
      </c>
      <c r="H783" s="134" t="s">
        <v>189</v>
      </c>
    </row>
    <row r="784" spans="1:8">
      <c r="A784" s="448">
        <v>0.52083333333333315</v>
      </c>
      <c r="B784" s="134" t="s">
        <v>166</v>
      </c>
      <c r="C784" s="134" t="s">
        <v>1162</v>
      </c>
      <c r="D784" s="134" t="s">
        <v>3670</v>
      </c>
      <c r="E784" s="449" t="s">
        <v>188</v>
      </c>
      <c r="F784" s="134" t="s">
        <v>1146</v>
      </c>
      <c r="G784" s="134" t="s">
        <v>167</v>
      </c>
      <c r="H784" s="134" t="s">
        <v>189</v>
      </c>
    </row>
    <row r="785" spans="1:8">
      <c r="A785" s="448">
        <v>0.54166666666666652</v>
      </c>
      <c r="B785" s="134" t="s">
        <v>167</v>
      </c>
      <c r="C785" s="134" t="s">
        <v>189</v>
      </c>
      <c r="D785" s="134" t="s">
        <v>166</v>
      </c>
      <c r="E785" s="449" t="s">
        <v>1162</v>
      </c>
      <c r="F785" s="134" t="s">
        <v>3670</v>
      </c>
      <c r="G785" s="134" t="s">
        <v>188</v>
      </c>
      <c r="H785" s="134" t="s">
        <v>1146</v>
      </c>
    </row>
    <row r="786" spans="1:8">
      <c r="A786" s="448">
        <v>0.56249999999999989</v>
      </c>
      <c r="B786" s="134" t="s">
        <v>167</v>
      </c>
      <c r="C786" s="134" t="s">
        <v>189</v>
      </c>
      <c r="D786" s="134" t="s">
        <v>166</v>
      </c>
      <c r="E786" s="134" t="s">
        <v>1162</v>
      </c>
      <c r="F786" s="449" t="s">
        <v>3670</v>
      </c>
      <c r="G786" s="134" t="s">
        <v>188</v>
      </c>
      <c r="H786" s="134" t="s">
        <v>1146</v>
      </c>
    </row>
    <row r="787" spans="1:8">
      <c r="A787" s="448">
        <v>0.58333333333333326</v>
      </c>
      <c r="B787" s="134" t="s">
        <v>188</v>
      </c>
      <c r="C787" s="134" t="s">
        <v>1146</v>
      </c>
      <c r="D787" s="134" t="s">
        <v>167</v>
      </c>
      <c r="E787" s="134" t="s">
        <v>189</v>
      </c>
      <c r="F787" s="449" t="s">
        <v>166</v>
      </c>
      <c r="G787" s="134" t="s">
        <v>1162</v>
      </c>
      <c r="H787" s="134" t="s">
        <v>3670</v>
      </c>
    </row>
    <row r="788" spans="1:8">
      <c r="A788" s="448">
        <v>0.60416666666666663</v>
      </c>
      <c r="B788" s="114" t="s">
        <v>188</v>
      </c>
      <c r="C788" s="134" t="s">
        <v>1146</v>
      </c>
      <c r="D788" s="134" t="s">
        <v>167</v>
      </c>
      <c r="E788" s="134" t="s">
        <v>189</v>
      </c>
      <c r="F788" s="449" t="s">
        <v>166</v>
      </c>
      <c r="G788" s="134" t="s">
        <v>1162</v>
      </c>
      <c r="H788" s="134" t="s">
        <v>3670</v>
      </c>
    </row>
    <row r="789" spans="1:8">
      <c r="A789" s="448">
        <v>0.625</v>
      </c>
      <c r="B789" s="114" t="s">
        <v>1162</v>
      </c>
      <c r="C789" s="134" t="s">
        <v>3670</v>
      </c>
      <c r="D789" s="449" t="s">
        <v>188</v>
      </c>
      <c r="E789" s="134" t="s">
        <v>1146</v>
      </c>
      <c r="F789" s="134" t="s">
        <v>167</v>
      </c>
      <c r="G789" s="134" t="s">
        <v>189</v>
      </c>
      <c r="H789" s="134" t="s">
        <v>166</v>
      </c>
    </row>
    <row r="790" spans="1:8">
      <c r="A790" s="448">
        <v>0.64583333333333337</v>
      </c>
      <c r="B790" s="114" t="s">
        <v>1162</v>
      </c>
      <c r="C790" s="134" t="s">
        <v>3670</v>
      </c>
      <c r="D790" s="449" t="s">
        <v>188</v>
      </c>
      <c r="E790" s="134" t="s">
        <v>1146</v>
      </c>
      <c r="F790" s="134" t="s">
        <v>167</v>
      </c>
      <c r="G790" s="134" t="s">
        <v>189</v>
      </c>
      <c r="H790" s="134" t="s">
        <v>166</v>
      </c>
    </row>
    <row r="791" spans="1:8">
      <c r="A791" s="448">
        <v>0.66666666666666674</v>
      </c>
      <c r="B791" s="114" t="s">
        <v>189</v>
      </c>
      <c r="C791" s="134" t="s">
        <v>166</v>
      </c>
      <c r="D791" s="449" t="s">
        <v>1162</v>
      </c>
      <c r="E791" s="134" t="s">
        <v>3670</v>
      </c>
      <c r="F791" s="134" t="s">
        <v>188</v>
      </c>
      <c r="G791" s="134" t="s">
        <v>1146</v>
      </c>
      <c r="H791" s="134" t="s">
        <v>167</v>
      </c>
    </row>
    <row r="792" spans="1:8">
      <c r="A792" s="448">
        <v>0.68750000000000011</v>
      </c>
      <c r="B792" s="450" t="s">
        <v>189</v>
      </c>
      <c r="C792" s="134" t="s">
        <v>166</v>
      </c>
      <c r="D792" s="134" t="s">
        <v>1162</v>
      </c>
      <c r="E792" s="134" t="s">
        <v>3670</v>
      </c>
      <c r="F792" s="134" t="s">
        <v>188</v>
      </c>
      <c r="G792" s="134" t="s">
        <v>1146</v>
      </c>
      <c r="H792" s="134" t="s">
        <v>167</v>
      </c>
    </row>
    <row r="793" spans="1:8">
      <c r="A793" s="448">
        <v>0.70833333333333348</v>
      </c>
      <c r="B793" s="450" t="s">
        <v>1146</v>
      </c>
      <c r="C793" s="134" t="s">
        <v>167</v>
      </c>
      <c r="D793" s="134" t="s">
        <v>189</v>
      </c>
      <c r="E793" s="134" t="s">
        <v>166</v>
      </c>
      <c r="F793" s="134" t="s">
        <v>1162</v>
      </c>
      <c r="G793" s="134" t="s">
        <v>3670</v>
      </c>
      <c r="H793" s="134" t="s">
        <v>188</v>
      </c>
    </row>
    <row r="794" spans="1:8" ht="14.25" thickBot="1">
      <c r="A794" s="448">
        <v>0.72916666666666685</v>
      </c>
      <c r="B794" s="451" t="s">
        <v>1146</v>
      </c>
      <c r="C794" s="207" t="s">
        <v>167</v>
      </c>
      <c r="D794" s="207" t="s">
        <v>189</v>
      </c>
      <c r="E794" s="207" t="s">
        <v>166</v>
      </c>
      <c r="F794" s="207" t="s">
        <v>1162</v>
      </c>
      <c r="G794" s="207" t="s">
        <v>3670</v>
      </c>
      <c r="H794" s="207" t="s">
        <v>188</v>
      </c>
    </row>
    <row r="795" spans="1:8" ht="14.25" thickTop="1">
      <c r="A795" s="448">
        <v>0.75000000000000022</v>
      </c>
      <c r="B795" s="452" t="s">
        <v>3670</v>
      </c>
      <c r="C795" s="452" t="s">
        <v>188</v>
      </c>
      <c r="D795" s="452" t="s">
        <v>1146</v>
      </c>
      <c r="E795" s="453" t="s">
        <v>167</v>
      </c>
      <c r="F795" s="452" t="s">
        <v>189</v>
      </c>
      <c r="G795" s="452" t="s">
        <v>166</v>
      </c>
      <c r="H795" s="452" t="s">
        <v>1162</v>
      </c>
    </row>
    <row r="796" spans="1:8">
      <c r="A796" s="448">
        <v>0.77083333333333359</v>
      </c>
      <c r="B796" s="134" t="s">
        <v>3670</v>
      </c>
      <c r="C796" s="134" t="s">
        <v>188</v>
      </c>
      <c r="D796" s="134" t="s">
        <v>1146</v>
      </c>
      <c r="E796" s="449" t="s">
        <v>167</v>
      </c>
      <c r="F796" s="134" t="s">
        <v>189</v>
      </c>
      <c r="G796" s="134" t="s">
        <v>166</v>
      </c>
      <c r="H796" s="134" t="s">
        <v>1162</v>
      </c>
    </row>
    <row r="797" spans="1:8">
      <c r="A797" s="448">
        <v>0.79166666666666696</v>
      </c>
      <c r="B797" s="134" t="s">
        <v>166</v>
      </c>
      <c r="C797" s="134" t="s">
        <v>1162</v>
      </c>
      <c r="D797" s="134" t="s">
        <v>3670</v>
      </c>
      <c r="E797" s="449" t="s">
        <v>188</v>
      </c>
      <c r="F797" s="134" t="s">
        <v>1146</v>
      </c>
      <c r="G797" s="134" t="s">
        <v>167</v>
      </c>
      <c r="H797" s="134" t="s">
        <v>189</v>
      </c>
    </row>
    <row r="798" spans="1:8">
      <c r="A798" s="448">
        <v>0.81250000000000033</v>
      </c>
      <c r="B798" s="134" t="s">
        <v>166</v>
      </c>
      <c r="C798" s="134" t="s">
        <v>1162</v>
      </c>
      <c r="D798" s="134" t="s">
        <v>3670</v>
      </c>
      <c r="E798" s="134" t="s">
        <v>188</v>
      </c>
      <c r="F798" s="449" t="s">
        <v>1146</v>
      </c>
      <c r="G798" s="134" t="s">
        <v>167</v>
      </c>
      <c r="H798" s="134" t="s">
        <v>189</v>
      </c>
    </row>
    <row r="799" spans="1:8">
      <c r="A799" s="448">
        <v>0.8333333333333337</v>
      </c>
      <c r="B799" s="134" t="s">
        <v>167</v>
      </c>
      <c r="C799" s="134" t="s">
        <v>189</v>
      </c>
      <c r="D799" s="134" t="s">
        <v>166</v>
      </c>
      <c r="E799" s="134" t="s">
        <v>1162</v>
      </c>
      <c r="F799" s="449" t="s">
        <v>3670</v>
      </c>
      <c r="G799" s="134" t="s">
        <v>188</v>
      </c>
      <c r="H799" s="134" t="s">
        <v>1146</v>
      </c>
    </row>
    <row r="800" spans="1:8">
      <c r="A800" s="448">
        <v>0.85416666666666707</v>
      </c>
      <c r="B800" s="134" t="s">
        <v>167</v>
      </c>
      <c r="C800" s="134" t="s">
        <v>189</v>
      </c>
      <c r="D800" s="134" t="s">
        <v>166</v>
      </c>
      <c r="E800" s="134" t="s">
        <v>1162</v>
      </c>
      <c r="F800" s="449" t="s">
        <v>3670</v>
      </c>
      <c r="G800" s="134" t="s">
        <v>188</v>
      </c>
      <c r="H800" s="134" t="s">
        <v>1146</v>
      </c>
    </row>
    <row r="801" spans="1:8">
      <c r="A801" s="448">
        <v>0.87500000000000044</v>
      </c>
      <c r="B801" s="134" t="s">
        <v>188</v>
      </c>
      <c r="C801" s="134" t="s">
        <v>1146</v>
      </c>
      <c r="D801" s="449" t="s">
        <v>167</v>
      </c>
      <c r="E801" s="134" t="s">
        <v>189</v>
      </c>
      <c r="F801" s="134" t="s">
        <v>166</v>
      </c>
      <c r="G801" s="134" t="s">
        <v>1162</v>
      </c>
      <c r="H801" s="134" t="s">
        <v>3670</v>
      </c>
    </row>
    <row r="802" spans="1:8">
      <c r="A802" s="448">
        <v>0.89583333333333381</v>
      </c>
      <c r="B802" s="134" t="s">
        <v>188</v>
      </c>
      <c r="C802" s="134" t="s">
        <v>1146</v>
      </c>
      <c r="D802" s="449" t="s">
        <v>167</v>
      </c>
      <c r="E802" s="134" t="s">
        <v>189</v>
      </c>
      <c r="F802" s="134" t="s">
        <v>166</v>
      </c>
      <c r="G802" s="134" t="s">
        <v>1162</v>
      </c>
      <c r="H802" s="134" t="s">
        <v>3670</v>
      </c>
    </row>
    <row r="803" spans="1:8">
      <c r="A803" s="448">
        <v>0.91666666666666718</v>
      </c>
      <c r="B803" s="134" t="s">
        <v>1162</v>
      </c>
      <c r="C803" s="134" t="s">
        <v>3670</v>
      </c>
      <c r="D803" s="449" t="s">
        <v>188</v>
      </c>
      <c r="E803" s="134" t="s">
        <v>1146</v>
      </c>
      <c r="F803" s="134" t="s">
        <v>167</v>
      </c>
      <c r="G803" s="134" t="s">
        <v>189</v>
      </c>
      <c r="H803" s="134" t="s">
        <v>166</v>
      </c>
    </row>
    <row r="804" spans="1:8">
      <c r="A804" s="448">
        <v>0.93750000000000056</v>
      </c>
      <c r="B804" s="449" t="s">
        <v>1162</v>
      </c>
      <c r="C804" s="134" t="s">
        <v>3670</v>
      </c>
      <c r="D804" s="134" t="s">
        <v>188</v>
      </c>
      <c r="E804" s="134" t="s">
        <v>1146</v>
      </c>
      <c r="F804" s="134" t="s">
        <v>167</v>
      </c>
      <c r="G804" s="134" t="s">
        <v>189</v>
      </c>
      <c r="H804" s="134" t="s">
        <v>166</v>
      </c>
    </row>
    <row r="805" spans="1:8">
      <c r="A805" s="448">
        <v>0.95833333333333393</v>
      </c>
      <c r="B805" s="449" t="s">
        <v>189</v>
      </c>
      <c r="C805" s="134" t="s">
        <v>166</v>
      </c>
      <c r="D805" s="134" t="s">
        <v>1162</v>
      </c>
      <c r="E805" s="134" t="s">
        <v>3670</v>
      </c>
      <c r="F805" s="134" t="s">
        <v>188</v>
      </c>
      <c r="G805" s="134" t="s">
        <v>1146</v>
      </c>
      <c r="H805" s="134" t="s">
        <v>167</v>
      </c>
    </row>
    <row r="806" spans="1:8">
      <c r="A806" s="448">
        <v>0.9791666666666673</v>
      </c>
      <c r="B806" s="449" t="s">
        <v>189</v>
      </c>
      <c r="C806" s="134" t="s">
        <v>166</v>
      </c>
      <c r="D806" s="134" t="s">
        <v>1162</v>
      </c>
      <c r="E806" s="134" t="s">
        <v>3670</v>
      </c>
      <c r="F806" s="134" t="s">
        <v>188</v>
      </c>
      <c r="G806" s="134" t="s">
        <v>1146</v>
      </c>
      <c r="H806" s="134" t="s">
        <v>167</v>
      </c>
    </row>
    <row r="807" spans="1:8">
      <c r="A807" s="448">
        <v>1.0000000000000007</v>
      </c>
      <c r="B807" s="134" t="s">
        <v>1146</v>
      </c>
      <c r="C807" s="134" t="s">
        <v>167</v>
      </c>
      <c r="D807" s="134" t="s">
        <v>189</v>
      </c>
      <c r="E807" s="134" t="s">
        <v>166</v>
      </c>
      <c r="F807" s="134" t="s">
        <v>1162</v>
      </c>
      <c r="G807" s="134" t="s">
        <v>3670</v>
      </c>
      <c r="H807" s="134" t="s">
        <v>188</v>
      </c>
    </row>
    <row r="808" spans="1:8">
      <c r="A808" s="448">
        <v>1.0208333333333339</v>
      </c>
      <c r="B808" s="134" t="s">
        <v>1146</v>
      </c>
      <c r="C808" s="134" t="s">
        <v>167</v>
      </c>
      <c r="D808" s="134" t="s">
        <v>189</v>
      </c>
      <c r="E808" s="134" t="s">
        <v>166</v>
      </c>
      <c r="F808" s="134" t="s">
        <v>1162</v>
      </c>
      <c r="G808" s="134" t="s">
        <v>3670</v>
      </c>
      <c r="H808" s="134" t="s">
        <v>188</v>
      </c>
    </row>
    <row r="809" spans="1:8">
      <c r="A809" s="448">
        <v>1.0416666666666672</v>
      </c>
      <c r="B809" s="134" t="s">
        <v>3670</v>
      </c>
      <c r="C809" s="134" t="s">
        <v>188</v>
      </c>
      <c r="D809" s="134" t="s">
        <v>1146</v>
      </c>
      <c r="E809" s="134" t="s">
        <v>167</v>
      </c>
      <c r="F809" s="134" t="s">
        <v>189</v>
      </c>
      <c r="G809" s="134" t="s">
        <v>166</v>
      </c>
      <c r="H809" s="134" t="s">
        <v>1162</v>
      </c>
    </row>
    <row r="810" spans="1:8">
      <c r="A810" s="448">
        <v>1.0625000000000004</v>
      </c>
      <c r="B810" s="134" t="s">
        <v>3670</v>
      </c>
      <c r="C810" s="449" t="s">
        <v>188</v>
      </c>
      <c r="D810" s="134" t="s">
        <v>1146</v>
      </c>
      <c r="E810" s="134" t="s">
        <v>167</v>
      </c>
      <c r="F810" s="134" t="s">
        <v>189</v>
      </c>
      <c r="G810" s="134" t="s">
        <v>166</v>
      </c>
      <c r="H810" s="134" t="s">
        <v>1162</v>
      </c>
    </row>
    <row r="811" spans="1:8">
      <c r="A811" s="448">
        <v>1.0833333333333337</v>
      </c>
      <c r="B811" s="134" t="s">
        <v>166</v>
      </c>
      <c r="C811" s="449" t="s">
        <v>1162</v>
      </c>
      <c r="D811" s="134" t="s">
        <v>3670</v>
      </c>
      <c r="E811" s="134" t="s">
        <v>188</v>
      </c>
      <c r="F811" s="134" t="s">
        <v>1146</v>
      </c>
      <c r="G811" s="134" t="s">
        <v>167</v>
      </c>
      <c r="H811" s="134" t="s">
        <v>189</v>
      </c>
    </row>
    <row r="812" spans="1:8">
      <c r="A812" s="448">
        <v>1.104166666666667</v>
      </c>
      <c r="B812" s="134" t="s">
        <v>166</v>
      </c>
      <c r="C812" s="449" t="s">
        <v>1162</v>
      </c>
      <c r="D812" s="134" t="s">
        <v>3670</v>
      </c>
      <c r="E812" s="134" t="s">
        <v>188</v>
      </c>
      <c r="F812" s="134" t="s">
        <v>1146</v>
      </c>
      <c r="G812" s="134" t="s">
        <v>167</v>
      </c>
      <c r="H812" s="134" t="s">
        <v>189</v>
      </c>
    </row>
    <row r="813" spans="1:8">
      <c r="A813" s="448">
        <v>1.1250000000000002</v>
      </c>
      <c r="B813" s="134" t="s">
        <v>167</v>
      </c>
      <c r="C813" s="134" t="s">
        <v>189</v>
      </c>
      <c r="D813" s="134" t="s">
        <v>166</v>
      </c>
      <c r="E813" s="134" t="s">
        <v>1162</v>
      </c>
      <c r="F813" s="134" t="s">
        <v>3670</v>
      </c>
      <c r="G813" s="134" t="s">
        <v>188</v>
      </c>
      <c r="H813" s="449" t="s">
        <v>1146</v>
      </c>
    </row>
    <row r="814" spans="1:8">
      <c r="A814" s="448">
        <v>1.1458333333333335</v>
      </c>
      <c r="B814" s="134" t="s">
        <v>167</v>
      </c>
      <c r="C814" s="134" t="s">
        <v>189</v>
      </c>
      <c r="D814" s="134" t="s">
        <v>166</v>
      </c>
      <c r="E814" s="134" t="s">
        <v>1162</v>
      </c>
      <c r="F814" s="134" t="s">
        <v>3670</v>
      </c>
      <c r="G814" s="134" t="s">
        <v>188</v>
      </c>
      <c r="H814" s="449" t="s">
        <v>1146</v>
      </c>
    </row>
    <row r="815" spans="1:8">
      <c r="A815" s="448">
        <v>1.1666666666666667</v>
      </c>
      <c r="B815" s="134" t="s">
        <v>188</v>
      </c>
      <c r="C815" s="134" t="s">
        <v>1146</v>
      </c>
      <c r="D815" s="134" t="s">
        <v>167</v>
      </c>
      <c r="E815" s="134" t="s">
        <v>189</v>
      </c>
      <c r="F815" s="134" t="s">
        <v>166</v>
      </c>
      <c r="G815" s="134" t="s">
        <v>1162</v>
      </c>
      <c r="H815" s="449" t="s">
        <v>3670</v>
      </c>
    </row>
    <row r="816" spans="1:8">
      <c r="A816" s="448">
        <v>1.1875</v>
      </c>
      <c r="B816" s="134" t="s">
        <v>188</v>
      </c>
      <c r="C816" s="134" t="s">
        <v>1146</v>
      </c>
      <c r="D816" s="134" t="s">
        <v>167</v>
      </c>
      <c r="E816" s="134" t="s">
        <v>189</v>
      </c>
      <c r="F816" s="134" t="s">
        <v>166</v>
      </c>
      <c r="G816" s="449" t="s">
        <v>1162</v>
      </c>
      <c r="H816" s="134" t="s">
        <v>3670</v>
      </c>
    </row>
    <row r="817" spans="1:8">
      <c r="A817" s="448">
        <v>1.2083333333333333</v>
      </c>
      <c r="B817" s="134" t="s">
        <v>1162</v>
      </c>
      <c r="C817" s="134" t="s">
        <v>3670</v>
      </c>
      <c r="D817" s="134" t="s">
        <v>188</v>
      </c>
      <c r="E817" s="134" t="s">
        <v>1146</v>
      </c>
      <c r="F817" s="134" t="s">
        <v>167</v>
      </c>
      <c r="G817" s="449" t="s">
        <v>189</v>
      </c>
      <c r="H817" s="134" t="s">
        <v>166</v>
      </c>
    </row>
    <row r="818" spans="1:8" ht="14.25" thickBot="1">
      <c r="A818" s="448">
        <v>1.2291666666666665</v>
      </c>
      <c r="B818" s="207" t="s">
        <v>1162</v>
      </c>
      <c r="C818" s="207" t="s">
        <v>3670</v>
      </c>
      <c r="D818" s="207" t="s">
        <v>188</v>
      </c>
      <c r="E818" s="207" t="s">
        <v>1146</v>
      </c>
      <c r="F818" s="207" t="s">
        <v>167</v>
      </c>
      <c r="G818" s="454" t="s">
        <v>189</v>
      </c>
      <c r="H818" s="207" t="s">
        <v>166</v>
      </c>
    </row>
    <row r="819" spans="1:8" ht="14.25" thickTop="1">
      <c r="A819" s="455" t="s">
        <v>3671</v>
      </c>
      <c r="E819" s="93"/>
    </row>
    <row r="820" spans="1:8">
      <c r="E820" s="93"/>
    </row>
    <row r="821" spans="1:8">
      <c r="A821" s="93" t="s">
        <v>3672</v>
      </c>
      <c r="B821" s="93" t="s">
        <v>3673</v>
      </c>
      <c r="E821" s="93"/>
    </row>
    <row r="822" spans="1:8">
      <c r="A822" s="456">
        <v>0</v>
      </c>
      <c r="B822" s="456" t="s">
        <v>3674</v>
      </c>
      <c r="C822" s="102"/>
      <c r="E822" s="93"/>
    </row>
    <row r="823" spans="1:8">
      <c r="A823" s="457">
        <v>13.33</v>
      </c>
      <c r="B823" s="457" t="s">
        <v>471</v>
      </c>
      <c r="E823" s="93"/>
    </row>
    <row r="824" spans="1:8">
      <c r="A824" s="456">
        <v>26.67</v>
      </c>
      <c r="B824" s="456" t="s">
        <v>209</v>
      </c>
      <c r="E824" s="93"/>
    </row>
    <row r="825" spans="1:8">
      <c r="A825" s="456">
        <v>30</v>
      </c>
      <c r="B825" s="456" t="s">
        <v>3675</v>
      </c>
      <c r="E825" s="93"/>
    </row>
    <row r="826" spans="1:8">
      <c r="A826" s="457">
        <v>40</v>
      </c>
      <c r="B826" s="457" t="s">
        <v>218</v>
      </c>
      <c r="E826" s="93"/>
    </row>
    <row r="827" spans="1:8">
      <c r="A827" s="456">
        <v>53.33</v>
      </c>
      <c r="B827" s="456" t="s">
        <v>1076</v>
      </c>
      <c r="E827" s="93"/>
    </row>
    <row r="828" spans="1:8">
      <c r="A828" s="456">
        <v>60</v>
      </c>
      <c r="B828" s="456" t="s">
        <v>3676</v>
      </c>
      <c r="E828" s="93"/>
    </row>
    <row r="829" spans="1:8">
      <c r="A829" s="457">
        <v>66.67</v>
      </c>
      <c r="B829" s="457" t="s">
        <v>1099</v>
      </c>
      <c r="E829" s="93"/>
    </row>
    <row r="830" spans="1:8">
      <c r="A830" s="456">
        <v>80</v>
      </c>
      <c r="B830" s="456" t="s">
        <v>236</v>
      </c>
      <c r="E830" s="93"/>
    </row>
    <row r="831" spans="1:8">
      <c r="A831" s="456">
        <v>90</v>
      </c>
      <c r="B831" s="456" t="s">
        <v>3677</v>
      </c>
      <c r="E831" s="93"/>
    </row>
    <row r="832" spans="1:8">
      <c r="A832" s="457">
        <v>93.33</v>
      </c>
      <c r="B832" s="457" t="s">
        <v>242</v>
      </c>
      <c r="E832" s="93"/>
    </row>
    <row r="833" spans="1:5">
      <c r="A833" s="456">
        <v>106.67</v>
      </c>
      <c r="B833" s="456" t="s">
        <v>521</v>
      </c>
      <c r="E833" s="93"/>
    </row>
    <row r="834" spans="1:5">
      <c r="A834" s="457">
        <v>120</v>
      </c>
      <c r="B834" s="457" t="s">
        <v>3678</v>
      </c>
      <c r="E834" s="93"/>
    </row>
    <row r="835" spans="1:5">
      <c r="A835" s="456">
        <v>133.33000000000001</v>
      </c>
      <c r="B835" s="456" t="s">
        <v>1193</v>
      </c>
      <c r="E835" s="93"/>
    </row>
    <row r="836" spans="1:5">
      <c r="A836" s="457">
        <v>146.66999999999999</v>
      </c>
      <c r="B836" s="457" t="s">
        <v>1210</v>
      </c>
      <c r="E836" s="93"/>
    </row>
    <row r="837" spans="1:5">
      <c r="A837" s="457">
        <v>150</v>
      </c>
      <c r="B837" s="457" t="s">
        <v>229</v>
      </c>
      <c r="E837" s="93"/>
    </row>
    <row r="838" spans="1:5">
      <c r="A838" s="456">
        <v>160</v>
      </c>
      <c r="B838" s="456" t="s">
        <v>1229</v>
      </c>
      <c r="E838" s="93"/>
    </row>
    <row r="839" spans="1:5">
      <c r="A839" s="457">
        <v>173.33</v>
      </c>
      <c r="B839" s="457" t="s">
        <v>278</v>
      </c>
      <c r="E839" s="93"/>
    </row>
    <row r="840" spans="1:5">
      <c r="A840" s="457">
        <v>180</v>
      </c>
      <c r="B840" s="457" t="s">
        <v>235</v>
      </c>
      <c r="E840" s="93"/>
    </row>
    <row r="841" spans="1:5">
      <c r="A841" s="456">
        <v>186.67</v>
      </c>
      <c r="B841" s="456" t="s">
        <v>281</v>
      </c>
      <c r="E841" s="93"/>
    </row>
    <row r="842" spans="1:5">
      <c r="A842" s="457">
        <v>200</v>
      </c>
      <c r="B842" s="457" t="s">
        <v>285</v>
      </c>
    </row>
    <row r="843" spans="1:5">
      <c r="A843" s="457">
        <v>210</v>
      </c>
      <c r="B843" s="457" t="s">
        <v>3679</v>
      </c>
    </row>
    <row r="844" spans="1:5">
      <c r="A844" s="456">
        <v>213.33</v>
      </c>
      <c r="B844" s="456" t="s">
        <v>289</v>
      </c>
    </row>
    <row r="845" spans="1:5">
      <c r="A845" s="457">
        <v>226.67</v>
      </c>
      <c r="B845" s="457" t="s">
        <v>1307</v>
      </c>
    </row>
    <row r="846" spans="1:5">
      <c r="A846" s="456">
        <v>240</v>
      </c>
      <c r="B846" s="456" t="s">
        <v>3680</v>
      </c>
    </row>
    <row r="847" spans="1:5">
      <c r="A847" s="457">
        <v>253.33</v>
      </c>
      <c r="B847" s="457" t="s">
        <v>1337</v>
      </c>
    </row>
    <row r="848" spans="1:5">
      <c r="A848" s="456">
        <v>266.67</v>
      </c>
      <c r="B848" s="456" t="s">
        <v>1352</v>
      </c>
    </row>
    <row r="849" spans="1:14">
      <c r="A849" s="458">
        <v>270</v>
      </c>
      <c r="B849" s="458" t="s">
        <v>3681</v>
      </c>
    </row>
    <row r="850" spans="1:14" ht="15">
      <c r="A850" s="459">
        <v>276.67</v>
      </c>
      <c r="B850" s="459" t="s">
        <v>1369</v>
      </c>
    </row>
    <row r="851" spans="1:14">
      <c r="A851" s="456">
        <v>280</v>
      </c>
      <c r="B851" s="456" t="s">
        <v>1374</v>
      </c>
    </row>
    <row r="852" spans="1:14">
      <c r="A852" s="457">
        <v>293.33</v>
      </c>
      <c r="B852" s="457" t="s">
        <v>1388</v>
      </c>
    </row>
    <row r="853" spans="1:14">
      <c r="A853" s="457">
        <v>300</v>
      </c>
      <c r="B853" s="457" t="s">
        <v>3682</v>
      </c>
    </row>
    <row r="854" spans="1:14">
      <c r="A854" s="456">
        <v>306.67</v>
      </c>
      <c r="B854" s="456" t="s">
        <v>1406</v>
      </c>
    </row>
    <row r="855" spans="1:14">
      <c r="A855" s="457">
        <v>320</v>
      </c>
      <c r="B855" s="457" t="s">
        <v>1419</v>
      </c>
    </row>
    <row r="856" spans="1:14">
      <c r="A856" s="457">
        <v>330</v>
      </c>
      <c r="B856" s="457" t="s">
        <v>3683</v>
      </c>
    </row>
    <row r="857" spans="1:14">
      <c r="A857" s="456">
        <v>333.33</v>
      </c>
      <c r="B857" s="456" t="s">
        <v>1435</v>
      </c>
    </row>
    <row r="858" spans="1:14">
      <c r="A858" s="457">
        <v>346.67</v>
      </c>
      <c r="B858" s="457" t="s">
        <v>317</v>
      </c>
    </row>
    <row r="860" spans="1:14" ht="16.5" thickBot="1">
      <c r="A860" s="460"/>
      <c r="B860"/>
      <c r="C860"/>
      <c r="D860"/>
      <c r="E860"/>
      <c r="F860"/>
      <c r="G860"/>
      <c r="H860"/>
      <c r="I860"/>
      <c r="J860"/>
      <c r="K860"/>
      <c r="L860"/>
      <c r="M860"/>
      <c r="N860"/>
    </row>
    <row r="861" spans="1:14" ht="16.5" thickBot="1">
      <c r="A861" s="461" t="s">
        <v>3684</v>
      </c>
      <c r="B861" s="462" t="s">
        <v>3685</v>
      </c>
      <c r="C861" s="462" t="s">
        <v>3686</v>
      </c>
      <c r="D861" s="462" t="s">
        <v>3687</v>
      </c>
      <c r="E861" s="462" t="s">
        <v>3688</v>
      </c>
      <c r="F861" s="462" t="s">
        <v>3689</v>
      </c>
      <c r="G861" s="462" t="s">
        <v>3690</v>
      </c>
      <c r="H861" s="462" t="s">
        <v>3691</v>
      </c>
      <c r="I861" s="462" t="s">
        <v>3692</v>
      </c>
      <c r="J861" s="462" t="s">
        <v>3693</v>
      </c>
      <c r="K861" s="462" t="s">
        <v>3694</v>
      </c>
      <c r="L861" s="462" t="s">
        <v>3695</v>
      </c>
      <c r="M861" s="462" t="s">
        <v>3696</v>
      </c>
      <c r="N861" s="463" t="s">
        <v>1964</v>
      </c>
    </row>
    <row r="862" spans="1:14" ht="16.5" thickBot="1">
      <c r="A862" s="461" t="s">
        <v>3697</v>
      </c>
      <c r="B862" s="464">
        <v>0.75</v>
      </c>
      <c r="C862" s="465">
        <v>1</v>
      </c>
      <c r="D862" s="465">
        <v>1</v>
      </c>
      <c r="E862" s="465">
        <v>1</v>
      </c>
      <c r="F862" s="466">
        <v>0.5</v>
      </c>
      <c r="G862" s="466">
        <v>0.25</v>
      </c>
      <c r="H862" s="466">
        <v>0.25</v>
      </c>
      <c r="I862" s="466">
        <v>0.25</v>
      </c>
      <c r="J862" s="465">
        <v>1</v>
      </c>
      <c r="K862" s="465">
        <v>1</v>
      </c>
      <c r="L862" s="465">
        <v>1</v>
      </c>
      <c r="M862" s="467">
        <v>0</v>
      </c>
      <c r="N862" s="463">
        <v>8</v>
      </c>
    </row>
    <row r="863" spans="1:14" ht="16.5" thickBot="1">
      <c r="A863" s="461" t="s">
        <v>3698</v>
      </c>
      <c r="B863" s="468">
        <v>0.5</v>
      </c>
      <c r="C863" s="461">
        <v>1</v>
      </c>
      <c r="D863" s="469">
        <v>0.5</v>
      </c>
      <c r="E863" s="461">
        <v>1</v>
      </c>
      <c r="F863" s="461">
        <v>1</v>
      </c>
      <c r="G863" s="469">
        <v>0.5</v>
      </c>
      <c r="H863" s="469">
        <v>0.25</v>
      </c>
      <c r="I863" s="469">
        <v>0.5</v>
      </c>
      <c r="J863" s="461">
        <v>1</v>
      </c>
      <c r="K863" s="469">
        <v>0.75</v>
      </c>
      <c r="L863" s="461">
        <v>1</v>
      </c>
      <c r="M863" s="470">
        <v>0</v>
      </c>
      <c r="N863" s="463">
        <v>8</v>
      </c>
    </row>
    <row r="864" spans="1:14" ht="16.5" thickBot="1">
      <c r="A864" s="461" t="s">
        <v>3699</v>
      </c>
      <c r="B864" s="471">
        <v>1</v>
      </c>
      <c r="C864" s="469">
        <v>0</v>
      </c>
      <c r="D864" s="461">
        <v>1</v>
      </c>
      <c r="E864" s="469">
        <v>0.75</v>
      </c>
      <c r="F864" s="469">
        <v>0.75</v>
      </c>
      <c r="G864" s="469">
        <v>0.25</v>
      </c>
      <c r="H864" s="469">
        <v>0.75</v>
      </c>
      <c r="I864" s="469">
        <v>0</v>
      </c>
      <c r="J864" s="469">
        <v>0.75</v>
      </c>
      <c r="K864" s="469">
        <v>0.75</v>
      </c>
      <c r="L864" s="469">
        <v>0.75</v>
      </c>
      <c r="M864" s="470">
        <v>0.25</v>
      </c>
      <c r="N864" s="463">
        <v>7</v>
      </c>
    </row>
    <row r="865" spans="1:14" ht="16.5" thickBot="1">
      <c r="A865" s="461" t="s">
        <v>3700</v>
      </c>
      <c r="B865" s="471">
        <v>1</v>
      </c>
      <c r="C865" s="469">
        <v>0.75</v>
      </c>
      <c r="D865" s="461">
        <v>1</v>
      </c>
      <c r="E865" s="461">
        <v>1</v>
      </c>
      <c r="F865" s="461">
        <v>1</v>
      </c>
      <c r="G865" s="469">
        <v>0</v>
      </c>
      <c r="H865" s="469">
        <v>0.75</v>
      </c>
      <c r="I865" s="469">
        <v>0</v>
      </c>
      <c r="J865" s="461">
        <v>1</v>
      </c>
      <c r="K865" s="461">
        <v>1</v>
      </c>
      <c r="L865" s="469">
        <v>0.75</v>
      </c>
      <c r="M865" s="470">
        <v>0</v>
      </c>
      <c r="N865" s="463">
        <v>8.25</v>
      </c>
    </row>
    <row r="866" spans="1:14" ht="16.5" thickBot="1">
      <c r="A866" s="461" t="s">
        <v>3701</v>
      </c>
      <c r="B866" s="468">
        <v>0.75</v>
      </c>
      <c r="C866" s="461">
        <v>1</v>
      </c>
      <c r="D866" s="469">
        <v>0.75</v>
      </c>
      <c r="E866" s="461">
        <v>1</v>
      </c>
      <c r="F866" s="469">
        <v>0.75</v>
      </c>
      <c r="G866" s="469">
        <v>0</v>
      </c>
      <c r="H866" s="461">
        <v>1</v>
      </c>
      <c r="I866" s="469">
        <v>0</v>
      </c>
      <c r="J866" s="461">
        <v>1</v>
      </c>
      <c r="K866" s="461">
        <v>1</v>
      </c>
      <c r="L866" s="461">
        <v>1</v>
      </c>
      <c r="M866" s="470">
        <v>0</v>
      </c>
      <c r="N866" s="463">
        <v>8.25</v>
      </c>
    </row>
    <row r="867" spans="1:14" ht="16.5" thickBot="1">
      <c r="A867" s="461" t="s">
        <v>3702</v>
      </c>
      <c r="B867" s="468">
        <v>0.5</v>
      </c>
      <c r="C867" s="469">
        <v>0.75</v>
      </c>
      <c r="D867" s="469">
        <v>0</v>
      </c>
      <c r="E867" s="469">
        <v>0.5</v>
      </c>
      <c r="F867" s="461">
        <v>1</v>
      </c>
      <c r="G867" s="469">
        <v>0.25</v>
      </c>
      <c r="H867" s="469">
        <v>0.25</v>
      </c>
      <c r="I867" s="469">
        <v>0</v>
      </c>
      <c r="J867" s="469">
        <v>0.25</v>
      </c>
      <c r="K867" s="469">
        <v>0.25</v>
      </c>
      <c r="L867" s="469">
        <v>0.75</v>
      </c>
      <c r="M867" s="470">
        <v>0</v>
      </c>
      <c r="N867" s="463">
        <v>4.5</v>
      </c>
    </row>
    <row r="868" spans="1:14" ht="16.5" thickBot="1">
      <c r="A868" s="461" t="s">
        <v>3703</v>
      </c>
      <c r="B868" s="468">
        <v>0</v>
      </c>
      <c r="C868" s="469">
        <v>0.25</v>
      </c>
      <c r="D868" s="469">
        <v>0.25</v>
      </c>
      <c r="E868" s="469">
        <v>0.75</v>
      </c>
      <c r="F868" s="461">
        <v>1</v>
      </c>
      <c r="G868" s="469">
        <v>0</v>
      </c>
      <c r="H868" s="461">
        <v>1</v>
      </c>
      <c r="I868" s="469">
        <v>0</v>
      </c>
      <c r="J868" s="461">
        <v>1</v>
      </c>
      <c r="K868" s="469">
        <v>0.75</v>
      </c>
      <c r="L868" s="469">
        <v>0.75</v>
      </c>
      <c r="M868" s="470">
        <v>0</v>
      </c>
      <c r="N868" s="463">
        <v>5.75</v>
      </c>
    </row>
    <row r="869" spans="1:14" ht="16.5" thickBot="1">
      <c r="A869" s="461" t="s">
        <v>3704</v>
      </c>
      <c r="B869" s="468">
        <v>0</v>
      </c>
      <c r="C869" s="469">
        <v>0</v>
      </c>
      <c r="D869" s="469">
        <v>0</v>
      </c>
      <c r="E869" s="469">
        <v>0</v>
      </c>
      <c r="F869" s="469">
        <v>0.5</v>
      </c>
      <c r="G869" s="469">
        <v>0.5</v>
      </c>
      <c r="H869" s="469">
        <v>0.25</v>
      </c>
      <c r="I869" s="469">
        <v>0.75</v>
      </c>
      <c r="J869" s="469">
        <v>0</v>
      </c>
      <c r="K869" s="469">
        <v>0.5</v>
      </c>
      <c r="L869" s="469">
        <v>0.5</v>
      </c>
      <c r="M869" s="470">
        <v>0.25</v>
      </c>
      <c r="N869" s="463">
        <v>3.25</v>
      </c>
    </row>
    <row r="870" spans="1:14" ht="16.5" thickBot="1">
      <c r="A870" s="461" t="s">
        <v>3705</v>
      </c>
      <c r="B870" s="471">
        <v>1</v>
      </c>
      <c r="C870" s="461">
        <v>1</v>
      </c>
      <c r="D870" s="461">
        <v>1</v>
      </c>
      <c r="E870" s="461">
        <v>1</v>
      </c>
      <c r="F870" s="461">
        <v>1</v>
      </c>
      <c r="G870" s="469">
        <v>0</v>
      </c>
      <c r="H870" s="461">
        <v>1</v>
      </c>
      <c r="I870" s="469">
        <v>0</v>
      </c>
      <c r="J870" s="461">
        <v>1</v>
      </c>
      <c r="K870" s="461">
        <v>1</v>
      </c>
      <c r="L870" s="461">
        <v>1</v>
      </c>
      <c r="M870" s="470">
        <v>0.5</v>
      </c>
      <c r="N870" s="463">
        <v>9.5</v>
      </c>
    </row>
    <row r="871" spans="1:14" ht="16.5" thickBot="1">
      <c r="A871" s="461" t="s">
        <v>3706</v>
      </c>
      <c r="B871" s="471">
        <v>1</v>
      </c>
      <c r="C871" s="461">
        <v>1</v>
      </c>
      <c r="D871" s="461">
        <v>1</v>
      </c>
      <c r="E871" s="461">
        <v>1</v>
      </c>
      <c r="F871" s="461">
        <v>1</v>
      </c>
      <c r="G871" s="469">
        <v>0.25</v>
      </c>
      <c r="H871" s="461">
        <v>1</v>
      </c>
      <c r="I871" s="469">
        <v>0.25</v>
      </c>
      <c r="J871" s="461">
        <v>1</v>
      </c>
      <c r="K871" s="461">
        <v>1</v>
      </c>
      <c r="L871" s="461">
        <v>1</v>
      </c>
      <c r="M871" s="470">
        <v>0.5</v>
      </c>
      <c r="N871" s="463">
        <v>10</v>
      </c>
    </row>
    <row r="872" spans="1:14" ht="16.5" thickBot="1">
      <c r="A872" s="461" t="s">
        <v>3707</v>
      </c>
      <c r="B872" s="471">
        <v>1</v>
      </c>
      <c r="C872" s="461">
        <v>1</v>
      </c>
      <c r="D872" s="469">
        <v>0.75</v>
      </c>
      <c r="E872" s="461">
        <v>1</v>
      </c>
      <c r="F872" s="461">
        <v>1</v>
      </c>
      <c r="G872" s="469">
        <v>0</v>
      </c>
      <c r="H872" s="469">
        <v>0.75</v>
      </c>
      <c r="I872" s="469">
        <v>0.5</v>
      </c>
      <c r="J872" s="461">
        <v>1</v>
      </c>
      <c r="K872" s="461">
        <v>1</v>
      </c>
      <c r="L872" s="461">
        <v>1</v>
      </c>
      <c r="M872" s="470">
        <v>0.75</v>
      </c>
      <c r="N872" s="463">
        <v>9.75</v>
      </c>
    </row>
    <row r="873" spans="1:14" ht="16.5" thickBot="1">
      <c r="A873" s="461" t="s">
        <v>3708</v>
      </c>
      <c r="B873" s="472">
        <v>0</v>
      </c>
      <c r="C873" s="473">
        <v>1</v>
      </c>
      <c r="D873" s="474">
        <v>0</v>
      </c>
      <c r="E873" s="474">
        <v>0</v>
      </c>
      <c r="F873" s="474">
        <v>0.25</v>
      </c>
      <c r="G873" s="474">
        <v>0</v>
      </c>
      <c r="H873" s="474">
        <v>0</v>
      </c>
      <c r="I873" s="474">
        <v>0.5</v>
      </c>
      <c r="J873" s="474">
        <v>0</v>
      </c>
      <c r="K873" s="474">
        <v>0</v>
      </c>
      <c r="L873" s="474">
        <v>0.25</v>
      </c>
      <c r="M873" s="475">
        <v>0</v>
      </c>
      <c r="N873" s="463">
        <v>2</v>
      </c>
    </row>
    <row r="874" spans="1:14" ht="17.25" thickTop="1" thickBot="1">
      <c r="A874" s="476" t="s">
        <v>1964</v>
      </c>
      <c r="B874" s="477">
        <v>7.5</v>
      </c>
      <c r="C874" s="477">
        <v>8.75</v>
      </c>
      <c r="D874" s="477">
        <v>7.25</v>
      </c>
      <c r="E874" s="477">
        <v>9</v>
      </c>
      <c r="F874" s="477">
        <v>9.75</v>
      </c>
      <c r="G874" s="477">
        <v>2</v>
      </c>
      <c r="H874" s="477">
        <v>7.25</v>
      </c>
      <c r="I874" s="477">
        <v>2.75</v>
      </c>
      <c r="J874" s="477">
        <v>9</v>
      </c>
      <c r="K874" s="477">
        <v>9</v>
      </c>
      <c r="L874" s="477">
        <v>9.75</v>
      </c>
      <c r="M874" s="477">
        <v>2.25</v>
      </c>
      <c r="N874" s="478">
        <v>84.3</v>
      </c>
    </row>
    <row r="878" spans="1:14">
      <c r="A878" s="93" t="s">
        <v>1165</v>
      </c>
      <c r="B878" s="93" t="s">
        <v>3709</v>
      </c>
      <c r="C878" s="93" t="s">
        <v>3710</v>
      </c>
    </row>
    <row r="879" spans="1:14">
      <c r="A879" s="93" t="s">
        <v>3711</v>
      </c>
      <c r="B879" s="93" t="s">
        <v>3575</v>
      </c>
      <c r="C879" s="93" t="s">
        <v>3712</v>
      </c>
    </row>
    <row r="880" spans="1:14">
      <c r="A880" s="93" t="s">
        <v>3713</v>
      </c>
      <c r="B880" s="93" t="s">
        <v>3665</v>
      </c>
      <c r="C880" s="93" t="s">
        <v>3648</v>
      </c>
    </row>
  </sheetData>
  <mergeCells count="22">
    <mergeCell ref="F553:G553"/>
    <mergeCell ref="H553:I553"/>
    <mergeCell ref="A689:A695"/>
    <mergeCell ref="A696:A702"/>
    <mergeCell ref="B479:D479"/>
    <mergeCell ref="A507:C507"/>
    <mergeCell ref="A519:E519"/>
    <mergeCell ref="B532:E532"/>
    <mergeCell ref="B553:C553"/>
    <mergeCell ref="D553:E553"/>
    <mergeCell ref="B446:D446"/>
    <mergeCell ref="B452:D452"/>
    <mergeCell ref="B458:D458"/>
    <mergeCell ref="B464:D464"/>
    <mergeCell ref="B470:D470"/>
    <mergeCell ref="B475:D475"/>
    <mergeCell ref="AH46:AI46"/>
    <mergeCell ref="A213:B213"/>
    <mergeCell ref="B421:D421"/>
    <mergeCell ref="B432:C432"/>
    <mergeCell ref="B437:C437"/>
    <mergeCell ref="B440:D440"/>
  </mergeCells>
  <conditionalFormatting sqref="B771:H819">
    <cfRule type="cellIs" dxfId="389" priority="3" operator="equal">
      <formula>$B$769</formula>
    </cfRule>
  </conditionalFormatting>
  <conditionalFormatting sqref="B874:M874 N862:N873">
    <cfRule type="cellIs" dxfId="388" priority="1" operator="greaterThan">
      <formula>8</formula>
    </cfRule>
    <cfRule type="cellIs" dxfId="387" priority="2" operator="lessThan">
      <formula>7</formula>
    </cfRule>
  </conditionalFormatting>
  <hyperlinks>
    <hyperlink ref="B599" r:id="rId1" tooltip="International Alphabet of Sanskrit Transliteration" display="http://en.wikipedia.org/wiki/International_Alphabet_of_Sanskrit_Transliteration"/>
  </hyperlinks>
  <pageMargins left="0.7" right="0.7" top="0.75" bottom="0.75" header="0.3" footer="0.3"/>
  <legacyDrawing r:id="rId2"/>
  <tableParts count="2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C2514"/>
  <sheetViews>
    <sheetView workbookViewId="0">
      <selection activeCell="B19" sqref="B19"/>
    </sheetView>
  </sheetViews>
  <sheetFormatPr defaultRowHeight="15"/>
  <cols>
    <col min="1" max="1" width="8.28515625" style="24" bestFit="1" customWidth="1"/>
    <col min="2" max="2" width="17" style="24" bestFit="1" customWidth="1"/>
    <col min="3" max="3" width="19.140625" style="5" bestFit="1" customWidth="1"/>
    <col min="4" max="4" width="16" style="5" bestFit="1" customWidth="1"/>
    <col min="5" max="5" width="19.42578125" style="5" bestFit="1" customWidth="1"/>
    <col min="6" max="6" width="8.42578125" style="24" bestFit="1" customWidth="1"/>
    <col min="7" max="7" width="20.28515625" style="24" bestFit="1" customWidth="1"/>
    <col min="8" max="8" width="38.42578125" style="24" bestFit="1" customWidth="1"/>
    <col min="9" max="9" width="3.140625" style="40" customWidth="1"/>
    <col min="10" max="10" width="9.85546875" style="5" bestFit="1" customWidth="1"/>
    <col min="11" max="11" width="18.5703125" style="5" bestFit="1" customWidth="1"/>
    <col min="12" max="12" width="11" style="5" bestFit="1" customWidth="1"/>
    <col min="13" max="13" width="3.140625" style="40" customWidth="1"/>
    <col min="14" max="14" width="10.7109375" style="5" bestFit="1" customWidth="1"/>
    <col min="15" max="15" width="19.28515625" style="5" bestFit="1" customWidth="1"/>
    <col min="16" max="16" width="31.42578125" style="5" bestFit="1" customWidth="1"/>
    <col min="17" max="17" width="21.42578125" style="19" bestFit="1" customWidth="1"/>
    <col min="18" max="18" width="14.5703125" style="19" bestFit="1" customWidth="1"/>
    <col min="19" max="19" width="3.140625" style="40" customWidth="1"/>
    <col min="20" max="20" width="11.42578125" style="19" customWidth="1"/>
    <col min="21" max="21" width="11.28515625" style="35" bestFit="1" customWidth="1"/>
    <col min="22" max="24" width="12" style="35" bestFit="1" customWidth="1"/>
    <col min="25" max="25" width="10" style="35" bestFit="1" customWidth="1"/>
    <col min="26" max="30" width="12" style="35" bestFit="1" customWidth="1"/>
    <col min="31" max="31" width="10" style="35" bestFit="1" customWidth="1"/>
    <col min="32" max="33" width="12" style="35" bestFit="1" customWidth="1"/>
    <col min="34" max="34" width="9.28515625" style="43" bestFit="1" customWidth="1"/>
    <col min="35" max="35" width="33" style="5" bestFit="1" customWidth="1"/>
    <col min="36" max="36" width="11.28515625" style="35" bestFit="1" customWidth="1"/>
    <col min="37" max="37" width="10.85546875" style="40" bestFit="1" customWidth="1"/>
    <col min="38" max="38" width="3.140625" style="40" customWidth="1"/>
    <col min="39" max="39" width="6.42578125" style="5" bestFit="1" customWidth="1"/>
    <col min="40" max="40" width="10.28515625" style="5" bestFit="1" customWidth="1"/>
    <col min="41" max="41" width="6.42578125" style="5" bestFit="1" customWidth="1"/>
    <col min="42" max="42" width="7.85546875" style="5" bestFit="1" customWidth="1"/>
    <col min="43" max="43" width="6" style="5" bestFit="1" customWidth="1"/>
    <col min="44" max="44" width="18.5703125" style="5" bestFit="1" customWidth="1"/>
    <col min="45" max="45" width="15.140625" style="5" bestFit="1" customWidth="1"/>
    <col min="46" max="47" width="12" style="5" bestFit="1" customWidth="1"/>
    <col min="48" max="48" width="11.28515625" style="5" bestFit="1" customWidth="1"/>
    <col min="49" max="49" width="11" style="5" bestFit="1" customWidth="1"/>
    <col min="50" max="50" width="10.85546875" style="5" bestFit="1" customWidth="1"/>
    <col min="51" max="51" width="10.85546875" style="5" customWidth="1"/>
    <col min="52" max="52" width="7.5703125" style="40" customWidth="1"/>
    <col min="53" max="53" width="35.7109375" style="5" bestFit="1" customWidth="1"/>
    <col min="54" max="54" width="10.28515625" style="19" bestFit="1" customWidth="1"/>
    <col min="55" max="55" width="9.140625" style="5"/>
    <col min="56" max="56" width="7.42578125" style="5" bestFit="1" customWidth="1"/>
    <col min="57" max="57" width="7.140625" style="19" bestFit="1" customWidth="1"/>
    <col min="58" max="58" width="3.140625" style="40" customWidth="1"/>
    <col min="59" max="59" width="6" style="5" bestFit="1" customWidth="1"/>
    <col min="60" max="60" width="2.7109375" style="5" bestFit="1" customWidth="1"/>
    <col min="61" max="61" width="2.42578125" style="5" bestFit="1" customWidth="1"/>
    <col min="62" max="62" width="15.28515625" style="44" bestFit="1" customWidth="1"/>
    <col min="63" max="63" width="2" style="44" bestFit="1" customWidth="1"/>
    <col min="64" max="64" width="23.28515625" style="5" bestFit="1" customWidth="1"/>
    <col min="65" max="65" width="7.42578125" style="5" bestFit="1" customWidth="1"/>
    <col min="66" max="66" width="4.28515625" style="5" bestFit="1" customWidth="1"/>
    <col min="67" max="67" width="7.42578125" style="5" bestFit="1" customWidth="1"/>
    <col min="68" max="68" width="7.42578125" style="45" bestFit="1" customWidth="1"/>
    <col min="69" max="69" width="7.5703125" style="45" bestFit="1" customWidth="1"/>
    <col min="70" max="70" width="7.42578125" style="45" bestFit="1" customWidth="1"/>
    <col min="71" max="71" width="9" style="45" customWidth="1"/>
    <col min="72" max="72" width="5.7109375" style="44" customWidth="1"/>
    <col min="73" max="73" width="22.140625" style="4" bestFit="1" customWidth="1"/>
    <col min="74" max="74" width="2" style="4" bestFit="1" customWidth="1"/>
    <col min="75" max="75" width="7.7109375" style="44" bestFit="1" customWidth="1"/>
    <col min="76" max="76" width="2" style="44" bestFit="1" customWidth="1"/>
    <col min="77" max="77" width="7.5703125" style="5" bestFit="1" customWidth="1"/>
    <col min="78" max="78" width="2.7109375" style="5" bestFit="1" customWidth="1"/>
    <col min="79" max="79" width="2" style="44" bestFit="1" customWidth="1"/>
    <col min="80" max="80" width="13.28515625" style="5" bestFit="1" customWidth="1"/>
    <col min="81" max="81" width="14.5703125" style="5" bestFit="1" customWidth="1"/>
    <col min="82" max="82" width="26.28515625" style="5" bestFit="1" customWidth="1"/>
    <col min="83" max="83" width="8.28515625" style="5" bestFit="1" customWidth="1"/>
    <col min="84" max="84" width="2" style="44" bestFit="1" customWidth="1"/>
    <col min="85" max="85" width="17.85546875" style="5" bestFit="1" customWidth="1"/>
    <col min="86" max="86" width="2.7109375" style="5" bestFit="1" customWidth="1"/>
    <col min="87" max="87" width="9.140625" style="5"/>
    <col min="88" max="88" width="9.85546875" style="5" bestFit="1" customWidth="1"/>
    <col min="89" max="89" width="7" style="5" bestFit="1" customWidth="1"/>
    <col min="90" max="90" width="9" style="5" bestFit="1" customWidth="1"/>
    <col min="91" max="92" width="9.140625" style="5"/>
    <col min="93" max="93" width="8.28515625" style="5" bestFit="1" customWidth="1"/>
    <col min="94" max="94" width="13.140625" style="5" bestFit="1" customWidth="1"/>
    <col min="95" max="95" width="9.140625" style="5"/>
    <col min="96" max="96" width="5.140625" style="5" bestFit="1" customWidth="1"/>
    <col min="97" max="97" width="7.42578125" style="5" bestFit="1" customWidth="1"/>
    <col min="98" max="98" width="8.140625" style="5" bestFit="1" customWidth="1"/>
    <col min="99" max="99" width="8.28515625" style="5" bestFit="1" customWidth="1"/>
    <col min="100" max="100" width="11.42578125" style="5" bestFit="1" customWidth="1"/>
    <col min="101" max="101" width="9" style="5" bestFit="1" customWidth="1"/>
    <col min="102" max="102" width="6.42578125" style="5" bestFit="1" customWidth="1"/>
    <col min="103" max="103" width="8.7109375" style="5" bestFit="1" customWidth="1"/>
    <col min="104" max="105" width="9.140625" style="5"/>
    <col min="106" max="106" width="10.140625" bestFit="1" customWidth="1"/>
    <col min="107" max="107" width="15.85546875" bestFit="1" customWidth="1"/>
    <col min="108" max="108" width="11.7109375" bestFit="1" customWidth="1"/>
    <col min="109" max="109" width="6.85546875" bestFit="1" customWidth="1"/>
    <col min="110" max="110" width="8.85546875" style="52" bestFit="1" customWidth="1"/>
    <col min="111" max="111" width="9" bestFit="1" customWidth="1"/>
    <col min="112" max="112" width="11.7109375" style="5" bestFit="1" customWidth="1"/>
    <col min="113" max="113" width="10.140625" style="5" bestFit="1" customWidth="1"/>
    <col min="114" max="114" width="15.85546875" style="5" bestFit="1" customWidth="1"/>
    <col min="115" max="115" width="11.7109375" bestFit="1" customWidth="1"/>
    <col min="116" max="116" width="6.85546875" style="5" bestFit="1" customWidth="1"/>
    <col min="117" max="117" width="8.85546875" style="5" bestFit="1" customWidth="1"/>
    <col min="118" max="118" width="9" style="5" bestFit="1" customWidth="1"/>
    <col min="119" max="119" width="11.7109375" style="5" bestFit="1" customWidth="1"/>
    <col min="120" max="120" width="10.140625" style="5" bestFit="1" customWidth="1"/>
    <col min="121" max="121" width="15.85546875" style="5" bestFit="1" customWidth="1"/>
    <col min="122" max="122" width="11.7109375" bestFit="1" customWidth="1"/>
    <col min="123" max="123" width="6.85546875" style="5" bestFit="1" customWidth="1"/>
    <col min="124" max="124" width="8.85546875" style="5" bestFit="1" customWidth="1"/>
    <col min="125" max="125" width="9" style="5" bestFit="1" customWidth="1"/>
    <col min="126" max="126" width="9.140625" style="35"/>
    <col min="127" max="127" width="11.7109375" style="17" bestFit="1" customWidth="1"/>
    <col min="128" max="128" width="11.7109375" style="17" customWidth="1"/>
    <col min="129" max="129" width="11.5703125" style="17" bestFit="1" customWidth="1"/>
    <col min="130" max="130" width="9.140625" style="5"/>
    <col min="132" max="132" width="9.140625" style="45"/>
    <col min="133" max="133" width="9.140625" style="5"/>
    <col min="134" max="134" width="11.42578125" style="5" customWidth="1"/>
    <col min="135" max="16384" width="9.140625" style="5"/>
  </cols>
  <sheetData>
    <row r="1" spans="1:159" ht="15" customHeight="1">
      <c r="A1" s="38" t="s">
        <v>136</v>
      </c>
      <c r="B1" s="38" t="s">
        <v>3</v>
      </c>
      <c r="C1" s="5" t="s">
        <v>137</v>
      </c>
      <c r="D1" s="39" t="s">
        <v>138</v>
      </c>
      <c r="E1" s="39" t="s">
        <v>139</v>
      </c>
      <c r="F1" s="38" t="s">
        <v>140</v>
      </c>
      <c r="G1" s="38" t="s">
        <v>141</v>
      </c>
      <c r="H1" s="38" t="s">
        <v>142</v>
      </c>
      <c r="J1" s="39" t="s">
        <v>0</v>
      </c>
      <c r="K1" s="39" t="s">
        <v>0</v>
      </c>
      <c r="L1" s="39" t="s">
        <v>143</v>
      </c>
      <c r="N1" s="41" t="s">
        <v>6</v>
      </c>
      <c r="O1" s="41" t="s">
        <v>426</v>
      </c>
      <c r="P1" s="41" t="s">
        <v>144</v>
      </c>
      <c r="Q1" s="42" t="s">
        <v>145</v>
      </c>
      <c r="R1" s="42" t="s">
        <v>146</v>
      </c>
      <c r="T1" s="19" t="s">
        <v>7</v>
      </c>
      <c r="U1" s="35" t="s">
        <v>427</v>
      </c>
      <c r="V1" s="5">
        <v>1</v>
      </c>
      <c r="W1" s="5">
        <v>2</v>
      </c>
      <c r="X1" s="5">
        <v>3</v>
      </c>
      <c r="Y1" s="5">
        <v>5</v>
      </c>
      <c r="Z1" s="5">
        <v>4</v>
      </c>
      <c r="AA1" s="5">
        <v>6</v>
      </c>
      <c r="AB1" s="5">
        <v>7</v>
      </c>
      <c r="AC1" s="5">
        <v>8</v>
      </c>
      <c r="AD1" s="5">
        <v>9</v>
      </c>
      <c r="AE1" s="5">
        <v>10</v>
      </c>
      <c r="AF1" s="5">
        <v>11</v>
      </c>
      <c r="AG1" s="5">
        <v>12</v>
      </c>
      <c r="AK1" s="43"/>
      <c r="AM1" s="5" t="s">
        <v>147</v>
      </c>
      <c r="AN1" s="5" t="s">
        <v>148</v>
      </c>
      <c r="AO1" s="5" t="s">
        <v>147</v>
      </c>
      <c r="AP1" s="5" t="s">
        <v>149</v>
      </c>
      <c r="AQ1" s="5" t="s">
        <v>150</v>
      </c>
      <c r="AR1" s="5" t="s">
        <v>0</v>
      </c>
      <c r="AS1" s="5" t="s">
        <v>151</v>
      </c>
      <c r="AT1" s="5" t="s">
        <v>149</v>
      </c>
      <c r="AU1" s="5" t="s">
        <v>150</v>
      </c>
      <c r="AV1" s="5" t="s">
        <v>31</v>
      </c>
      <c r="AW1" s="5" t="s">
        <v>28</v>
      </c>
      <c r="AX1" s="5" t="s">
        <v>29</v>
      </c>
      <c r="AY1" s="61" t="s">
        <v>140</v>
      </c>
      <c r="BA1" s="5" t="s">
        <v>152</v>
      </c>
      <c r="BG1" s="5" t="s">
        <v>153</v>
      </c>
      <c r="BH1" s="4">
        <v>-6</v>
      </c>
      <c r="BI1" s="4" t="s">
        <v>154</v>
      </c>
      <c r="BJ1" s="4" t="s">
        <v>155</v>
      </c>
      <c r="BK1" s="44">
        <v>1</v>
      </c>
      <c r="BL1" s="5" t="s">
        <v>156</v>
      </c>
      <c r="BM1" s="5" t="s">
        <v>157</v>
      </c>
      <c r="BN1" s="5" t="s">
        <v>158</v>
      </c>
      <c r="BO1" s="5" t="s">
        <v>159</v>
      </c>
      <c r="BP1" s="45" t="s">
        <v>157</v>
      </c>
      <c r="BQ1" s="45" t="s">
        <v>160</v>
      </c>
      <c r="BR1" s="45" t="s">
        <v>157</v>
      </c>
      <c r="BT1" s="44">
        <v>1</v>
      </c>
      <c r="BU1" s="4" t="s">
        <v>161</v>
      </c>
      <c r="BV1" s="4">
        <v>4</v>
      </c>
      <c r="BW1" s="4" t="s">
        <v>162</v>
      </c>
      <c r="BX1" s="44">
        <v>1</v>
      </c>
      <c r="BY1" s="8"/>
      <c r="CA1" s="44">
        <v>1</v>
      </c>
      <c r="CF1" s="44">
        <v>1</v>
      </c>
      <c r="CG1" s="5" t="s">
        <v>163</v>
      </c>
      <c r="CJ1" s="51" t="s">
        <v>418</v>
      </c>
      <c r="CK1" s="50" t="s">
        <v>8</v>
      </c>
      <c r="CL1" s="50" t="s">
        <v>416</v>
      </c>
      <c r="CM1" s="56" t="s">
        <v>5</v>
      </c>
      <c r="CR1" s="5" t="s">
        <v>38</v>
      </c>
      <c r="CS1" s="5">
        <v>1</v>
      </c>
      <c r="CT1" s="5">
        <v>2</v>
      </c>
      <c r="CU1" s="5">
        <v>3</v>
      </c>
      <c r="CV1" s="5">
        <v>4</v>
      </c>
      <c r="CW1" s="5">
        <v>5</v>
      </c>
      <c r="CX1" s="5">
        <v>6</v>
      </c>
      <c r="CY1" s="5">
        <v>7</v>
      </c>
      <c r="DB1" t="s">
        <v>6</v>
      </c>
      <c r="DC1" t="s">
        <v>129</v>
      </c>
      <c r="DD1" t="s">
        <v>419</v>
      </c>
      <c r="DE1" t="s">
        <v>9</v>
      </c>
      <c r="DF1" s="52" t="s">
        <v>1</v>
      </c>
      <c r="DG1" t="s">
        <v>164</v>
      </c>
      <c r="DH1"/>
      <c r="DI1" t="s">
        <v>6</v>
      </c>
      <c r="DJ1" t="s">
        <v>129</v>
      </c>
      <c r="DK1" t="s">
        <v>420</v>
      </c>
      <c r="DL1"/>
      <c r="DM1" s="52" t="s">
        <v>1</v>
      </c>
      <c r="DN1" t="s">
        <v>164</v>
      </c>
      <c r="DO1"/>
      <c r="DP1" t="s">
        <v>6</v>
      </c>
      <c r="DQ1" t="s">
        <v>129</v>
      </c>
      <c r="DR1" t="s">
        <v>423</v>
      </c>
      <c r="DS1"/>
      <c r="DT1" s="52" t="s">
        <v>1</v>
      </c>
      <c r="DU1" t="s">
        <v>164</v>
      </c>
      <c r="DW1" s="63" t="s">
        <v>32</v>
      </c>
      <c r="DX1" s="63" t="s">
        <v>33</v>
      </c>
      <c r="DY1" s="64" t="s">
        <v>34</v>
      </c>
      <c r="EA1" s="75">
        <v>0.01</v>
      </c>
      <c r="EB1" s="71"/>
      <c r="EC1" s="5" t="str">
        <f>getRGB1(EB1)</f>
        <v>FF0000</v>
      </c>
      <c r="ED1" s="87" t="s">
        <v>439</v>
      </c>
      <c r="EE1" s="72" t="s">
        <v>428</v>
      </c>
      <c r="EF1" s="5" t="str">
        <f>ED1&amp;EC1&amp;EE1</f>
        <v xml:space="preserve"> style="Color: white; background-color:#FF0000"</v>
      </c>
      <c r="EL1" s="79" t="s">
        <v>429</v>
      </c>
      <c r="EM1" s="45"/>
      <c r="EQ1" s="82" t="s">
        <v>434</v>
      </c>
      <c r="EV1" s="87" t="s">
        <v>140</v>
      </c>
      <c r="EY1" s="87" t="s">
        <v>440</v>
      </c>
    </row>
    <row r="2" spans="1:159">
      <c r="A2" s="24">
        <v>1</v>
      </c>
      <c r="B2" s="24" t="s">
        <v>165</v>
      </c>
      <c r="C2" s="5" t="s">
        <v>166</v>
      </c>
      <c r="D2" s="5" t="s">
        <v>167</v>
      </c>
      <c r="E2" s="5" t="s">
        <v>168</v>
      </c>
      <c r="F2" s="24" t="s">
        <v>169</v>
      </c>
      <c r="G2" s="24" t="s">
        <v>170</v>
      </c>
      <c r="J2" s="5">
        <v>13</v>
      </c>
      <c r="K2" s="5" t="s">
        <v>171</v>
      </c>
      <c r="L2" s="5" t="s">
        <v>21</v>
      </c>
      <c r="N2" s="33">
        <v>44197</v>
      </c>
      <c r="O2" s="55">
        <v>0.27986111111111112</v>
      </c>
      <c r="P2" s="46">
        <v>0</v>
      </c>
      <c r="Q2" s="19">
        <f t="shared" ref="Q2:Q65" si="0">O2+P2</f>
        <v>0.27986111111111112</v>
      </c>
      <c r="R2" s="19">
        <f t="shared" ref="R2:R65" si="1">(Q3-Q2)*0.00347222222222222</f>
        <v>9.6450617283950209E-6</v>
      </c>
      <c r="T2" s="19">
        <v>0</v>
      </c>
      <c r="U2" s="35">
        <v>73.827298635987731</v>
      </c>
      <c r="V2" s="5">
        <v>73.827298635987731</v>
      </c>
      <c r="W2" s="5">
        <v>98.443808110822971</v>
      </c>
      <c r="X2" s="5">
        <v>125.25038074400595</v>
      </c>
      <c r="Y2" s="5">
        <v>156</v>
      </c>
      <c r="Z2" s="5">
        <v>189.73543714533488</v>
      </c>
      <c r="AA2" s="5">
        <v>223.03696795825786</v>
      </c>
      <c r="AB2" s="5">
        <v>253.82729863598775</v>
      </c>
      <c r="AC2" s="5">
        <v>278.44380811082294</v>
      </c>
      <c r="AD2" s="5">
        <v>305.25038074400595</v>
      </c>
      <c r="AE2" s="5">
        <v>336</v>
      </c>
      <c r="AF2" s="5">
        <v>9.7354371453348847</v>
      </c>
      <c r="AG2" s="5">
        <v>43.036967958257861</v>
      </c>
      <c r="AI2" s="19"/>
      <c r="AK2" s="43"/>
      <c r="AM2" s="5">
        <v>1</v>
      </c>
      <c r="AN2" s="5" t="s">
        <v>172</v>
      </c>
      <c r="AO2" s="5">
        <v>1</v>
      </c>
      <c r="AP2" s="5">
        <f t="shared" ref="AP2:AP65" si="2">ROUND((($AO2-1)*30)+AT2,1)</f>
        <v>0</v>
      </c>
      <c r="AQ2" s="5">
        <f t="shared" ref="AQ2:AQ65" si="3">ROUND((($AO2-1)*30)+AU2,1)</f>
        <v>0.8</v>
      </c>
      <c r="AR2" s="5" t="s">
        <v>171</v>
      </c>
      <c r="AS2" s="5">
        <v>13</v>
      </c>
      <c r="AT2" s="5">
        <v>0</v>
      </c>
      <c r="AU2" s="5">
        <v>0.77777777777777779</v>
      </c>
      <c r="AV2" s="5" t="s">
        <v>14</v>
      </c>
      <c r="AW2" s="5" t="s">
        <v>21</v>
      </c>
      <c r="AX2" s="5" t="s">
        <v>21</v>
      </c>
      <c r="AY2" s="61" t="s">
        <v>190</v>
      </c>
      <c r="BA2" s="5" t="s">
        <v>7</v>
      </c>
      <c r="BB2" s="19" t="s">
        <v>173</v>
      </c>
      <c r="BG2" s="5" t="s">
        <v>174</v>
      </c>
      <c r="BH2" s="4">
        <v>6</v>
      </c>
      <c r="BI2" s="4" t="s">
        <v>154</v>
      </c>
      <c r="BJ2" s="4" t="s">
        <v>155</v>
      </c>
      <c r="BK2" s="44">
        <v>1</v>
      </c>
      <c r="BL2" s="5" t="s">
        <v>175</v>
      </c>
      <c r="BM2" s="5">
        <v>0</v>
      </c>
      <c r="BN2" s="5">
        <v>15</v>
      </c>
      <c r="BO2" s="5">
        <v>10</v>
      </c>
      <c r="BP2" s="47">
        <v>0</v>
      </c>
      <c r="BQ2" s="47">
        <v>10</v>
      </c>
      <c r="BR2" s="47">
        <v>0</v>
      </c>
      <c r="BS2" s="80" t="s">
        <v>432</v>
      </c>
      <c r="BT2" s="44">
        <v>1</v>
      </c>
      <c r="BU2" s="4" t="s">
        <v>39</v>
      </c>
      <c r="BV2" s="4">
        <v>4</v>
      </c>
      <c r="BW2" s="4" t="s">
        <v>162</v>
      </c>
      <c r="BX2" s="44">
        <v>1</v>
      </c>
      <c r="BY2" s="8" t="s">
        <v>39</v>
      </c>
      <c r="BZ2" s="5">
        <v>1</v>
      </c>
      <c r="CA2" s="44">
        <v>1</v>
      </c>
      <c r="CB2" s="5" t="s">
        <v>176</v>
      </c>
      <c r="CC2" s="5" t="s">
        <v>177</v>
      </c>
      <c r="CD2" s="5" t="s">
        <v>178</v>
      </c>
      <c r="CE2" s="5" t="s">
        <v>2</v>
      </c>
      <c r="CF2" s="44">
        <v>1</v>
      </c>
      <c r="CG2" s="8" t="s">
        <v>39</v>
      </c>
      <c r="CH2" s="5">
        <v>-2</v>
      </c>
      <c r="CJ2" s="51" t="s">
        <v>417</v>
      </c>
      <c r="CK2" s="35">
        <v>19.076000000000001</v>
      </c>
      <c r="CL2" s="35">
        <v>72.877700000000004</v>
      </c>
      <c r="CM2" s="5">
        <v>5.5</v>
      </c>
      <c r="CO2" s="5" t="s">
        <v>167</v>
      </c>
      <c r="CP2" s="5" t="s">
        <v>179</v>
      </c>
      <c r="CR2" s="5" t="s">
        <v>38</v>
      </c>
      <c r="CS2" s="5" t="s">
        <v>180</v>
      </c>
      <c r="CT2" s="5" t="s">
        <v>181</v>
      </c>
      <c r="CU2" s="5" t="s">
        <v>182</v>
      </c>
      <c r="CV2" s="5" t="s">
        <v>183</v>
      </c>
      <c r="CW2" s="5" t="s">
        <v>184</v>
      </c>
      <c r="CX2" s="5" t="s">
        <v>185</v>
      </c>
      <c r="CY2" s="5" t="s">
        <v>186</v>
      </c>
      <c r="DB2" s="53">
        <v>43831</v>
      </c>
      <c r="DC2" s="54">
        <f t="shared" ref="DC2:DC65" si="4">ROUND((DB2+DD2)*(24*60/5),0)/(24*60/5)</f>
        <v>43831.298611111109</v>
      </c>
      <c r="DD2" s="55">
        <v>0.29930555555555555</v>
      </c>
      <c r="DE2" s="55">
        <v>0.7583333333333333</v>
      </c>
      <c r="DF2" s="52">
        <f t="shared" ref="DF2:DF65" si="5">WEEKDAY(DB2)</f>
        <v>4</v>
      </c>
      <c r="DG2" t="str">
        <f t="shared" ref="DG2:DG65" si="6">HLOOKUP(DF2,$CS:$CY,3,0)</f>
        <v>ME</v>
      </c>
      <c r="DH2" s="55"/>
      <c r="DI2" s="53">
        <v>43831</v>
      </c>
      <c r="DJ2" s="54">
        <f t="shared" ref="DJ2:DJ65" si="7">ROUND((DI2+DK2)*(24*60/5),0)/(24*60/5)</f>
        <v>43831.347222222219</v>
      </c>
      <c r="DK2" s="55">
        <v>0.34775462962962966</v>
      </c>
      <c r="DL2" s="55"/>
      <c r="DM2" s="52">
        <f t="shared" ref="DM2:DM65" si="8">WEEKDAY(DI2)</f>
        <v>4</v>
      </c>
      <c r="DN2" t="str">
        <f t="shared" ref="DN2:DN65" si="9">HLOOKUP(DM2,$CS:$CY,3,0)</f>
        <v>ME</v>
      </c>
      <c r="DO2" s="55"/>
      <c r="DP2" s="53">
        <v>43831</v>
      </c>
      <c r="DQ2" s="54">
        <f t="shared" ref="DQ2:DQ65" si="10">ROUND((DP2+DR2)*(24*60/5),0)/(24*60/5)</f>
        <v>43831.295138888891</v>
      </c>
      <c r="DR2" s="55">
        <v>0.2961226851851852</v>
      </c>
      <c r="DS2" s="55"/>
      <c r="DT2" s="52">
        <f t="shared" ref="DT2:DT65" si="11">WEEKDAY(DP2)</f>
        <v>4</v>
      </c>
      <c r="DU2" t="str">
        <f t="shared" ref="DU2:DU65" si="12">HLOOKUP(DT2,$CS:$CY,3,0)</f>
        <v>ME</v>
      </c>
      <c r="DV2" s="57"/>
      <c r="DW2" s="65">
        <v>2</v>
      </c>
      <c r="DX2" s="65">
        <v>10</v>
      </c>
      <c r="DY2" s="17">
        <v>1</v>
      </c>
      <c r="EA2" s="75">
        <v>0.02</v>
      </c>
      <c r="EB2" s="71"/>
      <c r="EC2" s="5" t="str">
        <f t="shared" ref="EC2:EC65" si="13">getRGB1(EB2)</f>
        <v>FF0000</v>
      </c>
      <c r="ED2" s="87" t="s">
        <v>439</v>
      </c>
      <c r="EE2" s="72" t="s">
        <v>428</v>
      </c>
      <c r="EF2" s="5" t="str">
        <f t="shared" ref="EF2:EF65" si="14">ED2&amp;EC2&amp;EE2</f>
        <v xml:space="preserve"> style="Color: white; background-color:#FF0000"</v>
      </c>
      <c r="EL2" s="8" t="s">
        <v>39</v>
      </c>
      <c r="EM2" s="74" t="s">
        <v>431</v>
      </c>
      <c r="EQ2" s="5" t="s">
        <v>39</v>
      </c>
      <c r="ER2" s="71" t="s">
        <v>430</v>
      </c>
      <c r="EV2" s="83">
        <v>1</v>
      </c>
      <c r="EW2" s="5" t="s">
        <v>435</v>
      </c>
      <c r="EY2" s="88">
        <v>1</v>
      </c>
      <c r="EZ2" s="5" t="str">
        <f>getRGB1(EY2)</f>
        <v>FF0000</v>
      </c>
      <c r="FA2" s="87" t="s">
        <v>439</v>
      </c>
      <c r="FB2" s="72" t="s">
        <v>428</v>
      </c>
      <c r="FC2" s="5" t="str">
        <f>FA2&amp;EZ2&amp;FB2</f>
        <v xml:space="preserve"> style="Color: white; background-color:#FF0000"</v>
      </c>
    </row>
    <row r="3" spans="1:159">
      <c r="A3" s="24">
        <v>2</v>
      </c>
      <c r="B3" s="24" t="s">
        <v>187</v>
      </c>
      <c r="C3" s="5" t="s">
        <v>188</v>
      </c>
      <c r="D3" s="5" t="s">
        <v>189</v>
      </c>
      <c r="E3" s="5" t="s">
        <v>24</v>
      </c>
      <c r="F3" s="24" t="s">
        <v>190</v>
      </c>
      <c r="G3" s="24" t="s">
        <v>191</v>
      </c>
      <c r="J3" s="5">
        <v>14</v>
      </c>
      <c r="K3" s="5" t="s">
        <v>192</v>
      </c>
      <c r="L3" s="5" t="s">
        <v>13</v>
      </c>
      <c r="N3" s="33">
        <v>44198</v>
      </c>
      <c r="O3" s="55">
        <v>0.28263888888888888</v>
      </c>
      <c r="P3" s="46">
        <f t="shared" ref="P3:P66" si="15">P2</f>
        <v>0</v>
      </c>
      <c r="Q3" s="19">
        <f t="shared" si="0"/>
        <v>0.28263888888888888</v>
      </c>
      <c r="R3" s="19">
        <f t="shared" si="1"/>
        <v>9.6450617283950209E-6</v>
      </c>
      <c r="T3" s="19">
        <v>6.9444444444444447E-4</v>
      </c>
      <c r="U3" s="35">
        <v>74.052371926578331</v>
      </c>
      <c r="V3" s="5">
        <v>74.052371926578331</v>
      </c>
      <c r="W3" s="5">
        <v>98.672516505110906</v>
      </c>
      <c r="X3" s="5">
        <v>125.50066164332551</v>
      </c>
      <c r="Y3" s="5">
        <v>156.27249</v>
      </c>
      <c r="Z3" s="5">
        <v>190.00607251004683</v>
      </c>
      <c r="AA3" s="5">
        <v>223.28319480714089</v>
      </c>
      <c r="AB3" s="5">
        <v>254.0523719265783</v>
      </c>
      <c r="AC3" s="5">
        <v>278.67251650511093</v>
      </c>
      <c r="AD3" s="5">
        <v>305.50066164332554</v>
      </c>
      <c r="AE3" s="5">
        <v>336.27249</v>
      </c>
      <c r="AF3" s="5">
        <v>10.006072510046828</v>
      </c>
      <c r="AG3" s="5">
        <v>43.283194807140902</v>
      </c>
      <c r="AI3" s="19"/>
      <c r="AK3" s="43"/>
      <c r="AM3" s="5">
        <v>2</v>
      </c>
      <c r="AN3" s="5" t="s">
        <v>172</v>
      </c>
      <c r="AO3" s="5">
        <v>1</v>
      </c>
      <c r="AP3" s="5">
        <f t="shared" si="2"/>
        <v>0.8</v>
      </c>
      <c r="AQ3" s="5">
        <f t="shared" si="3"/>
        <v>3</v>
      </c>
      <c r="AR3" s="5" t="s">
        <v>171</v>
      </c>
      <c r="AS3" s="5">
        <v>13</v>
      </c>
      <c r="AT3" s="5">
        <v>0.77777777777777779</v>
      </c>
      <c r="AU3" s="5">
        <v>3</v>
      </c>
      <c r="AV3" s="5" t="s">
        <v>14</v>
      </c>
      <c r="AW3" s="5" t="s">
        <v>21</v>
      </c>
      <c r="AX3" s="5" t="s">
        <v>13</v>
      </c>
      <c r="AY3" s="61" t="s">
        <v>190</v>
      </c>
      <c r="BA3" s="5" t="s">
        <v>193</v>
      </c>
      <c r="BB3" s="19" t="s">
        <v>194</v>
      </c>
      <c r="BD3" s="5" t="s">
        <v>195</v>
      </c>
      <c r="BE3" s="19" t="s">
        <v>196</v>
      </c>
      <c r="BG3" s="5" t="s">
        <v>197</v>
      </c>
      <c r="BH3" s="4">
        <v>6</v>
      </c>
      <c r="BI3" s="4" t="s">
        <v>154</v>
      </c>
      <c r="BJ3" s="4" t="s">
        <v>155</v>
      </c>
      <c r="BK3" s="44">
        <v>1</v>
      </c>
      <c r="BL3" s="5" t="s">
        <v>198</v>
      </c>
      <c r="BM3" s="5">
        <v>120</v>
      </c>
      <c r="BN3" s="5">
        <v>6</v>
      </c>
      <c r="BO3" s="5">
        <v>3</v>
      </c>
      <c r="BP3" s="47">
        <v>0.01</v>
      </c>
      <c r="BQ3" s="47">
        <v>10</v>
      </c>
      <c r="BR3" s="47">
        <v>0.01</v>
      </c>
      <c r="BS3" s="80" t="s">
        <v>432</v>
      </c>
      <c r="BT3" s="44">
        <v>1</v>
      </c>
      <c r="BU3" s="4" t="s">
        <v>40</v>
      </c>
      <c r="BV3" s="4">
        <v>3</v>
      </c>
      <c r="BW3" s="4" t="s">
        <v>199</v>
      </c>
      <c r="BX3" s="44">
        <v>1</v>
      </c>
      <c r="BY3" s="8" t="s">
        <v>40</v>
      </c>
      <c r="BZ3" s="5">
        <v>1</v>
      </c>
      <c r="CA3" s="44">
        <v>1</v>
      </c>
      <c r="CB3" s="5">
        <v>1</v>
      </c>
      <c r="CC3" s="5" t="s">
        <v>176</v>
      </c>
      <c r="CD3" s="5" t="s">
        <v>200</v>
      </c>
      <c r="CE3" s="5" t="s">
        <v>10</v>
      </c>
      <c r="CF3" s="44">
        <v>1</v>
      </c>
      <c r="CG3" s="8" t="s">
        <v>40</v>
      </c>
      <c r="CH3" s="5">
        <v>-2</v>
      </c>
      <c r="CJ3" s="56" t="s">
        <v>421</v>
      </c>
      <c r="CK3" s="35">
        <v>40.697513399999998</v>
      </c>
      <c r="CL3" s="35">
        <v>-74.259867299999996</v>
      </c>
      <c r="CM3" s="5">
        <v>-4</v>
      </c>
      <c r="CO3" s="5" t="s">
        <v>189</v>
      </c>
      <c r="CP3" s="5" t="s">
        <v>201</v>
      </c>
      <c r="CR3" s="5">
        <v>1</v>
      </c>
      <c r="CS3" s="5" t="s">
        <v>10</v>
      </c>
      <c r="CT3" s="5" t="s">
        <v>11</v>
      </c>
      <c r="CU3" s="5" t="s">
        <v>14</v>
      </c>
      <c r="CV3" s="5" t="s">
        <v>12</v>
      </c>
      <c r="CW3" s="5" t="s">
        <v>15</v>
      </c>
      <c r="CX3" s="5" t="s">
        <v>13</v>
      </c>
      <c r="CY3" s="5" t="s">
        <v>16</v>
      </c>
      <c r="DB3" s="53">
        <v>43832</v>
      </c>
      <c r="DC3" s="54">
        <f t="shared" si="4"/>
        <v>43832.298611111109</v>
      </c>
      <c r="DD3" s="55">
        <v>0.29930555555555555</v>
      </c>
      <c r="DE3" s="55">
        <v>0.7583333333333333</v>
      </c>
      <c r="DF3" s="52">
        <f t="shared" si="5"/>
        <v>5</v>
      </c>
      <c r="DG3" t="str">
        <f t="shared" si="6"/>
        <v>JU</v>
      </c>
      <c r="DH3" s="55"/>
      <c r="DI3" s="53">
        <v>43832</v>
      </c>
      <c r="DJ3" s="54">
        <f t="shared" si="7"/>
        <v>43832.347222222219</v>
      </c>
      <c r="DK3" s="55">
        <v>0.34785879629629629</v>
      </c>
      <c r="DL3" s="55"/>
      <c r="DM3" s="52">
        <f t="shared" si="8"/>
        <v>5</v>
      </c>
      <c r="DN3" t="str">
        <f t="shared" si="9"/>
        <v>JU</v>
      </c>
      <c r="DO3" s="55"/>
      <c r="DP3" s="53">
        <v>43832</v>
      </c>
      <c r="DQ3" s="54">
        <f t="shared" si="10"/>
        <v>43832.295138888891</v>
      </c>
      <c r="DR3" s="55">
        <v>0.29644675925925928</v>
      </c>
      <c r="DS3" s="55"/>
      <c r="DT3" s="52">
        <f t="shared" si="11"/>
        <v>5</v>
      </c>
      <c r="DU3" t="str">
        <f t="shared" si="12"/>
        <v>JU</v>
      </c>
      <c r="DV3" s="57"/>
      <c r="DW3" s="65">
        <v>7</v>
      </c>
      <c r="DX3" s="65"/>
      <c r="DY3" s="17">
        <v>8</v>
      </c>
      <c r="EA3" s="75">
        <v>0.03</v>
      </c>
      <c r="EB3" s="71"/>
      <c r="EC3" s="5" t="str">
        <f t="shared" si="13"/>
        <v>FF0000</v>
      </c>
      <c r="ED3" s="87" t="s">
        <v>439</v>
      </c>
      <c r="EE3" s="72" t="s">
        <v>428</v>
      </c>
      <c r="EF3" s="5" t="str">
        <f t="shared" si="14"/>
        <v xml:space="preserve"> style="Color: white; background-color:#FF0000"</v>
      </c>
      <c r="EL3" s="8" t="s">
        <v>40</v>
      </c>
      <c r="EM3" s="74" t="s">
        <v>431</v>
      </c>
      <c r="EQ3" s="5" t="s">
        <v>40</v>
      </c>
      <c r="ER3" s="71" t="s">
        <v>430</v>
      </c>
      <c r="EV3" s="84">
        <v>2</v>
      </c>
      <c r="EW3" s="5" t="s">
        <v>436</v>
      </c>
      <c r="EY3" s="74">
        <v>2</v>
      </c>
      <c r="EZ3" s="5" t="str">
        <f t="shared" ref="EZ3:EZ13" si="16">getRGB1(EY3)</f>
        <v>00B050</v>
      </c>
      <c r="FA3" s="87" t="s">
        <v>439</v>
      </c>
      <c r="FB3" s="72" t="s">
        <v>428</v>
      </c>
      <c r="FC3" s="5" t="str">
        <f t="shared" ref="FC3:FC13" si="17">FA3&amp;EZ3&amp;FB3</f>
        <v xml:space="preserve"> style="Color: white; background-color:#00B050"</v>
      </c>
    </row>
    <row r="4" spans="1:159">
      <c r="A4" s="24">
        <v>3</v>
      </c>
      <c r="B4" s="24" t="s">
        <v>202</v>
      </c>
      <c r="C4" s="5" t="s">
        <v>203</v>
      </c>
      <c r="D4" s="5" t="s">
        <v>204</v>
      </c>
      <c r="E4" s="5" t="s">
        <v>205</v>
      </c>
      <c r="F4" s="24" t="s">
        <v>206</v>
      </c>
      <c r="G4" s="24" t="s">
        <v>207</v>
      </c>
      <c r="H4" s="24" t="s">
        <v>208</v>
      </c>
      <c r="J4" s="5">
        <v>15</v>
      </c>
      <c r="K4" s="5" t="s">
        <v>209</v>
      </c>
      <c r="L4" s="5" t="s">
        <v>10</v>
      </c>
      <c r="N4" s="33">
        <v>44199</v>
      </c>
      <c r="O4" s="55">
        <v>0.28541666666666665</v>
      </c>
      <c r="P4" s="46">
        <f t="shared" si="15"/>
        <v>0</v>
      </c>
      <c r="Q4" s="19">
        <f t="shared" si="0"/>
        <v>0.28541666666666665</v>
      </c>
      <c r="R4" s="19">
        <f t="shared" si="1"/>
        <v>9.645061728395214E-6</v>
      </c>
      <c r="T4" s="19">
        <v>1.3888888888888889E-3</v>
      </c>
      <c r="U4" s="35">
        <v>74.277350738028431</v>
      </c>
      <c r="V4" s="5">
        <v>74.277350738028431</v>
      </c>
      <c r="W4" s="5">
        <v>98.901301029730831</v>
      </c>
      <c r="X4" s="5">
        <v>125.7510773961319</v>
      </c>
      <c r="Y4" s="5">
        <v>156.54498000000001</v>
      </c>
      <c r="Z4" s="5">
        <v>190.27647736780165</v>
      </c>
      <c r="AA4" s="5">
        <v>223.52917711697069</v>
      </c>
      <c r="AB4" s="5">
        <v>254.27735073802842</v>
      </c>
      <c r="AC4" s="5">
        <v>278.9013010297308</v>
      </c>
      <c r="AD4" s="5">
        <v>305.7510773961319</v>
      </c>
      <c r="AE4" s="5">
        <v>336.54498000000001</v>
      </c>
      <c r="AF4" s="5">
        <v>10.276477367801633</v>
      </c>
      <c r="AG4" s="5">
        <v>43.529177116970686</v>
      </c>
      <c r="AI4" s="19"/>
      <c r="AK4" s="43"/>
      <c r="AM4" s="5">
        <v>3</v>
      </c>
      <c r="AN4" s="5" t="s">
        <v>172</v>
      </c>
      <c r="AO4" s="5">
        <v>1</v>
      </c>
      <c r="AP4" s="5">
        <f t="shared" si="2"/>
        <v>3</v>
      </c>
      <c r="AQ4" s="5">
        <f t="shared" si="3"/>
        <v>3.7</v>
      </c>
      <c r="AR4" s="5" t="s">
        <v>171</v>
      </c>
      <c r="AS4" s="5">
        <v>13</v>
      </c>
      <c r="AT4" s="5">
        <v>3</v>
      </c>
      <c r="AU4" s="5">
        <v>3.6666666666666665</v>
      </c>
      <c r="AV4" s="5" t="s">
        <v>14</v>
      </c>
      <c r="AW4" s="5" t="s">
        <v>21</v>
      </c>
      <c r="AX4" s="5" t="s">
        <v>10</v>
      </c>
      <c r="AY4" s="61" t="s">
        <v>190</v>
      </c>
      <c r="BA4" s="5">
        <v>1</v>
      </c>
      <c r="BB4" s="19">
        <v>1.1574074074074073E-4</v>
      </c>
      <c r="BD4" s="5">
        <v>1</v>
      </c>
      <c r="BE4" s="19">
        <v>1.9290123456790124E-6</v>
      </c>
      <c r="BG4" s="5" t="s">
        <v>210</v>
      </c>
      <c r="BH4" s="4">
        <v>6</v>
      </c>
      <c r="BI4" s="4" t="s">
        <v>154</v>
      </c>
      <c r="BJ4" s="4" t="s">
        <v>155</v>
      </c>
      <c r="BK4" s="44">
        <v>1</v>
      </c>
      <c r="BL4" s="5" t="s">
        <v>211</v>
      </c>
      <c r="BM4" s="5">
        <v>60</v>
      </c>
      <c r="BN4" s="5">
        <v>6</v>
      </c>
      <c r="BO4" s="5">
        <v>3</v>
      </c>
      <c r="BP4" s="47">
        <v>0.02</v>
      </c>
      <c r="BQ4" s="47">
        <v>10</v>
      </c>
      <c r="BR4" s="47">
        <v>0.02</v>
      </c>
      <c r="BS4" s="80" t="s">
        <v>432</v>
      </c>
      <c r="BT4" s="44">
        <v>1</v>
      </c>
      <c r="BU4" s="4" t="s">
        <v>41</v>
      </c>
      <c r="BV4" s="4">
        <v>1</v>
      </c>
      <c r="BW4" s="4" t="s">
        <v>212</v>
      </c>
      <c r="BX4" s="44">
        <v>1</v>
      </c>
      <c r="BY4" s="8" t="s">
        <v>41</v>
      </c>
      <c r="BZ4" s="5">
        <v>1</v>
      </c>
      <c r="CA4" s="44">
        <v>1</v>
      </c>
      <c r="CB4" s="5">
        <v>2</v>
      </c>
      <c r="CC4" s="5" t="s">
        <v>176</v>
      </c>
      <c r="CD4" s="5" t="s">
        <v>213</v>
      </c>
      <c r="CE4" s="5" t="s">
        <v>11</v>
      </c>
      <c r="CF4" s="44">
        <v>1</v>
      </c>
      <c r="CG4" s="8" t="s">
        <v>41</v>
      </c>
      <c r="CH4" s="5">
        <v>-2</v>
      </c>
      <c r="CJ4" s="56" t="s">
        <v>422</v>
      </c>
      <c r="CK4" s="5">
        <v>1.3521000000000001</v>
      </c>
      <c r="CL4" s="5">
        <v>103.8198</v>
      </c>
      <c r="CM4" s="5">
        <v>8</v>
      </c>
      <c r="CP4" s="5" t="s">
        <v>214</v>
      </c>
      <c r="CR4" s="5">
        <v>2</v>
      </c>
      <c r="CS4" s="5" t="s">
        <v>13</v>
      </c>
      <c r="CT4" s="5" t="s">
        <v>16</v>
      </c>
      <c r="CU4" s="5" t="s">
        <v>10</v>
      </c>
      <c r="CV4" s="5" t="s">
        <v>11</v>
      </c>
      <c r="CW4" s="5" t="s">
        <v>14</v>
      </c>
      <c r="CX4" s="5" t="s">
        <v>12</v>
      </c>
      <c r="CY4" s="5" t="s">
        <v>15</v>
      </c>
      <c r="DB4" s="53">
        <v>43833</v>
      </c>
      <c r="DC4" s="54">
        <f t="shared" si="4"/>
        <v>43833.298611111109</v>
      </c>
      <c r="DD4" s="55">
        <v>0.3</v>
      </c>
      <c r="DE4" s="55">
        <v>0.75902777777777775</v>
      </c>
      <c r="DF4" s="52">
        <f t="shared" si="5"/>
        <v>6</v>
      </c>
      <c r="DG4" t="str">
        <f t="shared" si="6"/>
        <v>VE</v>
      </c>
      <c r="DH4" s="55"/>
      <c r="DI4" s="53">
        <v>43833</v>
      </c>
      <c r="DJ4" s="54">
        <f t="shared" si="7"/>
        <v>43833.347222222219</v>
      </c>
      <c r="DK4" s="55">
        <v>0.34793981481481479</v>
      </c>
      <c r="DL4" s="55"/>
      <c r="DM4" s="52">
        <f t="shared" si="8"/>
        <v>6</v>
      </c>
      <c r="DN4" t="str">
        <f t="shared" si="9"/>
        <v>VE</v>
      </c>
      <c r="DO4" s="55"/>
      <c r="DP4" s="53">
        <v>43833</v>
      </c>
      <c r="DQ4" s="54">
        <f t="shared" si="10"/>
        <v>43833.295138888891</v>
      </c>
      <c r="DR4" s="55">
        <v>0.29677083333333332</v>
      </c>
      <c r="DS4" s="55"/>
      <c r="DT4" s="52">
        <f t="shared" si="11"/>
        <v>6</v>
      </c>
      <c r="DU4" t="str">
        <f t="shared" si="12"/>
        <v>VE</v>
      </c>
      <c r="DV4" s="57"/>
      <c r="DW4" s="65">
        <v>11</v>
      </c>
      <c r="DX4" s="65"/>
      <c r="DY4" s="17">
        <v>12</v>
      </c>
      <c r="EA4" s="75">
        <v>0.04</v>
      </c>
      <c r="EB4" s="71"/>
      <c r="EC4" s="5" t="str">
        <f t="shared" si="13"/>
        <v>FF0000</v>
      </c>
      <c r="ED4" s="87" t="s">
        <v>439</v>
      </c>
      <c r="EE4" s="72" t="s">
        <v>428</v>
      </c>
      <c r="EF4" s="5" t="str">
        <f t="shared" si="14"/>
        <v xml:space="preserve"> style="Color: white; background-color:#FF0000"</v>
      </c>
      <c r="EL4" s="8" t="s">
        <v>41</v>
      </c>
      <c r="EM4" s="74" t="s">
        <v>431</v>
      </c>
      <c r="EQ4" s="5" t="s">
        <v>41</v>
      </c>
      <c r="ER4" s="71" t="s">
        <v>430</v>
      </c>
      <c r="EV4" s="85">
        <v>3</v>
      </c>
      <c r="EW4" s="5" t="s">
        <v>437</v>
      </c>
      <c r="EY4" s="5">
        <v>3</v>
      </c>
      <c r="EZ4" s="5" t="str">
        <f t="shared" si="16"/>
        <v>FFFFFF</v>
      </c>
      <c r="FA4" s="91" t="s">
        <v>441</v>
      </c>
      <c r="FB4" s="72" t="s">
        <v>428</v>
      </c>
      <c r="FC4" s="5" t="str">
        <f t="shared" si="17"/>
        <v xml:space="preserve"> style="Color: black; background-color:#FFFFFF"</v>
      </c>
    </row>
    <row r="5" spans="1:159">
      <c r="A5" s="24">
        <v>4</v>
      </c>
      <c r="B5" s="24" t="s">
        <v>215</v>
      </c>
      <c r="C5" s="5" t="s">
        <v>189</v>
      </c>
      <c r="D5" s="5" t="s">
        <v>4</v>
      </c>
      <c r="E5" s="5" t="s">
        <v>166</v>
      </c>
      <c r="F5" s="24" t="s">
        <v>216</v>
      </c>
      <c r="G5" s="24" t="s">
        <v>217</v>
      </c>
      <c r="J5" s="5">
        <v>16</v>
      </c>
      <c r="K5" s="5" t="s">
        <v>218</v>
      </c>
      <c r="L5" s="5" t="s">
        <v>11</v>
      </c>
      <c r="N5" s="33">
        <v>44200</v>
      </c>
      <c r="O5" s="55">
        <v>0.28819444444444448</v>
      </c>
      <c r="P5" s="46">
        <f t="shared" si="15"/>
        <v>0</v>
      </c>
      <c r="Q5" s="19">
        <f t="shared" si="0"/>
        <v>0.28819444444444448</v>
      </c>
      <c r="R5" s="19">
        <f t="shared" si="1"/>
        <v>9.6450617283950209E-6</v>
      </c>
      <c r="T5" s="19">
        <v>2.0833333333333333E-3</v>
      </c>
      <c r="U5" s="35">
        <v>74.502236601108578</v>
      </c>
      <c r="V5" s="5">
        <v>74.502236601108578</v>
      </c>
      <c r="W5" s="5">
        <v>99.130160618781019</v>
      </c>
      <c r="X5" s="5">
        <v>126.00162679198019</v>
      </c>
      <c r="Y5" s="5">
        <v>156.81746999999999</v>
      </c>
      <c r="Z5" s="5">
        <v>190.5466511022417</v>
      </c>
      <c r="AA5" s="5">
        <v>223.77491621718949</v>
      </c>
      <c r="AB5" s="5">
        <v>254.50223660110856</v>
      </c>
      <c r="AC5" s="5">
        <v>279.13016061878102</v>
      </c>
      <c r="AD5" s="5">
        <v>306.00162679198019</v>
      </c>
      <c r="AE5" s="5">
        <v>336.81747000000001</v>
      </c>
      <c r="AF5" s="5">
        <v>10.546651102241704</v>
      </c>
      <c r="AG5" s="5">
        <v>43.774916217189485</v>
      </c>
      <c r="AI5" s="19"/>
      <c r="AK5" s="43"/>
      <c r="AM5" s="5">
        <v>4</v>
      </c>
      <c r="AN5" s="5" t="s">
        <v>172</v>
      </c>
      <c r="AO5" s="5">
        <v>1</v>
      </c>
      <c r="AP5" s="5">
        <f t="shared" si="2"/>
        <v>3.7</v>
      </c>
      <c r="AQ5" s="5">
        <f t="shared" si="3"/>
        <v>4.8</v>
      </c>
      <c r="AR5" s="5" t="s">
        <v>171</v>
      </c>
      <c r="AS5" s="5">
        <v>13</v>
      </c>
      <c r="AT5" s="5">
        <v>3.6666666666666665</v>
      </c>
      <c r="AU5" s="5">
        <v>4.7777777777777777</v>
      </c>
      <c r="AV5" s="5" t="s">
        <v>14</v>
      </c>
      <c r="AW5" s="5" t="s">
        <v>21</v>
      </c>
      <c r="AX5" s="5" t="s">
        <v>11</v>
      </c>
      <c r="AY5" s="61" t="s">
        <v>190</v>
      </c>
      <c r="BA5" s="5">
        <v>2</v>
      </c>
      <c r="BB5" s="19">
        <v>2.3148148148148146E-4</v>
      </c>
      <c r="BD5" s="5">
        <v>2</v>
      </c>
      <c r="BE5" s="19">
        <v>3.8580246913580248E-6</v>
      </c>
      <c r="BG5" s="5" t="s">
        <v>219</v>
      </c>
      <c r="BH5" s="4">
        <v>-6</v>
      </c>
      <c r="BI5" s="4" t="s">
        <v>154</v>
      </c>
      <c r="BJ5" s="4" t="s">
        <v>155</v>
      </c>
      <c r="BK5" s="44">
        <v>1</v>
      </c>
      <c r="BL5" s="5" t="s">
        <v>220</v>
      </c>
      <c r="BM5" s="5">
        <v>40</v>
      </c>
      <c r="BN5" s="5">
        <v>1</v>
      </c>
      <c r="BO5" s="5">
        <v>1</v>
      </c>
      <c r="BP5" s="47">
        <v>0.03</v>
      </c>
      <c r="BQ5" s="47">
        <v>10</v>
      </c>
      <c r="BR5" s="47">
        <v>0.03</v>
      </c>
      <c r="BS5" s="80" t="s">
        <v>432</v>
      </c>
      <c r="BT5" s="44">
        <v>1</v>
      </c>
      <c r="BU5" s="4" t="s">
        <v>42</v>
      </c>
      <c r="BV5" s="4">
        <v>4</v>
      </c>
      <c r="BW5" s="4" t="s">
        <v>162</v>
      </c>
      <c r="BX5" s="44">
        <v>1</v>
      </c>
      <c r="BY5" s="8" t="s">
        <v>42</v>
      </c>
      <c r="BZ5" s="5">
        <v>-1</v>
      </c>
      <c r="CA5" s="44">
        <v>1</v>
      </c>
      <c r="CB5" s="5">
        <v>3</v>
      </c>
      <c r="CC5" s="5" t="s">
        <v>176</v>
      </c>
      <c r="CD5" s="5" t="s">
        <v>221</v>
      </c>
      <c r="CE5" s="5" t="s">
        <v>14</v>
      </c>
      <c r="CF5" s="44">
        <v>1</v>
      </c>
      <c r="CG5" s="8" t="s">
        <v>42</v>
      </c>
      <c r="CH5" s="5">
        <v>2</v>
      </c>
      <c r="CO5" s="5" t="s">
        <v>203</v>
      </c>
      <c r="CP5" s="5" t="s">
        <v>222</v>
      </c>
      <c r="CR5" s="5">
        <v>3</v>
      </c>
      <c r="CS5" s="5" t="s">
        <v>12</v>
      </c>
      <c r="CT5" s="5" t="s">
        <v>15</v>
      </c>
      <c r="CU5" s="5" t="s">
        <v>13</v>
      </c>
      <c r="CV5" s="5" t="s">
        <v>16</v>
      </c>
      <c r="CW5" s="5" t="s">
        <v>10</v>
      </c>
      <c r="CX5" s="5" t="s">
        <v>11</v>
      </c>
      <c r="CY5" s="5" t="s">
        <v>14</v>
      </c>
      <c r="DB5" s="53">
        <v>43834</v>
      </c>
      <c r="DC5" s="54">
        <f t="shared" si="4"/>
        <v>43834.298611111109</v>
      </c>
      <c r="DD5" s="55">
        <v>0.3</v>
      </c>
      <c r="DE5" s="55">
        <v>0.7597222222222223</v>
      </c>
      <c r="DF5" s="52">
        <f t="shared" si="5"/>
        <v>7</v>
      </c>
      <c r="DG5" t="str">
        <f t="shared" si="6"/>
        <v>SA</v>
      </c>
      <c r="DH5" s="55"/>
      <c r="DI5" s="53">
        <v>43834</v>
      </c>
      <c r="DJ5" s="54">
        <f t="shared" si="7"/>
        <v>43834.347222222219</v>
      </c>
      <c r="DK5" s="55">
        <v>0.34798611111111111</v>
      </c>
      <c r="DL5" s="55"/>
      <c r="DM5" s="52">
        <f t="shared" si="8"/>
        <v>7</v>
      </c>
      <c r="DN5" t="str">
        <f t="shared" si="9"/>
        <v>SA</v>
      </c>
      <c r="DO5" s="55"/>
      <c r="DP5" s="53">
        <v>43834</v>
      </c>
      <c r="DQ5" s="54">
        <f t="shared" si="10"/>
        <v>43834.298611111109</v>
      </c>
      <c r="DR5" s="55">
        <v>0.29708333333333331</v>
      </c>
      <c r="DS5" s="55"/>
      <c r="DT5" s="52">
        <f t="shared" si="11"/>
        <v>7</v>
      </c>
      <c r="DU5" t="str">
        <f t="shared" si="12"/>
        <v>SA</v>
      </c>
      <c r="DV5" s="57"/>
      <c r="DW5" s="65"/>
      <c r="DX5" s="65"/>
      <c r="EA5" s="75">
        <v>0.05</v>
      </c>
      <c r="EB5" s="71"/>
      <c r="EC5" s="5" t="str">
        <f t="shared" si="13"/>
        <v>FF0000</v>
      </c>
      <c r="ED5" s="87" t="s">
        <v>439</v>
      </c>
      <c r="EE5" s="72" t="s">
        <v>428</v>
      </c>
      <c r="EF5" s="5" t="str">
        <f t="shared" si="14"/>
        <v xml:space="preserve"> style="Color: white; background-color:#FF0000"</v>
      </c>
      <c r="EL5" s="8" t="s">
        <v>42</v>
      </c>
      <c r="EM5" s="71" t="s">
        <v>430</v>
      </c>
      <c r="EQ5" s="5" t="s">
        <v>42</v>
      </c>
      <c r="ER5" s="74" t="s">
        <v>431</v>
      </c>
      <c r="EV5" s="86">
        <v>4</v>
      </c>
      <c r="EW5" s="5" t="s">
        <v>438</v>
      </c>
      <c r="EY5" s="90">
        <v>4</v>
      </c>
      <c r="EZ5" s="5" t="str">
        <f t="shared" si="16"/>
        <v>FF66CC</v>
      </c>
      <c r="FA5" s="87" t="s">
        <v>439</v>
      </c>
      <c r="FB5" s="72" t="s">
        <v>428</v>
      </c>
      <c r="FC5" s="5" t="str">
        <f t="shared" si="17"/>
        <v xml:space="preserve"> style="Color: white; background-color:#FF66CC"</v>
      </c>
    </row>
    <row r="6" spans="1:159">
      <c r="A6" s="24">
        <v>5</v>
      </c>
      <c r="B6" s="24" t="s">
        <v>223</v>
      </c>
      <c r="C6" s="5" t="s">
        <v>167</v>
      </c>
      <c r="D6" s="5" t="s">
        <v>24</v>
      </c>
      <c r="E6" s="5" t="s">
        <v>24</v>
      </c>
      <c r="F6" s="24" t="s">
        <v>169</v>
      </c>
      <c r="G6" s="24" t="s">
        <v>170</v>
      </c>
      <c r="J6" s="5">
        <v>17</v>
      </c>
      <c r="K6" s="5" t="s">
        <v>224</v>
      </c>
      <c r="L6" s="5" t="s">
        <v>14</v>
      </c>
      <c r="N6" s="33">
        <v>44201</v>
      </c>
      <c r="O6" s="55">
        <v>0.29097222222222224</v>
      </c>
      <c r="P6" s="46">
        <f t="shared" si="15"/>
        <v>0</v>
      </c>
      <c r="Q6" s="19">
        <f t="shared" si="0"/>
        <v>0.29097222222222224</v>
      </c>
      <c r="R6" s="19">
        <f t="shared" si="1"/>
        <v>9.6450617283950209E-6</v>
      </c>
      <c r="T6" s="19">
        <v>2.7777777777777779E-3</v>
      </c>
      <c r="U6" s="35">
        <v>74.727031042241038</v>
      </c>
      <c r="V6" s="5">
        <v>74.727031042241038</v>
      </c>
      <c r="W6" s="5">
        <v>99.359097588602353</v>
      </c>
      <c r="X6" s="5">
        <v>126.25230958340137</v>
      </c>
      <c r="Y6" s="5">
        <v>157.08994999999999</v>
      </c>
      <c r="Z6" s="5">
        <v>190.81659267822457</v>
      </c>
      <c r="AA6" s="5">
        <v>224.02041344447719</v>
      </c>
      <c r="AB6" s="5">
        <v>254.72703104224104</v>
      </c>
      <c r="AC6" s="5">
        <v>279.35909758860237</v>
      </c>
      <c r="AD6" s="5">
        <v>306.25230958340137</v>
      </c>
      <c r="AE6" s="5">
        <v>337.08994999999999</v>
      </c>
      <c r="AF6" s="5">
        <v>10.816592678224573</v>
      </c>
      <c r="AG6" s="5">
        <v>44.020413444477185</v>
      </c>
      <c r="AI6" s="19"/>
      <c r="AK6" s="43"/>
      <c r="AM6" s="5">
        <v>5</v>
      </c>
      <c r="AN6" s="5" t="s">
        <v>172</v>
      </c>
      <c r="AO6" s="5">
        <v>1</v>
      </c>
      <c r="AP6" s="5">
        <f t="shared" si="2"/>
        <v>4.8</v>
      </c>
      <c r="AQ6" s="5">
        <f t="shared" si="3"/>
        <v>5.6</v>
      </c>
      <c r="AR6" s="5" t="s">
        <v>171</v>
      </c>
      <c r="AS6" s="5">
        <v>13</v>
      </c>
      <c r="AT6" s="5">
        <v>4.7777777777777777</v>
      </c>
      <c r="AU6" s="5">
        <v>5.5555555555555554</v>
      </c>
      <c r="AV6" s="5" t="s">
        <v>14</v>
      </c>
      <c r="AW6" s="5" t="s">
        <v>21</v>
      </c>
      <c r="AX6" s="5" t="s">
        <v>14</v>
      </c>
      <c r="AY6" s="61" t="s">
        <v>190</v>
      </c>
      <c r="BA6" s="5">
        <v>3</v>
      </c>
      <c r="BB6" s="19">
        <v>3.4722222222222224E-4</v>
      </c>
      <c r="BD6" s="5">
        <v>3</v>
      </c>
      <c r="BE6" s="19">
        <v>5.7870370370370367E-6</v>
      </c>
      <c r="BG6" s="5" t="s">
        <v>225</v>
      </c>
      <c r="BH6" s="4">
        <v>6</v>
      </c>
      <c r="BI6" s="4" t="s">
        <v>154</v>
      </c>
      <c r="BJ6" s="4" t="s">
        <v>155</v>
      </c>
      <c r="BK6" s="44">
        <v>1</v>
      </c>
      <c r="BL6" s="5" t="s">
        <v>226</v>
      </c>
      <c r="BM6" s="5">
        <v>135</v>
      </c>
      <c r="BN6" s="5">
        <v>1</v>
      </c>
      <c r="BO6" s="5">
        <v>1</v>
      </c>
      <c r="BP6" s="47">
        <v>0.04</v>
      </c>
      <c r="BQ6" s="47">
        <v>10</v>
      </c>
      <c r="BR6" s="47">
        <v>0.04</v>
      </c>
      <c r="BS6" s="80" t="s">
        <v>432</v>
      </c>
      <c r="BT6" s="44">
        <v>1</v>
      </c>
      <c r="BU6" s="4" t="s">
        <v>43</v>
      </c>
      <c r="BV6" s="4">
        <v>4</v>
      </c>
      <c r="BW6" s="4" t="s">
        <v>162</v>
      </c>
      <c r="BX6" s="44">
        <v>1</v>
      </c>
      <c r="BY6" s="8" t="s">
        <v>43</v>
      </c>
      <c r="BZ6" s="5">
        <v>1</v>
      </c>
      <c r="CA6" s="44">
        <v>1</v>
      </c>
      <c r="CB6" s="5">
        <v>4</v>
      </c>
      <c r="CC6" s="5" t="s">
        <v>176</v>
      </c>
      <c r="CD6" s="5" t="s">
        <v>227</v>
      </c>
      <c r="CE6" s="5" t="s">
        <v>12</v>
      </c>
      <c r="CF6" s="44">
        <v>1</v>
      </c>
      <c r="CG6" s="8" t="s">
        <v>43</v>
      </c>
      <c r="CH6" s="5">
        <v>2</v>
      </c>
      <c r="CO6" s="5" t="s">
        <v>203</v>
      </c>
      <c r="CP6" s="5" t="s">
        <v>228</v>
      </c>
      <c r="CR6" s="5">
        <v>4</v>
      </c>
      <c r="CS6" s="5" t="s">
        <v>11</v>
      </c>
      <c r="CT6" s="5" t="s">
        <v>14</v>
      </c>
      <c r="CU6" s="5" t="s">
        <v>12</v>
      </c>
      <c r="CV6" s="5" t="s">
        <v>15</v>
      </c>
      <c r="CW6" s="5" t="s">
        <v>13</v>
      </c>
      <c r="CX6" s="5" t="s">
        <v>16</v>
      </c>
      <c r="CY6" s="5" t="s">
        <v>10</v>
      </c>
      <c r="DB6" s="53">
        <v>43835</v>
      </c>
      <c r="DC6" s="54">
        <f t="shared" si="4"/>
        <v>43835.298611111109</v>
      </c>
      <c r="DD6" s="55">
        <v>0.3</v>
      </c>
      <c r="DE6" s="55">
        <v>0.7597222222222223</v>
      </c>
      <c r="DF6" s="52">
        <f t="shared" si="5"/>
        <v>1</v>
      </c>
      <c r="DG6" t="str">
        <f t="shared" si="6"/>
        <v>SU</v>
      </c>
      <c r="DH6" s="55"/>
      <c r="DI6" s="53">
        <v>43835</v>
      </c>
      <c r="DJ6" s="54">
        <f t="shared" si="7"/>
        <v>43835.347222222219</v>
      </c>
      <c r="DK6" s="55">
        <v>0.34800925925925924</v>
      </c>
      <c r="DL6" s="55"/>
      <c r="DM6" s="52">
        <f t="shared" si="8"/>
        <v>1</v>
      </c>
      <c r="DN6" t="str">
        <f t="shared" si="9"/>
        <v>SU</v>
      </c>
      <c r="DO6" s="55"/>
      <c r="DP6" s="53">
        <v>43835</v>
      </c>
      <c r="DQ6" s="54">
        <f t="shared" si="10"/>
        <v>43835.298611111109</v>
      </c>
      <c r="DR6" s="55">
        <v>0.29739583333333336</v>
      </c>
      <c r="DS6" s="55"/>
      <c r="DT6" s="52">
        <f t="shared" si="11"/>
        <v>1</v>
      </c>
      <c r="DU6" t="str">
        <f t="shared" si="12"/>
        <v>SU</v>
      </c>
      <c r="DV6" s="57"/>
      <c r="DW6" s="65"/>
      <c r="DX6" s="65"/>
      <c r="EA6" s="75">
        <v>0.06</v>
      </c>
      <c r="EB6" s="71"/>
      <c r="EC6" s="5" t="str">
        <f t="shared" si="13"/>
        <v>FF0000</v>
      </c>
      <c r="ED6" s="87" t="s">
        <v>439</v>
      </c>
      <c r="EE6" s="72" t="s">
        <v>428</v>
      </c>
      <c r="EF6" s="5" t="str">
        <f t="shared" si="14"/>
        <v xml:space="preserve"> style="Color: white; background-color:#FF0000"</v>
      </c>
      <c r="EL6" s="8" t="s">
        <v>43</v>
      </c>
      <c r="EM6" s="74" t="s">
        <v>431</v>
      </c>
      <c r="EQ6" s="5" t="s">
        <v>43</v>
      </c>
      <c r="ER6" s="74" t="s">
        <v>431</v>
      </c>
      <c r="EV6" s="83">
        <v>5</v>
      </c>
      <c r="EW6" s="5" t="s">
        <v>435</v>
      </c>
      <c r="EY6" s="5">
        <v>5</v>
      </c>
      <c r="EZ6" s="5" t="str">
        <f t="shared" si="16"/>
        <v>FFFFFF</v>
      </c>
      <c r="FA6" s="91" t="s">
        <v>441</v>
      </c>
      <c r="FB6" s="72" t="s">
        <v>428</v>
      </c>
      <c r="FC6" s="5" t="str">
        <f t="shared" si="17"/>
        <v xml:space="preserve"> style="Color: black; background-color:#FFFFFF"</v>
      </c>
    </row>
    <row r="7" spans="1:159">
      <c r="A7" s="24">
        <v>6</v>
      </c>
      <c r="B7" s="24" t="s">
        <v>229</v>
      </c>
      <c r="C7" s="5" t="s">
        <v>203</v>
      </c>
      <c r="D7" s="5" t="s">
        <v>203</v>
      </c>
      <c r="E7" s="5" t="s">
        <v>188</v>
      </c>
      <c r="F7" s="24" t="s">
        <v>190</v>
      </c>
      <c r="G7" s="24" t="s">
        <v>191</v>
      </c>
      <c r="J7" s="5">
        <v>18</v>
      </c>
      <c r="K7" s="5" t="s">
        <v>230</v>
      </c>
      <c r="L7" s="5" t="s">
        <v>20</v>
      </c>
      <c r="N7" s="33">
        <v>44202</v>
      </c>
      <c r="O7" s="55">
        <v>0.29375000000000001</v>
      </c>
      <c r="P7" s="46">
        <f t="shared" si="15"/>
        <v>0</v>
      </c>
      <c r="Q7" s="19">
        <f t="shared" si="0"/>
        <v>0.29375000000000001</v>
      </c>
      <c r="R7" s="19">
        <f t="shared" si="1"/>
        <v>9.6450617283950209E-6</v>
      </c>
      <c r="T7" s="19">
        <v>3.472222222222222E-3</v>
      </c>
      <c r="U7" s="35">
        <v>74.951735582337534</v>
      </c>
      <c r="V7" s="5">
        <v>74.951735582337534</v>
      </c>
      <c r="W7" s="5">
        <v>99.588111211833294</v>
      </c>
      <c r="X7" s="5">
        <v>126.50312512624649</v>
      </c>
      <c r="Y7" s="5">
        <v>157.36242999999999</v>
      </c>
      <c r="Z7" s="5">
        <v>191.08630152552092</v>
      </c>
      <c r="AA7" s="5">
        <v>224.26567014260209</v>
      </c>
      <c r="AB7" s="5">
        <v>254.95173558233751</v>
      </c>
      <c r="AC7" s="5">
        <v>279.58811121183328</v>
      </c>
      <c r="AD7" s="5">
        <v>306.50312512624646</v>
      </c>
      <c r="AE7" s="5">
        <v>337.36243000000002</v>
      </c>
      <c r="AF7" s="5">
        <v>11.086301525520916</v>
      </c>
      <c r="AG7" s="5">
        <v>44.26567014260209</v>
      </c>
      <c r="AI7" s="19"/>
      <c r="AK7" s="43"/>
      <c r="AM7" s="5">
        <v>6</v>
      </c>
      <c r="AN7" s="5" t="s">
        <v>172</v>
      </c>
      <c r="AO7" s="5">
        <v>1</v>
      </c>
      <c r="AP7" s="5">
        <f t="shared" si="2"/>
        <v>5.6</v>
      </c>
      <c r="AQ7" s="5">
        <f t="shared" si="3"/>
        <v>7.6</v>
      </c>
      <c r="AR7" s="5" t="s">
        <v>171</v>
      </c>
      <c r="AS7" s="5">
        <v>13</v>
      </c>
      <c r="AT7" s="5">
        <v>5.5555555555555554</v>
      </c>
      <c r="AU7" s="5">
        <v>7.5555555555555554</v>
      </c>
      <c r="AV7" s="5" t="s">
        <v>14</v>
      </c>
      <c r="AW7" s="5" t="s">
        <v>21</v>
      </c>
      <c r="AX7" s="5" t="s">
        <v>20</v>
      </c>
      <c r="AY7" s="61" t="s">
        <v>190</v>
      </c>
      <c r="BA7" s="5">
        <v>4</v>
      </c>
      <c r="BB7" s="19">
        <v>4.5138888888888892E-4</v>
      </c>
      <c r="BD7" s="5">
        <v>4</v>
      </c>
      <c r="BE7" s="19">
        <v>7.7160493827160496E-6</v>
      </c>
      <c r="BG7" s="5" t="s">
        <v>231</v>
      </c>
      <c r="BH7" s="4">
        <v>-6</v>
      </c>
      <c r="BI7" s="4" t="s">
        <v>154</v>
      </c>
      <c r="BJ7" s="4" t="s">
        <v>155</v>
      </c>
      <c r="BK7" s="44">
        <v>1</v>
      </c>
      <c r="BL7" s="5" t="s">
        <v>232</v>
      </c>
      <c r="BM7" s="5">
        <v>180</v>
      </c>
      <c r="BN7" s="5">
        <v>15</v>
      </c>
      <c r="BO7" s="5">
        <v>10</v>
      </c>
      <c r="BP7" s="47">
        <v>0.05</v>
      </c>
      <c r="BQ7" s="47">
        <v>10</v>
      </c>
      <c r="BR7" s="47">
        <v>0.05</v>
      </c>
      <c r="BS7" s="80" t="s">
        <v>432</v>
      </c>
      <c r="BT7" s="44">
        <v>1</v>
      </c>
      <c r="BU7" s="4" t="s">
        <v>44</v>
      </c>
      <c r="BV7" s="4">
        <v>1</v>
      </c>
      <c r="BW7" s="4" t="s">
        <v>212</v>
      </c>
      <c r="BX7" s="44">
        <v>1</v>
      </c>
      <c r="BY7" s="8" t="s">
        <v>44</v>
      </c>
      <c r="BZ7" s="5">
        <v>-1</v>
      </c>
      <c r="CA7" s="44">
        <v>1</v>
      </c>
      <c r="CB7" s="5">
        <v>5</v>
      </c>
      <c r="CC7" s="5" t="s">
        <v>176</v>
      </c>
      <c r="CD7" s="5" t="s">
        <v>233</v>
      </c>
      <c r="CE7" s="5" t="s">
        <v>15</v>
      </c>
      <c r="CF7" s="44">
        <v>1</v>
      </c>
      <c r="CG7" s="8" t="s">
        <v>44</v>
      </c>
      <c r="CH7" s="5">
        <v>-2</v>
      </c>
      <c r="CO7" s="5" t="s">
        <v>189</v>
      </c>
      <c r="CP7" s="5" t="s">
        <v>234</v>
      </c>
      <c r="CR7" s="5">
        <v>5</v>
      </c>
      <c r="CS7" s="5" t="s">
        <v>16</v>
      </c>
      <c r="CT7" s="5" t="s">
        <v>10</v>
      </c>
      <c r="CU7" s="5" t="s">
        <v>11</v>
      </c>
      <c r="CV7" s="5" t="s">
        <v>14</v>
      </c>
      <c r="CW7" s="5" t="s">
        <v>12</v>
      </c>
      <c r="CX7" s="5" t="s">
        <v>15</v>
      </c>
      <c r="CY7" s="5" t="s">
        <v>13</v>
      </c>
      <c r="DB7" s="53">
        <v>43836</v>
      </c>
      <c r="DC7" s="54">
        <f t="shared" si="4"/>
        <v>43836.302083333336</v>
      </c>
      <c r="DD7" s="55">
        <v>0.30069444444444443</v>
      </c>
      <c r="DE7" s="55">
        <v>0.76041666666666663</v>
      </c>
      <c r="DF7" s="52">
        <f t="shared" si="5"/>
        <v>2</v>
      </c>
      <c r="DG7" t="str">
        <f t="shared" si="6"/>
        <v>MO</v>
      </c>
      <c r="DH7" s="55"/>
      <c r="DI7" s="53">
        <v>43836</v>
      </c>
      <c r="DJ7" s="54">
        <f t="shared" si="7"/>
        <v>43836.347222222219</v>
      </c>
      <c r="DK7" s="55">
        <v>0.34800925925925924</v>
      </c>
      <c r="DL7" s="55"/>
      <c r="DM7" s="52">
        <f t="shared" si="8"/>
        <v>2</v>
      </c>
      <c r="DN7" t="str">
        <f t="shared" si="9"/>
        <v>MO</v>
      </c>
      <c r="DO7" s="55"/>
      <c r="DP7" s="53">
        <v>43836</v>
      </c>
      <c r="DQ7" s="54">
        <f t="shared" si="10"/>
        <v>43836.298611111109</v>
      </c>
      <c r="DR7" s="55">
        <v>0.29769675925925926</v>
      </c>
      <c r="DS7" s="55"/>
      <c r="DT7" s="52">
        <f t="shared" si="11"/>
        <v>2</v>
      </c>
      <c r="DU7" t="str">
        <f t="shared" si="12"/>
        <v>MO</v>
      </c>
      <c r="DV7" s="57"/>
      <c r="DW7" s="65"/>
      <c r="DX7" s="65"/>
      <c r="EA7" s="75">
        <v>7.0000000000000007E-2</v>
      </c>
      <c r="EB7" s="71"/>
      <c r="EC7" s="5" t="str">
        <f t="shared" si="13"/>
        <v>FF0000</v>
      </c>
      <c r="ED7" s="87" t="s">
        <v>439</v>
      </c>
      <c r="EE7" s="72" t="s">
        <v>428</v>
      </c>
      <c r="EF7" s="5" t="str">
        <f t="shared" si="14"/>
        <v xml:space="preserve"> style="Color: white; background-color:#FF0000"</v>
      </c>
      <c r="EL7" s="8" t="s">
        <v>44</v>
      </c>
      <c r="EM7" s="71" t="s">
        <v>430</v>
      </c>
      <c r="EQ7" s="5" t="s">
        <v>44</v>
      </c>
      <c r="ER7" s="71" t="s">
        <v>430</v>
      </c>
      <c r="EV7" s="84">
        <v>6</v>
      </c>
      <c r="EW7" s="5" t="s">
        <v>436</v>
      </c>
      <c r="EY7" s="73">
        <v>6</v>
      </c>
      <c r="EZ7" s="5" t="str">
        <f t="shared" si="16"/>
        <v>92D050</v>
      </c>
      <c r="FA7" s="87" t="s">
        <v>439</v>
      </c>
      <c r="FB7" s="72" t="s">
        <v>428</v>
      </c>
      <c r="FC7" s="5" t="str">
        <f t="shared" si="17"/>
        <v xml:space="preserve"> style="Color: white; background-color:#92D050"</v>
      </c>
    </row>
    <row r="8" spans="1:159">
      <c r="A8" s="24">
        <v>7</v>
      </c>
      <c r="B8" s="24" t="s">
        <v>235</v>
      </c>
      <c r="C8" s="5" t="s">
        <v>188</v>
      </c>
      <c r="D8" s="5" t="s">
        <v>168</v>
      </c>
      <c r="E8" s="5" t="s">
        <v>167</v>
      </c>
      <c r="F8" s="24" t="s">
        <v>206</v>
      </c>
      <c r="G8" s="24" t="s">
        <v>207</v>
      </c>
      <c r="H8" s="24" t="s">
        <v>208</v>
      </c>
      <c r="J8" s="5">
        <v>19</v>
      </c>
      <c r="K8" s="5" t="s">
        <v>236</v>
      </c>
      <c r="L8" s="5" t="s">
        <v>15</v>
      </c>
      <c r="N8" s="33">
        <v>44203</v>
      </c>
      <c r="O8" s="55">
        <v>0.29652777777777778</v>
      </c>
      <c r="P8" s="46">
        <f t="shared" si="15"/>
        <v>0</v>
      </c>
      <c r="Q8" s="19">
        <f t="shared" si="0"/>
        <v>0.29652777777777778</v>
      </c>
      <c r="R8" s="19">
        <f t="shared" si="1"/>
        <v>9.6450617283950209E-6</v>
      </c>
      <c r="T8" s="19">
        <v>4.1666666666666666E-3</v>
      </c>
      <c r="U8" s="35">
        <v>75.176351736992459</v>
      </c>
      <c r="V8" s="5">
        <v>75.176351736992459</v>
      </c>
      <c r="W8" s="5">
        <v>99.817205844384347</v>
      </c>
      <c r="X8" s="5">
        <v>126.75407378879132</v>
      </c>
      <c r="Y8" s="5">
        <v>157.63489000000001</v>
      </c>
      <c r="Z8" s="5">
        <v>191.3557762181716</v>
      </c>
      <c r="AA8" s="5">
        <v>224.51068678629971</v>
      </c>
      <c r="AB8" s="5">
        <v>255.17635173699244</v>
      </c>
      <c r="AC8" s="5">
        <v>279.81720584438438</v>
      </c>
      <c r="AD8" s="5">
        <v>306.75407378879129</v>
      </c>
      <c r="AE8" s="5">
        <v>337.63488999999998</v>
      </c>
      <c r="AF8" s="5">
        <v>11.355776218171606</v>
      </c>
      <c r="AG8" s="5">
        <v>44.510686786299715</v>
      </c>
      <c r="AI8" s="19"/>
      <c r="AK8" s="43"/>
      <c r="AM8" s="5">
        <v>7</v>
      </c>
      <c r="AN8" s="5" t="s">
        <v>172</v>
      </c>
      <c r="AO8" s="5">
        <v>1</v>
      </c>
      <c r="AP8" s="5">
        <f t="shared" si="2"/>
        <v>7.6</v>
      </c>
      <c r="AQ8" s="5">
        <f t="shared" si="3"/>
        <v>9.3000000000000007</v>
      </c>
      <c r="AR8" s="5" t="s">
        <v>171</v>
      </c>
      <c r="AS8" s="5">
        <v>13</v>
      </c>
      <c r="AT8" s="5">
        <v>7.5555555555555554</v>
      </c>
      <c r="AU8" s="5">
        <v>9.3333333333333339</v>
      </c>
      <c r="AV8" s="5" t="s">
        <v>14</v>
      </c>
      <c r="AW8" s="5" t="s">
        <v>21</v>
      </c>
      <c r="AX8" s="5" t="s">
        <v>15</v>
      </c>
      <c r="AY8" s="61" t="s">
        <v>190</v>
      </c>
      <c r="BA8" s="5">
        <v>5</v>
      </c>
      <c r="BB8" s="19">
        <v>5.6712962962962956E-4</v>
      </c>
      <c r="BD8" s="5">
        <v>5</v>
      </c>
      <c r="BE8" s="19">
        <v>9.6450617283950615E-6</v>
      </c>
      <c r="BG8" s="5" t="s">
        <v>237</v>
      </c>
      <c r="BH8" s="4">
        <v>6</v>
      </c>
      <c r="BI8" s="4" t="s">
        <v>154</v>
      </c>
      <c r="BJ8" s="4" t="s">
        <v>155</v>
      </c>
      <c r="BK8" s="44">
        <v>1</v>
      </c>
      <c r="BL8" s="5" t="s">
        <v>238</v>
      </c>
      <c r="BM8" s="5">
        <v>90</v>
      </c>
      <c r="BN8" s="5">
        <v>6</v>
      </c>
      <c r="BO8" s="5">
        <v>3</v>
      </c>
      <c r="BP8" s="47">
        <v>0.06</v>
      </c>
      <c r="BQ8" s="47">
        <v>10</v>
      </c>
      <c r="BR8" s="47">
        <v>0.06</v>
      </c>
      <c r="BS8" s="80" t="s">
        <v>432</v>
      </c>
      <c r="BT8" s="44">
        <v>1</v>
      </c>
      <c r="BU8" s="4" t="s">
        <v>48</v>
      </c>
      <c r="BV8" s="4">
        <v>1</v>
      </c>
      <c r="BW8" s="4" t="s">
        <v>212</v>
      </c>
      <c r="BX8" s="44">
        <v>1</v>
      </c>
      <c r="BY8" s="8" t="s">
        <v>45</v>
      </c>
      <c r="BZ8" s="5">
        <v>1</v>
      </c>
      <c r="CA8" s="44">
        <v>1</v>
      </c>
      <c r="CB8" s="5">
        <v>6</v>
      </c>
      <c r="CC8" s="5" t="s">
        <v>176</v>
      </c>
      <c r="CD8" s="5" t="s">
        <v>239</v>
      </c>
      <c r="CE8" s="5" t="s">
        <v>13</v>
      </c>
      <c r="CF8" s="44">
        <v>1</v>
      </c>
      <c r="CG8" s="8" t="s">
        <v>45</v>
      </c>
      <c r="CH8" s="5">
        <v>-2</v>
      </c>
      <c r="CO8" s="5" t="s">
        <v>166</v>
      </c>
      <c r="CP8" s="5" t="s">
        <v>240</v>
      </c>
      <c r="CR8" s="5">
        <v>6</v>
      </c>
      <c r="CS8" s="5" t="s">
        <v>15</v>
      </c>
      <c r="CT8" s="5" t="s">
        <v>13</v>
      </c>
      <c r="CU8" s="5" t="s">
        <v>16</v>
      </c>
      <c r="CV8" s="5" t="s">
        <v>10</v>
      </c>
      <c r="CW8" s="5" t="s">
        <v>11</v>
      </c>
      <c r="CX8" s="5" t="s">
        <v>14</v>
      </c>
      <c r="CY8" s="5" t="s">
        <v>12</v>
      </c>
      <c r="DB8" s="53">
        <v>43837</v>
      </c>
      <c r="DC8" s="54">
        <f t="shared" si="4"/>
        <v>43837.302083333336</v>
      </c>
      <c r="DD8" s="55">
        <v>0.30069444444444443</v>
      </c>
      <c r="DE8" s="55">
        <v>0.76111111111111107</v>
      </c>
      <c r="DF8" s="52">
        <f t="shared" si="5"/>
        <v>3</v>
      </c>
      <c r="DG8" t="str">
        <f t="shared" si="6"/>
        <v>MA</v>
      </c>
      <c r="DH8" s="55"/>
      <c r="DI8" s="53">
        <v>43837</v>
      </c>
      <c r="DJ8" s="54">
        <f t="shared" si="7"/>
        <v>43837.347222222219</v>
      </c>
      <c r="DK8" s="55">
        <v>0.34797453703703707</v>
      </c>
      <c r="DL8" s="55"/>
      <c r="DM8" s="52">
        <f t="shared" si="8"/>
        <v>3</v>
      </c>
      <c r="DN8" t="str">
        <f t="shared" si="9"/>
        <v>MA</v>
      </c>
      <c r="DO8" s="55"/>
      <c r="DP8" s="53">
        <v>43837</v>
      </c>
      <c r="DQ8" s="54">
        <f t="shared" si="10"/>
        <v>43837.298611111109</v>
      </c>
      <c r="DR8" s="55">
        <v>0.29799768518518516</v>
      </c>
      <c r="DS8" s="55"/>
      <c r="DT8" s="52">
        <f t="shared" si="11"/>
        <v>3</v>
      </c>
      <c r="DU8" t="str">
        <f t="shared" si="12"/>
        <v>MA</v>
      </c>
      <c r="DV8" s="57"/>
      <c r="DW8" s="65"/>
      <c r="DX8" s="65"/>
      <c r="EA8" s="75">
        <v>0.08</v>
      </c>
      <c r="EB8" s="71"/>
      <c r="EC8" s="5" t="str">
        <f t="shared" si="13"/>
        <v>FF0000</v>
      </c>
      <c r="ED8" s="87" t="s">
        <v>439</v>
      </c>
      <c r="EE8" s="72" t="s">
        <v>428</v>
      </c>
      <c r="EF8" s="5" t="str">
        <f t="shared" si="14"/>
        <v xml:space="preserve"> style="Color: white; background-color:#FF0000"</v>
      </c>
      <c r="EL8" s="8" t="s">
        <v>45</v>
      </c>
      <c r="EM8" s="71" t="s">
        <v>430</v>
      </c>
      <c r="EQ8" s="5" t="s">
        <v>45</v>
      </c>
      <c r="ER8" s="71" t="s">
        <v>430</v>
      </c>
      <c r="EV8" s="85">
        <v>7</v>
      </c>
      <c r="EW8" s="5" t="s">
        <v>437</v>
      </c>
      <c r="EY8" s="74">
        <v>7</v>
      </c>
      <c r="EZ8" s="5" t="str">
        <f t="shared" si="16"/>
        <v>00B050</v>
      </c>
      <c r="FA8" s="87" t="s">
        <v>439</v>
      </c>
      <c r="FB8" s="72" t="s">
        <v>428</v>
      </c>
      <c r="FC8" s="5" t="str">
        <f t="shared" si="17"/>
        <v xml:space="preserve"> style="Color: white; background-color:#00B050"</v>
      </c>
    </row>
    <row r="9" spans="1:159">
      <c r="A9" s="24">
        <v>8</v>
      </c>
      <c r="B9" s="24" t="s">
        <v>241</v>
      </c>
      <c r="C9" s="5" t="s">
        <v>166</v>
      </c>
      <c r="D9" s="5" t="s">
        <v>24</v>
      </c>
      <c r="E9" s="5" t="s">
        <v>189</v>
      </c>
      <c r="F9" s="24" t="s">
        <v>216</v>
      </c>
      <c r="G9" s="24" t="s">
        <v>217</v>
      </c>
      <c r="J9" s="5">
        <v>20</v>
      </c>
      <c r="K9" s="5" t="s">
        <v>242</v>
      </c>
      <c r="L9" s="5" t="s">
        <v>16</v>
      </c>
      <c r="N9" s="33">
        <v>44204</v>
      </c>
      <c r="O9" s="55">
        <v>0.29930555555555555</v>
      </c>
      <c r="P9" s="46">
        <f t="shared" si="15"/>
        <v>0</v>
      </c>
      <c r="Q9" s="19">
        <f t="shared" si="0"/>
        <v>0.29930555555555555</v>
      </c>
      <c r="R9" s="19">
        <f t="shared" si="1"/>
        <v>7.2337962962962661E-6</v>
      </c>
      <c r="T9" s="19">
        <v>4.8611111111111112E-3</v>
      </c>
      <c r="U9" s="35">
        <v>75.40088101797194</v>
      </c>
      <c r="V9" s="5">
        <v>75.40088101797194</v>
      </c>
      <c r="W9" s="5">
        <v>100.04637290332425</v>
      </c>
      <c r="X9" s="5">
        <v>127.0051521010634</v>
      </c>
      <c r="Y9" s="5">
        <v>157.90735000000001</v>
      </c>
      <c r="Z9" s="5">
        <v>191.62501826614144</v>
      </c>
      <c r="AA9" s="5">
        <v>224.75546736099204</v>
      </c>
      <c r="AB9" s="5">
        <v>255.40088101797193</v>
      </c>
      <c r="AC9" s="5">
        <v>280.04637290332425</v>
      </c>
      <c r="AD9" s="5">
        <v>307.0051521010634</v>
      </c>
      <c r="AE9" s="5">
        <v>337.90735000000001</v>
      </c>
      <c r="AF9" s="5">
        <v>11.625018266141446</v>
      </c>
      <c r="AG9" s="5">
        <v>44.755467360992029</v>
      </c>
      <c r="AI9" s="19"/>
      <c r="AK9" s="43"/>
      <c r="AM9" s="5">
        <v>8</v>
      </c>
      <c r="AN9" s="5" t="s">
        <v>172</v>
      </c>
      <c r="AO9" s="5">
        <v>1</v>
      </c>
      <c r="AP9" s="5">
        <f t="shared" si="2"/>
        <v>9.3000000000000007</v>
      </c>
      <c r="AQ9" s="5">
        <f t="shared" si="3"/>
        <v>11.4</v>
      </c>
      <c r="AR9" s="5" t="s">
        <v>171</v>
      </c>
      <c r="AS9" s="5">
        <v>13</v>
      </c>
      <c r="AT9" s="5">
        <v>9.3333333333333339</v>
      </c>
      <c r="AU9" s="5">
        <v>11.444444444444445</v>
      </c>
      <c r="AV9" s="5" t="s">
        <v>14</v>
      </c>
      <c r="AW9" s="5" t="s">
        <v>21</v>
      </c>
      <c r="AX9" s="5" t="s">
        <v>16</v>
      </c>
      <c r="AY9" s="61" t="s">
        <v>190</v>
      </c>
      <c r="BA9" s="5">
        <v>6</v>
      </c>
      <c r="BB9" s="19">
        <v>6.8287037037037025E-4</v>
      </c>
      <c r="BD9" s="5">
        <v>6</v>
      </c>
      <c r="BE9" s="19">
        <v>1.1574074074074073E-5</v>
      </c>
      <c r="BG9" s="5" t="s">
        <v>243</v>
      </c>
      <c r="BH9" s="4">
        <v>6</v>
      </c>
      <c r="BI9" s="4" t="s">
        <v>154</v>
      </c>
      <c r="BJ9" s="4" t="s">
        <v>155</v>
      </c>
      <c r="BK9" s="44">
        <v>1</v>
      </c>
      <c r="BL9" s="5" t="s">
        <v>244</v>
      </c>
      <c r="BM9" s="5">
        <v>45</v>
      </c>
      <c r="BN9" s="5">
        <v>1</v>
      </c>
      <c r="BO9" s="5">
        <v>1</v>
      </c>
      <c r="BP9" s="47">
        <v>7.0000000000000007E-2</v>
      </c>
      <c r="BQ9" s="47">
        <v>10</v>
      </c>
      <c r="BR9" s="47">
        <v>7.0000000000000007E-2</v>
      </c>
      <c r="BS9" s="80" t="s">
        <v>432</v>
      </c>
      <c r="BT9" s="44">
        <v>1</v>
      </c>
      <c r="BU9" s="4" t="s">
        <v>49</v>
      </c>
      <c r="BV9" s="4">
        <v>1</v>
      </c>
      <c r="BW9" s="4" t="s">
        <v>212</v>
      </c>
      <c r="BX9" s="44">
        <v>1</v>
      </c>
      <c r="BY9" s="8" t="s">
        <v>46</v>
      </c>
      <c r="BZ9" s="5">
        <v>-1</v>
      </c>
      <c r="CA9" s="44">
        <v>1</v>
      </c>
      <c r="CB9" s="5">
        <v>7</v>
      </c>
      <c r="CC9" s="5" t="s">
        <v>176</v>
      </c>
      <c r="CD9" s="5" t="s">
        <v>245</v>
      </c>
      <c r="CE9" s="5" t="s">
        <v>16</v>
      </c>
      <c r="CF9" s="44">
        <v>1</v>
      </c>
      <c r="CG9" s="8" t="s">
        <v>46</v>
      </c>
      <c r="CH9" s="5">
        <v>-2</v>
      </c>
      <c r="CO9" s="5" t="s">
        <v>166</v>
      </c>
      <c r="CP9" s="5" t="s">
        <v>246</v>
      </c>
      <c r="CR9" s="5">
        <v>7</v>
      </c>
      <c r="CS9" s="5" t="s">
        <v>14</v>
      </c>
      <c r="CT9" s="5" t="s">
        <v>12</v>
      </c>
      <c r="CU9" s="5" t="s">
        <v>15</v>
      </c>
      <c r="CV9" s="5" t="s">
        <v>13</v>
      </c>
      <c r="CW9" s="5" t="s">
        <v>16</v>
      </c>
      <c r="CX9" s="5" t="s">
        <v>10</v>
      </c>
      <c r="CY9" s="5" t="s">
        <v>11</v>
      </c>
      <c r="DB9" s="53">
        <v>43838</v>
      </c>
      <c r="DC9" s="54">
        <f t="shared" si="4"/>
        <v>43838.302083333336</v>
      </c>
      <c r="DD9" s="55">
        <v>0.30069444444444443</v>
      </c>
      <c r="DE9" s="55">
        <v>0.76111111111111107</v>
      </c>
      <c r="DF9" s="52">
        <f t="shared" si="5"/>
        <v>4</v>
      </c>
      <c r="DG9" t="str">
        <f t="shared" si="6"/>
        <v>ME</v>
      </c>
      <c r="DH9" s="55"/>
      <c r="DI9" s="53">
        <v>43838</v>
      </c>
      <c r="DJ9" s="54">
        <f t="shared" si="7"/>
        <v>43838.347222222219</v>
      </c>
      <c r="DK9" s="55">
        <v>0.34792824074074075</v>
      </c>
      <c r="DL9" s="55"/>
      <c r="DM9" s="52">
        <f t="shared" si="8"/>
        <v>4</v>
      </c>
      <c r="DN9" t="str">
        <f t="shared" si="9"/>
        <v>ME</v>
      </c>
      <c r="DO9" s="55"/>
      <c r="DP9" s="53">
        <v>43838</v>
      </c>
      <c r="DQ9" s="54">
        <f t="shared" si="10"/>
        <v>43838.298611111109</v>
      </c>
      <c r="DR9" s="55">
        <v>0.29829861111111111</v>
      </c>
      <c r="DS9" s="55"/>
      <c r="DT9" s="52">
        <f t="shared" si="11"/>
        <v>4</v>
      </c>
      <c r="DU9" t="str">
        <f t="shared" si="12"/>
        <v>ME</v>
      </c>
      <c r="DV9" s="57"/>
      <c r="DW9"/>
      <c r="DX9" s="65"/>
      <c r="EA9" s="75">
        <v>0.09</v>
      </c>
      <c r="EB9" s="71"/>
      <c r="EC9" s="5" t="str">
        <f t="shared" si="13"/>
        <v>FF0000</v>
      </c>
      <c r="ED9" s="87" t="s">
        <v>439</v>
      </c>
      <c r="EE9" s="72" t="s">
        <v>428</v>
      </c>
      <c r="EF9" s="5" t="str">
        <f t="shared" si="14"/>
        <v xml:space="preserve"> style="Color: white; background-color:#FF0000"</v>
      </c>
      <c r="EL9" s="8" t="s">
        <v>46</v>
      </c>
      <c r="EM9" s="71" t="s">
        <v>430</v>
      </c>
      <c r="EQ9" s="5" t="s">
        <v>46</v>
      </c>
      <c r="ER9" s="74" t="s">
        <v>431</v>
      </c>
      <c r="EV9" s="86">
        <v>8</v>
      </c>
      <c r="EW9" s="5" t="s">
        <v>438</v>
      </c>
      <c r="EY9" s="88">
        <v>8</v>
      </c>
      <c r="EZ9" s="5" t="str">
        <f t="shared" si="16"/>
        <v>FF0000</v>
      </c>
      <c r="FA9" s="87" t="s">
        <v>439</v>
      </c>
      <c r="FB9" s="72" t="s">
        <v>428</v>
      </c>
      <c r="FC9" s="5" t="str">
        <f t="shared" si="17"/>
        <v xml:space="preserve"> style="Color: white; background-color:#FF0000"</v>
      </c>
    </row>
    <row r="10" spans="1:159">
      <c r="A10" s="24">
        <v>9</v>
      </c>
      <c r="B10" s="24" t="s">
        <v>247</v>
      </c>
      <c r="C10" s="5" t="s">
        <v>4</v>
      </c>
      <c r="D10" s="5" t="s">
        <v>205</v>
      </c>
      <c r="E10" s="5" t="s">
        <v>204</v>
      </c>
      <c r="F10" s="24" t="s">
        <v>169</v>
      </c>
      <c r="G10" s="24" t="s">
        <v>170</v>
      </c>
      <c r="H10" s="24" t="s">
        <v>248</v>
      </c>
      <c r="J10" s="5">
        <v>21</v>
      </c>
      <c r="K10" s="5" t="s">
        <v>249</v>
      </c>
      <c r="L10" s="5" t="s">
        <v>12</v>
      </c>
      <c r="N10" s="33">
        <v>44205</v>
      </c>
      <c r="O10" s="55">
        <v>0.30138888888888887</v>
      </c>
      <c r="P10" s="46">
        <f t="shared" si="15"/>
        <v>0</v>
      </c>
      <c r="Q10" s="19">
        <f t="shared" si="0"/>
        <v>0.30138888888888887</v>
      </c>
      <c r="R10" s="19">
        <f t="shared" si="1"/>
        <v>9.6450617283950209E-6</v>
      </c>
      <c r="T10" s="19">
        <v>5.5555555555555558E-3</v>
      </c>
      <c r="U10" s="35">
        <v>75.625324932215165</v>
      </c>
      <c r="V10" s="5">
        <v>75.625324932215165</v>
      </c>
      <c r="W10" s="5">
        <v>100.27562246296466</v>
      </c>
      <c r="X10" s="5">
        <v>127.25636236763486</v>
      </c>
      <c r="Y10" s="5">
        <v>158.17977999999999</v>
      </c>
      <c r="Z10" s="5">
        <v>191.89402482930734</v>
      </c>
      <c r="AA10" s="5">
        <v>225.00001060291029</v>
      </c>
      <c r="AB10" s="5">
        <v>255.62532493221516</v>
      </c>
      <c r="AC10" s="5">
        <v>280.27562246296463</v>
      </c>
      <c r="AD10" s="5">
        <v>307.25636236763489</v>
      </c>
      <c r="AE10" s="5">
        <v>338.17977999999999</v>
      </c>
      <c r="AF10" s="5">
        <v>11.894024829307355</v>
      </c>
      <c r="AG10" s="5">
        <v>45.000010602910294</v>
      </c>
      <c r="AI10" s="19"/>
      <c r="AK10" s="43"/>
      <c r="AM10" s="5">
        <v>9</v>
      </c>
      <c r="AN10" s="5" t="s">
        <v>172</v>
      </c>
      <c r="AO10" s="5">
        <v>1</v>
      </c>
      <c r="AP10" s="5">
        <f t="shared" si="2"/>
        <v>11.4</v>
      </c>
      <c r="AQ10" s="5">
        <f t="shared" si="3"/>
        <v>13.3</v>
      </c>
      <c r="AR10" s="5" t="s">
        <v>171</v>
      </c>
      <c r="AS10" s="5">
        <v>13</v>
      </c>
      <c r="AT10" s="5">
        <v>11.444444444444445</v>
      </c>
      <c r="AU10" s="5">
        <v>13.333333333333334</v>
      </c>
      <c r="AV10" s="5" t="s">
        <v>14</v>
      </c>
      <c r="AW10" s="5" t="s">
        <v>21</v>
      </c>
      <c r="AX10" s="5" t="s">
        <v>12</v>
      </c>
      <c r="AY10" s="61" t="s">
        <v>190</v>
      </c>
      <c r="BA10" s="5">
        <v>7</v>
      </c>
      <c r="BB10" s="19">
        <v>7.9861111111111105E-4</v>
      </c>
      <c r="BD10" s="5">
        <v>7</v>
      </c>
      <c r="BE10" s="19">
        <v>1.3503086419753085E-5</v>
      </c>
      <c r="BG10" s="5" t="s">
        <v>250</v>
      </c>
      <c r="BH10" s="4">
        <v>6</v>
      </c>
      <c r="BI10" s="4" t="s">
        <v>154</v>
      </c>
      <c r="BJ10" s="4" t="s">
        <v>155</v>
      </c>
      <c r="BK10" s="44">
        <v>1</v>
      </c>
      <c r="BL10" s="5" t="s">
        <v>251</v>
      </c>
      <c r="BM10" s="5">
        <v>72</v>
      </c>
      <c r="BN10" s="5">
        <v>1</v>
      </c>
      <c r="BO10" s="5">
        <v>1</v>
      </c>
      <c r="BP10" s="47">
        <v>0.08</v>
      </c>
      <c r="BQ10" s="47">
        <v>10</v>
      </c>
      <c r="BR10" s="47">
        <v>0.08</v>
      </c>
      <c r="BS10" s="80" t="s">
        <v>432</v>
      </c>
      <c r="BT10" s="44">
        <v>1</v>
      </c>
      <c r="BU10" s="4" t="s">
        <v>45</v>
      </c>
      <c r="BV10" s="4">
        <v>1</v>
      </c>
      <c r="BW10" s="4" t="s">
        <v>212</v>
      </c>
      <c r="BX10" s="44">
        <v>1</v>
      </c>
      <c r="BY10" s="8" t="s">
        <v>47</v>
      </c>
      <c r="BZ10" s="5">
        <v>-1</v>
      </c>
      <c r="CA10" s="44">
        <v>1</v>
      </c>
      <c r="CB10" s="5">
        <v>8</v>
      </c>
      <c r="CC10" s="5" t="s">
        <v>176</v>
      </c>
      <c r="CD10" s="5" t="s">
        <v>252</v>
      </c>
      <c r="CE10" s="5" t="s">
        <v>20</v>
      </c>
      <c r="CF10" s="44">
        <v>1</v>
      </c>
      <c r="CG10" s="8" t="s">
        <v>47</v>
      </c>
      <c r="CH10" s="5">
        <v>1</v>
      </c>
      <c r="CO10" s="5" t="s">
        <v>166</v>
      </c>
      <c r="CP10" s="5" t="s">
        <v>253</v>
      </c>
      <c r="CR10" s="5">
        <v>8</v>
      </c>
      <c r="CS10" s="5" t="s">
        <v>10</v>
      </c>
      <c r="CT10" s="5" t="s">
        <v>11</v>
      </c>
      <c r="CU10" s="5" t="s">
        <v>14</v>
      </c>
      <c r="CV10" s="5" t="s">
        <v>12</v>
      </c>
      <c r="CW10" s="5" t="s">
        <v>15</v>
      </c>
      <c r="CX10" s="5" t="s">
        <v>13</v>
      </c>
      <c r="CY10" s="5" t="s">
        <v>16</v>
      </c>
      <c r="DB10" s="53">
        <v>43839</v>
      </c>
      <c r="DC10" s="54">
        <f t="shared" si="4"/>
        <v>43839.302083333336</v>
      </c>
      <c r="DD10" s="55">
        <v>0.30069444444444443</v>
      </c>
      <c r="DE10" s="55">
        <v>0.76180555555555562</v>
      </c>
      <c r="DF10" s="52">
        <f t="shared" si="5"/>
        <v>5</v>
      </c>
      <c r="DG10" t="str">
        <f t="shared" si="6"/>
        <v>JU</v>
      </c>
      <c r="DH10" s="55"/>
      <c r="DI10" s="53">
        <v>43839</v>
      </c>
      <c r="DJ10" s="54">
        <f t="shared" si="7"/>
        <v>43839.347222222219</v>
      </c>
      <c r="DK10" s="55">
        <v>0.34783564814814816</v>
      </c>
      <c r="DL10" s="55"/>
      <c r="DM10" s="52">
        <f t="shared" si="8"/>
        <v>5</v>
      </c>
      <c r="DN10" t="str">
        <f t="shared" si="9"/>
        <v>JU</v>
      </c>
      <c r="DO10" s="55"/>
      <c r="DP10" s="53">
        <v>43839</v>
      </c>
      <c r="DQ10" s="54">
        <f t="shared" si="10"/>
        <v>43839.298611111109</v>
      </c>
      <c r="DR10" s="55">
        <v>0.29857638888888888</v>
      </c>
      <c r="DS10" s="55"/>
      <c r="DT10" s="52">
        <f t="shared" si="11"/>
        <v>5</v>
      </c>
      <c r="DU10" t="str">
        <f t="shared" si="12"/>
        <v>JU</v>
      </c>
      <c r="DV10" s="57"/>
      <c r="DW10" s="65"/>
      <c r="DX10" s="65"/>
      <c r="EA10" s="75">
        <v>0.1</v>
      </c>
      <c r="EB10" s="71"/>
      <c r="EC10" s="5" t="str">
        <f t="shared" si="13"/>
        <v>FF0000</v>
      </c>
      <c r="ED10" s="87" t="s">
        <v>439</v>
      </c>
      <c r="EE10" s="72" t="s">
        <v>428</v>
      </c>
      <c r="EF10" s="5" t="str">
        <f t="shared" si="14"/>
        <v xml:space="preserve"> style="Color: white; background-color:#FF0000"</v>
      </c>
      <c r="EL10" s="8" t="s">
        <v>47</v>
      </c>
      <c r="EM10" s="71" t="s">
        <v>430</v>
      </c>
      <c r="EQ10" s="5" t="s">
        <v>47</v>
      </c>
      <c r="ER10" s="5" t="s">
        <v>442</v>
      </c>
      <c r="EV10" s="83">
        <v>9</v>
      </c>
      <c r="EW10" s="5" t="s">
        <v>435</v>
      </c>
      <c r="EY10" s="89">
        <v>9</v>
      </c>
      <c r="EZ10" s="5" t="str">
        <f t="shared" si="16"/>
        <v>FF5050</v>
      </c>
      <c r="FA10" s="87" t="s">
        <v>439</v>
      </c>
      <c r="FB10" s="72" t="s">
        <v>428</v>
      </c>
      <c r="FC10" s="5" t="str">
        <f t="shared" si="17"/>
        <v xml:space="preserve"> style="Color: white; background-color:#FF5050"</v>
      </c>
    </row>
    <row r="11" spans="1:159">
      <c r="A11" s="24">
        <v>10</v>
      </c>
      <c r="B11" s="24" t="s">
        <v>254</v>
      </c>
      <c r="C11" s="5" t="s">
        <v>168</v>
      </c>
      <c r="D11" s="5" t="s">
        <v>166</v>
      </c>
      <c r="E11" s="5" t="s">
        <v>4</v>
      </c>
      <c r="F11" s="24" t="s">
        <v>190</v>
      </c>
      <c r="G11" s="24" t="s">
        <v>191</v>
      </c>
      <c r="J11" s="5">
        <v>22</v>
      </c>
      <c r="K11" s="5" t="s">
        <v>255</v>
      </c>
      <c r="L11" s="5" t="s">
        <v>21</v>
      </c>
      <c r="N11" s="33">
        <v>44206</v>
      </c>
      <c r="O11" s="55">
        <v>0.30416666666666664</v>
      </c>
      <c r="P11" s="46">
        <f t="shared" si="15"/>
        <v>0</v>
      </c>
      <c r="Q11" s="19">
        <f t="shared" si="0"/>
        <v>0.30416666666666664</v>
      </c>
      <c r="R11" s="19">
        <f t="shared" si="1"/>
        <v>9.6450617283950209E-6</v>
      </c>
      <c r="T11" s="19">
        <v>6.2499999999999995E-3</v>
      </c>
      <c r="U11" s="35">
        <v>75.849684978307167</v>
      </c>
      <c r="V11" s="5">
        <v>75.849684978307167</v>
      </c>
      <c r="W11" s="5">
        <v>100.50495942451468</v>
      </c>
      <c r="X11" s="5">
        <v>127.50770315792516</v>
      </c>
      <c r="Y11" s="5">
        <v>158.45221000000001</v>
      </c>
      <c r="Z11" s="5">
        <v>192.16279554532986</v>
      </c>
      <c r="AA11" s="5">
        <v>225.24431780891214</v>
      </c>
      <c r="AB11" s="5">
        <v>255.84968497830715</v>
      </c>
      <c r="AC11" s="5">
        <v>280.50495942451471</v>
      </c>
      <c r="AD11" s="5">
        <v>307.50770315792516</v>
      </c>
      <c r="AE11" s="5">
        <v>338.45220999999998</v>
      </c>
      <c r="AF11" s="5">
        <v>12.162795545329843</v>
      </c>
      <c r="AG11" s="5">
        <v>45.244317808912143</v>
      </c>
      <c r="AI11" s="19"/>
      <c r="AK11" s="43"/>
      <c r="AM11" s="5">
        <v>10</v>
      </c>
      <c r="AN11" s="5" t="s">
        <v>172</v>
      </c>
      <c r="AO11" s="5">
        <v>1</v>
      </c>
      <c r="AP11" s="5">
        <f t="shared" si="2"/>
        <v>13.3</v>
      </c>
      <c r="AQ11" s="5">
        <f t="shared" si="3"/>
        <v>15.6</v>
      </c>
      <c r="AR11" s="5" t="s">
        <v>192</v>
      </c>
      <c r="AS11" s="5">
        <v>14</v>
      </c>
      <c r="AT11" s="5">
        <v>13.333333333333334</v>
      </c>
      <c r="AU11" s="5">
        <v>15.555555555555557</v>
      </c>
      <c r="AV11" s="5" t="s">
        <v>14</v>
      </c>
      <c r="AW11" s="5" t="s">
        <v>13</v>
      </c>
      <c r="AX11" s="5" t="s">
        <v>13</v>
      </c>
      <c r="AY11" s="61" t="s">
        <v>190</v>
      </c>
      <c r="BA11" s="5">
        <v>8</v>
      </c>
      <c r="BB11" s="19">
        <v>9.1435185185185185E-4</v>
      </c>
      <c r="BD11" s="5">
        <v>8</v>
      </c>
      <c r="BE11" s="19">
        <v>1.5432098765432099E-5</v>
      </c>
      <c r="BG11" s="5" t="s">
        <v>256</v>
      </c>
      <c r="BH11" s="4">
        <v>6</v>
      </c>
      <c r="BI11" s="4" t="s">
        <v>154</v>
      </c>
      <c r="BJ11" s="4" t="s">
        <v>155</v>
      </c>
      <c r="BK11" s="44">
        <v>1</v>
      </c>
      <c r="BL11" s="5" t="s">
        <v>257</v>
      </c>
      <c r="BM11" s="5">
        <v>150</v>
      </c>
      <c r="BN11" s="5">
        <v>1</v>
      </c>
      <c r="BO11" s="5">
        <v>1</v>
      </c>
      <c r="BP11" s="47">
        <v>0.09</v>
      </c>
      <c r="BQ11" s="47">
        <v>10</v>
      </c>
      <c r="BR11" s="47">
        <v>0.09</v>
      </c>
      <c r="BS11" s="80" t="s">
        <v>432</v>
      </c>
      <c r="BT11" s="44">
        <v>1</v>
      </c>
      <c r="BU11" s="4" t="s">
        <v>46</v>
      </c>
      <c r="BV11" s="4">
        <v>4</v>
      </c>
      <c r="BW11" s="4" t="s">
        <v>162</v>
      </c>
      <c r="BX11" s="44">
        <v>1</v>
      </c>
      <c r="BY11" s="8" t="s">
        <v>48</v>
      </c>
      <c r="CA11" s="44">
        <v>1</v>
      </c>
      <c r="CB11" s="5">
        <v>9</v>
      </c>
      <c r="CC11" s="5" t="s">
        <v>176</v>
      </c>
      <c r="CD11" s="5" t="s">
        <v>258</v>
      </c>
      <c r="CE11" s="5" t="s">
        <v>10</v>
      </c>
      <c r="CF11" s="44">
        <v>1</v>
      </c>
      <c r="CG11" s="8" t="s">
        <v>48</v>
      </c>
      <c r="CH11" s="5">
        <v>-2</v>
      </c>
      <c r="CO11" s="5" t="s">
        <v>166</v>
      </c>
      <c r="CP11" s="5" t="s">
        <v>259</v>
      </c>
      <c r="CR11" s="5">
        <v>9</v>
      </c>
      <c r="CS11" s="5" t="s">
        <v>13</v>
      </c>
      <c r="CT11" s="5" t="s">
        <v>16</v>
      </c>
      <c r="CU11" s="5" t="s">
        <v>10</v>
      </c>
      <c r="CV11" s="5" t="s">
        <v>11</v>
      </c>
      <c r="CW11" s="5" t="s">
        <v>14</v>
      </c>
      <c r="CX11" s="5" t="s">
        <v>12</v>
      </c>
      <c r="CY11" s="5" t="s">
        <v>15</v>
      </c>
      <c r="DB11" s="53">
        <v>43840</v>
      </c>
      <c r="DC11" s="54">
        <f t="shared" si="4"/>
        <v>43840.302083333336</v>
      </c>
      <c r="DD11" s="55">
        <v>0.30069444444444443</v>
      </c>
      <c r="DE11" s="55">
        <v>0.76180555555555562</v>
      </c>
      <c r="DF11" s="52">
        <f t="shared" si="5"/>
        <v>6</v>
      </c>
      <c r="DG11" t="str">
        <f t="shared" si="6"/>
        <v>VE</v>
      </c>
      <c r="DH11" s="55"/>
      <c r="DI11" s="53">
        <v>43840</v>
      </c>
      <c r="DJ11" s="54">
        <f t="shared" si="7"/>
        <v>43840.347222222219</v>
      </c>
      <c r="DK11" s="55">
        <v>0.34773148148148153</v>
      </c>
      <c r="DL11" s="55"/>
      <c r="DM11" s="52">
        <f t="shared" si="8"/>
        <v>6</v>
      </c>
      <c r="DN11" t="str">
        <f t="shared" si="9"/>
        <v>VE</v>
      </c>
      <c r="DO11" s="55"/>
      <c r="DP11" s="53">
        <v>43840</v>
      </c>
      <c r="DQ11" s="54">
        <f t="shared" si="10"/>
        <v>43840.298611111109</v>
      </c>
      <c r="DR11" s="55">
        <v>0.29886574074074074</v>
      </c>
      <c r="DS11" s="55"/>
      <c r="DT11" s="52">
        <f t="shared" si="11"/>
        <v>6</v>
      </c>
      <c r="DU11" t="str">
        <f t="shared" si="12"/>
        <v>VE</v>
      </c>
      <c r="DV11" s="57"/>
      <c r="DW11" s="65"/>
      <c r="DX11" s="65"/>
      <c r="EA11" s="75">
        <v>0.11</v>
      </c>
      <c r="EB11" s="71"/>
      <c r="EC11" s="5" t="str">
        <f t="shared" si="13"/>
        <v>FF0000</v>
      </c>
      <c r="ED11" s="87" t="s">
        <v>439</v>
      </c>
      <c r="EE11" s="72" t="s">
        <v>428</v>
      </c>
      <c r="EF11" s="5" t="str">
        <f t="shared" si="14"/>
        <v xml:space="preserve"> style="Color: white; background-color:#FF0000"</v>
      </c>
      <c r="EL11" s="8" t="s">
        <v>48</v>
      </c>
      <c r="EM11" s="5" t="s">
        <v>442</v>
      </c>
      <c r="EQ11" s="5" t="s">
        <v>48</v>
      </c>
      <c r="ER11" s="71" t="s">
        <v>430</v>
      </c>
      <c r="EV11" s="84">
        <v>10</v>
      </c>
      <c r="EW11" s="5" t="s">
        <v>436</v>
      </c>
      <c r="EY11" s="73">
        <v>10</v>
      </c>
      <c r="EZ11" s="5" t="str">
        <f t="shared" si="16"/>
        <v>92D050</v>
      </c>
      <c r="FA11" s="87" t="s">
        <v>439</v>
      </c>
      <c r="FB11" s="72" t="s">
        <v>428</v>
      </c>
      <c r="FC11" s="5" t="str">
        <f t="shared" si="17"/>
        <v xml:space="preserve"> style="Color: white; background-color:#92D050"</v>
      </c>
    </row>
    <row r="12" spans="1:159">
      <c r="A12" s="24">
        <v>11</v>
      </c>
      <c r="B12" s="24" t="s">
        <v>260</v>
      </c>
      <c r="C12" s="5" t="s">
        <v>168</v>
      </c>
      <c r="D12" s="5" t="s">
        <v>24</v>
      </c>
      <c r="E12" s="5" t="s">
        <v>24</v>
      </c>
      <c r="F12" s="24" t="s">
        <v>206</v>
      </c>
      <c r="G12" s="24" t="s">
        <v>207</v>
      </c>
      <c r="H12" s="24" t="s">
        <v>208</v>
      </c>
      <c r="J12" s="5">
        <v>23</v>
      </c>
      <c r="K12" s="5" t="s">
        <v>261</v>
      </c>
      <c r="L12" s="5" t="s">
        <v>13</v>
      </c>
      <c r="N12" s="33">
        <v>44207</v>
      </c>
      <c r="O12" s="55">
        <v>0.30694444444444441</v>
      </c>
      <c r="P12" s="46">
        <f t="shared" si="15"/>
        <v>0</v>
      </c>
      <c r="Q12" s="19">
        <f t="shared" si="0"/>
        <v>0.30694444444444441</v>
      </c>
      <c r="R12" s="19">
        <f t="shared" si="1"/>
        <v>9.645061728395214E-6</v>
      </c>
      <c r="T12" s="19">
        <v>6.9444444444444441E-3</v>
      </c>
      <c r="U12" s="35">
        <v>76.073962653271764</v>
      </c>
      <c r="V12" s="5">
        <v>76.073962653271764</v>
      </c>
      <c r="W12" s="5">
        <v>100.73436901072472</v>
      </c>
      <c r="X12" s="5">
        <v>127.75917443515681</v>
      </c>
      <c r="Y12" s="5">
        <v>158.72461000000001</v>
      </c>
      <c r="Z12" s="5">
        <v>192.43133050767202</v>
      </c>
      <c r="AA12" s="5">
        <v>225.48839241574552</v>
      </c>
      <c r="AB12" s="5">
        <v>256.07396265327179</v>
      </c>
      <c r="AC12" s="5">
        <v>280.73436901072472</v>
      </c>
      <c r="AD12" s="5">
        <v>307.75917443515681</v>
      </c>
      <c r="AE12" s="5">
        <v>338.72460999999998</v>
      </c>
      <c r="AF12" s="5">
        <v>12.431330507672016</v>
      </c>
      <c r="AG12" s="5">
        <v>45.488392415745508</v>
      </c>
      <c r="AI12" s="19"/>
      <c r="AK12" s="43"/>
      <c r="AM12" s="5">
        <v>11</v>
      </c>
      <c r="AN12" s="5" t="s">
        <v>172</v>
      </c>
      <c r="AO12" s="5">
        <v>1</v>
      </c>
      <c r="AP12" s="5">
        <f t="shared" si="2"/>
        <v>15.6</v>
      </c>
      <c r="AQ12" s="5">
        <f t="shared" si="3"/>
        <v>16.2</v>
      </c>
      <c r="AR12" s="5" t="s">
        <v>192</v>
      </c>
      <c r="AS12" s="5">
        <v>14</v>
      </c>
      <c r="AT12" s="5">
        <v>15.555555555555557</v>
      </c>
      <c r="AU12" s="5">
        <v>16.222222222222221</v>
      </c>
      <c r="AV12" s="5" t="s">
        <v>14</v>
      </c>
      <c r="AW12" s="5" t="s">
        <v>13</v>
      </c>
      <c r="AX12" s="5" t="s">
        <v>10</v>
      </c>
      <c r="AY12" s="61" t="s">
        <v>190</v>
      </c>
      <c r="BA12" s="5">
        <v>9</v>
      </c>
      <c r="BB12" s="19">
        <v>1.0300925925925926E-3</v>
      </c>
      <c r="BD12" s="5">
        <v>9</v>
      </c>
      <c r="BE12" s="19">
        <v>1.7361111111111111E-5</v>
      </c>
      <c r="BG12" s="5" t="s">
        <v>262</v>
      </c>
      <c r="BH12" s="4">
        <v>6</v>
      </c>
      <c r="BI12" s="4" t="s">
        <v>154</v>
      </c>
      <c r="BJ12" s="4" t="s">
        <v>155</v>
      </c>
      <c r="BK12" s="44">
        <v>1</v>
      </c>
      <c r="BP12" s="47">
        <v>0.1</v>
      </c>
      <c r="BQ12" s="47">
        <v>10</v>
      </c>
      <c r="BR12" s="47">
        <v>0.1</v>
      </c>
      <c r="BS12" s="80" t="s">
        <v>432</v>
      </c>
      <c r="BT12" s="44">
        <v>1</v>
      </c>
      <c r="BU12" s="4" t="s">
        <v>47</v>
      </c>
      <c r="BV12" s="4">
        <v>1</v>
      </c>
      <c r="BW12" s="4">
        <v>1</v>
      </c>
      <c r="BX12" s="44">
        <v>1</v>
      </c>
      <c r="BY12" s="8" t="s">
        <v>49</v>
      </c>
      <c r="CA12" s="44">
        <v>1</v>
      </c>
      <c r="CB12" s="5">
        <v>10</v>
      </c>
      <c r="CC12" s="5" t="s">
        <v>176</v>
      </c>
      <c r="CD12" s="5" t="s">
        <v>263</v>
      </c>
      <c r="CE12" s="5" t="s">
        <v>11</v>
      </c>
      <c r="CF12" s="44">
        <v>1</v>
      </c>
      <c r="CG12" s="8" t="s">
        <v>49</v>
      </c>
      <c r="CH12" s="5">
        <v>-2</v>
      </c>
      <c r="CO12" s="5" t="s">
        <v>166</v>
      </c>
      <c r="CP12" s="5" t="s">
        <v>264</v>
      </c>
      <c r="CR12" s="5">
        <v>10</v>
      </c>
      <c r="CS12" s="5" t="s">
        <v>12</v>
      </c>
      <c r="CT12" s="5" t="s">
        <v>15</v>
      </c>
      <c r="CU12" s="5" t="s">
        <v>13</v>
      </c>
      <c r="CV12" s="5" t="s">
        <v>16</v>
      </c>
      <c r="CW12" s="5" t="s">
        <v>10</v>
      </c>
      <c r="CX12" s="5" t="s">
        <v>11</v>
      </c>
      <c r="CY12" s="5" t="s">
        <v>14</v>
      </c>
      <c r="DB12" s="53">
        <v>43841</v>
      </c>
      <c r="DC12" s="54">
        <f t="shared" si="4"/>
        <v>43841.302083333336</v>
      </c>
      <c r="DD12" s="55">
        <v>0.30138888888888887</v>
      </c>
      <c r="DE12" s="55">
        <v>0.76250000000000007</v>
      </c>
      <c r="DF12" s="52">
        <f t="shared" si="5"/>
        <v>7</v>
      </c>
      <c r="DG12" t="str">
        <f t="shared" si="6"/>
        <v>SA</v>
      </c>
      <c r="DH12" s="55"/>
      <c r="DI12" s="53">
        <v>43841</v>
      </c>
      <c r="DJ12" s="54">
        <f t="shared" si="7"/>
        <v>43841.347222222219</v>
      </c>
      <c r="DK12" s="55">
        <v>0.34759259259259262</v>
      </c>
      <c r="DL12" s="55"/>
      <c r="DM12" s="52">
        <f t="shared" si="8"/>
        <v>7</v>
      </c>
      <c r="DN12" t="str">
        <f t="shared" si="9"/>
        <v>SA</v>
      </c>
      <c r="DO12" s="55"/>
      <c r="DP12" s="53">
        <v>43841</v>
      </c>
      <c r="DQ12" s="54">
        <f t="shared" si="10"/>
        <v>43841.298611111109</v>
      </c>
      <c r="DR12" s="55">
        <v>0.29913194444444441</v>
      </c>
      <c r="DS12" s="55"/>
      <c r="DT12" s="52">
        <f t="shared" si="11"/>
        <v>7</v>
      </c>
      <c r="DU12" t="str">
        <f t="shared" si="12"/>
        <v>SA</v>
      </c>
      <c r="DV12" s="57"/>
      <c r="DW12" s="65"/>
      <c r="DX12" s="65"/>
      <c r="EA12" s="75">
        <v>0.12</v>
      </c>
      <c r="EB12" s="71"/>
      <c r="EC12" s="5" t="str">
        <f t="shared" si="13"/>
        <v>FF0000</v>
      </c>
      <c r="ED12" s="87" t="s">
        <v>439</v>
      </c>
      <c r="EE12" s="72" t="s">
        <v>428</v>
      </c>
      <c r="EF12" s="5" t="str">
        <f t="shared" si="14"/>
        <v xml:space="preserve"> style="Color: white; background-color:#FF0000"</v>
      </c>
      <c r="EL12" s="8" t="s">
        <v>49</v>
      </c>
      <c r="EM12" s="5" t="s">
        <v>442</v>
      </c>
      <c r="EQ12" s="5" t="s">
        <v>49</v>
      </c>
      <c r="ER12" s="71" t="s">
        <v>430</v>
      </c>
      <c r="EV12" s="85">
        <v>11</v>
      </c>
      <c r="EW12" s="5" t="s">
        <v>437</v>
      </c>
      <c r="EY12" s="74">
        <v>11</v>
      </c>
      <c r="EZ12" s="5" t="str">
        <f t="shared" si="16"/>
        <v>00B050</v>
      </c>
      <c r="FA12" s="87" t="s">
        <v>439</v>
      </c>
      <c r="FB12" s="72" t="s">
        <v>428</v>
      </c>
      <c r="FC12" s="5" t="str">
        <f t="shared" si="17"/>
        <v xml:space="preserve"> style="Color: white; background-color:#00B050"</v>
      </c>
    </row>
    <row r="13" spans="1:159">
      <c r="A13" s="24">
        <v>12</v>
      </c>
      <c r="B13" s="24" t="s">
        <v>265</v>
      </c>
      <c r="C13" s="5" t="s">
        <v>4</v>
      </c>
      <c r="D13" s="5" t="s">
        <v>188</v>
      </c>
      <c r="E13" s="5" t="s">
        <v>203</v>
      </c>
      <c r="F13" s="24" t="s">
        <v>216</v>
      </c>
      <c r="G13" s="24" t="s">
        <v>217</v>
      </c>
      <c r="J13" s="5">
        <v>24</v>
      </c>
      <c r="K13" s="5" t="s">
        <v>266</v>
      </c>
      <c r="L13" s="5" t="s">
        <v>10</v>
      </c>
      <c r="N13" s="33">
        <v>44208</v>
      </c>
      <c r="O13" s="55">
        <v>0.30972222222222223</v>
      </c>
      <c r="P13" s="46">
        <f t="shared" si="15"/>
        <v>0</v>
      </c>
      <c r="Q13" s="19">
        <f t="shared" si="0"/>
        <v>0.30972222222222223</v>
      </c>
      <c r="R13" s="19">
        <f t="shared" si="1"/>
        <v>9.6450617283950209E-6</v>
      </c>
      <c r="T13" s="19">
        <v>7.6388888888888886E-3</v>
      </c>
      <c r="U13" s="35">
        <v>76.298159447196198</v>
      </c>
      <c r="V13" s="5">
        <v>76.298159447196198</v>
      </c>
      <c r="W13" s="5">
        <v>100.96386166234808</v>
      </c>
      <c r="X13" s="5">
        <v>128.01077398990736</v>
      </c>
      <c r="Y13" s="5">
        <v>158.99700000000001</v>
      </c>
      <c r="Z13" s="5">
        <v>192.69962912442497</v>
      </c>
      <c r="AA13" s="5">
        <v>225.73223451774192</v>
      </c>
      <c r="AB13" s="5">
        <v>256.29815944719621</v>
      </c>
      <c r="AC13" s="5">
        <v>280.96386166234811</v>
      </c>
      <c r="AD13" s="5">
        <v>308.01077398990736</v>
      </c>
      <c r="AE13" s="5">
        <v>338.99700000000001</v>
      </c>
      <c r="AF13" s="5">
        <v>12.699629124424959</v>
      </c>
      <c r="AG13" s="5">
        <v>45.732234517741915</v>
      </c>
      <c r="AI13" s="19"/>
      <c r="AK13" s="43"/>
      <c r="AM13" s="5">
        <v>12</v>
      </c>
      <c r="AN13" s="5" t="s">
        <v>172</v>
      </c>
      <c r="AO13" s="5">
        <v>1</v>
      </c>
      <c r="AP13" s="5">
        <f t="shared" si="2"/>
        <v>16.2</v>
      </c>
      <c r="AQ13" s="5">
        <f t="shared" si="3"/>
        <v>17.3</v>
      </c>
      <c r="AR13" s="5" t="s">
        <v>192</v>
      </c>
      <c r="AS13" s="5">
        <v>14</v>
      </c>
      <c r="AT13" s="5">
        <v>16.222222222222221</v>
      </c>
      <c r="AU13" s="5">
        <v>17.333333333333332</v>
      </c>
      <c r="AV13" s="5" t="s">
        <v>14</v>
      </c>
      <c r="AW13" s="5" t="s">
        <v>13</v>
      </c>
      <c r="AX13" s="5" t="s">
        <v>11</v>
      </c>
      <c r="AY13" s="61" t="s">
        <v>190</v>
      </c>
      <c r="BA13" s="5">
        <v>10</v>
      </c>
      <c r="BB13" s="19">
        <v>1.1458333333333333E-3</v>
      </c>
      <c r="BD13" s="5">
        <v>10</v>
      </c>
      <c r="BE13" s="19">
        <v>1.9290123456790123E-5</v>
      </c>
      <c r="BG13" s="5" t="s">
        <v>267</v>
      </c>
      <c r="BH13" s="4">
        <v>-5</v>
      </c>
      <c r="BI13" s="4" t="s">
        <v>268</v>
      </c>
      <c r="BJ13" s="4" t="s">
        <v>269</v>
      </c>
      <c r="BK13" s="44">
        <v>1</v>
      </c>
      <c r="BP13" s="47">
        <v>0.11</v>
      </c>
      <c r="BQ13" s="47">
        <v>10</v>
      </c>
      <c r="BR13" s="47">
        <v>0.11</v>
      </c>
      <c r="BS13" s="80" t="s">
        <v>432</v>
      </c>
      <c r="BT13" s="44">
        <v>1</v>
      </c>
      <c r="BU13" s="4" t="s">
        <v>270</v>
      </c>
      <c r="BV13" s="4">
        <v>4</v>
      </c>
      <c r="BW13" s="4" t="s">
        <v>162</v>
      </c>
      <c r="BX13" s="44">
        <v>1</v>
      </c>
      <c r="BY13" s="8" t="s">
        <v>50</v>
      </c>
      <c r="BZ13" s="5">
        <v>1</v>
      </c>
      <c r="CA13" s="44">
        <v>1</v>
      </c>
      <c r="CB13" s="5">
        <v>11</v>
      </c>
      <c r="CC13" s="5" t="s">
        <v>176</v>
      </c>
      <c r="CD13" s="5" t="s">
        <v>271</v>
      </c>
      <c r="CE13" s="5" t="s">
        <v>14</v>
      </c>
      <c r="CF13" s="44">
        <v>1</v>
      </c>
      <c r="CG13" s="8" t="s">
        <v>50</v>
      </c>
      <c r="CH13" s="5">
        <v>1</v>
      </c>
      <c r="CO13" s="5" t="s">
        <v>166</v>
      </c>
      <c r="CP13" s="5" t="s">
        <v>272</v>
      </c>
      <c r="CR13" s="5">
        <v>11</v>
      </c>
      <c r="CS13" s="5" t="s">
        <v>11</v>
      </c>
      <c r="CT13" s="5" t="s">
        <v>14</v>
      </c>
      <c r="CU13" s="5" t="s">
        <v>12</v>
      </c>
      <c r="CV13" s="5" t="s">
        <v>15</v>
      </c>
      <c r="CW13" s="5" t="s">
        <v>13</v>
      </c>
      <c r="CX13" s="5" t="s">
        <v>16</v>
      </c>
      <c r="CY13" s="5" t="s">
        <v>10</v>
      </c>
      <c r="DB13" s="53">
        <v>43842</v>
      </c>
      <c r="DC13" s="54">
        <f t="shared" si="4"/>
        <v>43842.302083333336</v>
      </c>
      <c r="DD13" s="55">
        <v>0.30138888888888887</v>
      </c>
      <c r="DE13" s="55">
        <v>0.7631944444444444</v>
      </c>
      <c r="DF13" s="52">
        <f t="shared" si="5"/>
        <v>1</v>
      </c>
      <c r="DG13" t="str">
        <f t="shared" si="6"/>
        <v>SU</v>
      </c>
      <c r="DH13" s="55"/>
      <c r="DI13" s="53">
        <v>43842</v>
      </c>
      <c r="DJ13" s="54">
        <f t="shared" si="7"/>
        <v>43842.347222222219</v>
      </c>
      <c r="DK13" s="55">
        <v>0.34744212962962967</v>
      </c>
      <c r="DL13" s="55"/>
      <c r="DM13" s="52">
        <f t="shared" si="8"/>
        <v>1</v>
      </c>
      <c r="DN13" t="str">
        <f t="shared" si="9"/>
        <v>SU</v>
      </c>
      <c r="DO13" s="55"/>
      <c r="DP13" s="53">
        <v>43842</v>
      </c>
      <c r="DQ13" s="54">
        <f t="shared" si="10"/>
        <v>43842.298611111109</v>
      </c>
      <c r="DR13" s="55">
        <v>0.29939814814814814</v>
      </c>
      <c r="DS13" s="55"/>
      <c r="DT13" s="52">
        <f t="shared" si="11"/>
        <v>1</v>
      </c>
      <c r="DU13" t="str">
        <f t="shared" si="12"/>
        <v>SU</v>
      </c>
      <c r="DV13" s="57"/>
      <c r="DW13" s="65"/>
      <c r="DX13" s="65"/>
      <c r="EA13" s="75">
        <v>0.13</v>
      </c>
      <c r="EB13" s="71"/>
      <c r="EC13" s="5" t="str">
        <f t="shared" si="13"/>
        <v>FF0000</v>
      </c>
      <c r="ED13" s="87" t="s">
        <v>439</v>
      </c>
      <c r="EE13" s="72" t="s">
        <v>428</v>
      </c>
      <c r="EF13" s="5" t="str">
        <f t="shared" si="14"/>
        <v xml:space="preserve"> style="Color: white; background-color:#FF0000"</v>
      </c>
      <c r="EL13" s="8" t="s">
        <v>50</v>
      </c>
      <c r="EM13" s="74" t="s">
        <v>431</v>
      </c>
      <c r="EQ13" s="5" t="s">
        <v>50</v>
      </c>
      <c r="ER13" s="71" t="s">
        <v>430</v>
      </c>
      <c r="EV13" s="86">
        <v>12</v>
      </c>
      <c r="EW13" s="5" t="s">
        <v>438</v>
      </c>
      <c r="EY13" s="88">
        <v>12</v>
      </c>
      <c r="EZ13" s="5" t="str">
        <f t="shared" si="16"/>
        <v>FF0000</v>
      </c>
      <c r="FA13" s="87" t="s">
        <v>439</v>
      </c>
      <c r="FB13" s="72" t="s">
        <v>428</v>
      </c>
      <c r="FC13" s="5" t="str">
        <f t="shared" si="17"/>
        <v xml:space="preserve"> style="Color: white; background-color:#FF0000"</v>
      </c>
    </row>
    <row r="14" spans="1:159">
      <c r="J14" s="5">
        <v>25</v>
      </c>
      <c r="K14" s="5" t="s">
        <v>273</v>
      </c>
      <c r="L14" s="5" t="s">
        <v>11</v>
      </c>
      <c r="N14" s="33">
        <v>44209</v>
      </c>
      <c r="O14" s="55">
        <v>0.3125</v>
      </c>
      <c r="P14" s="46">
        <f t="shared" si="15"/>
        <v>0</v>
      </c>
      <c r="Q14" s="19">
        <f t="shared" si="0"/>
        <v>0.3125</v>
      </c>
      <c r="R14" s="19">
        <f t="shared" si="1"/>
        <v>9.6450617283950209E-6</v>
      </c>
      <c r="T14" s="19">
        <v>8.3333333333333332E-3</v>
      </c>
      <c r="U14" s="35">
        <v>76.522276849676857</v>
      </c>
      <c r="V14" s="5">
        <v>76.522276849676857</v>
      </c>
      <c r="W14" s="5">
        <v>101.19343133592827</v>
      </c>
      <c r="X14" s="5">
        <v>128.26250215523555</v>
      </c>
      <c r="Y14" s="5">
        <v>159.26936000000001</v>
      </c>
      <c r="Z14" s="5">
        <v>192.96769071744046</v>
      </c>
      <c r="AA14" s="5">
        <v>225.97584628463272</v>
      </c>
      <c r="AB14" s="5">
        <v>256.52227684967687</v>
      </c>
      <c r="AC14" s="5">
        <v>281.19343133592827</v>
      </c>
      <c r="AD14" s="5">
        <v>308.26250215523555</v>
      </c>
      <c r="AE14" s="5">
        <v>339.26936000000001</v>
      </c>
      <c r="AF14" s="5">
        <v>12.967690717440455</v>
      </c>
      <c r="AG14" s="5">
        <v>45.975846284632738</v>
      </c>
      <c r="AI14" s="19"/>
      <c r="AK14" s="43"/>
      <c r="AM14" s="5">
        <v>13</v>
      </c>
      <c r="AN14" s="5" t="s">
        <v>172</v>
      </c>
      <c r="AO14" s="5">
        <v>1</v>
      </c>
      <c r="AP14" s="5">
        <f t="shared" si="2"/>
        <v>17.3</v>
      </c>
      <c r="AQ14" s="5">
        <f t="shared" si="3"/>
        <v>18.100000000000001</v>
      </c>
      <c r="AR14" s="5" t="s">
        <v>192</v>
      </c>
      <c r="AS14" s="5">
        <v>14</v>
      </c>
      <c r="AT14" s="5">
        <v>17.333333333333332</v>
      </c>
      <c r="AU14" s="5">
        <v>18.111111111111114</v>
      </c>
      <c r="AV14" s="5" t="s">
        <v>14</v>
      </c>
      <c r="AW14" s="5" t="s">
        <v>13</v>
      </c>
      <c r="AX14" s="5" t="s">
        <v>14</v>
      </c>
      <c r="AY14" s="61" t="s">
        <v>190</v>
      </c>
      <c r="BA14" s="5">
        <v>11</v>
      </c>
      <c r="BB14" s="19">
        <v>1.25E-3</v>
      </c>
      <c r="BD14" s="5">
        <v>11</v>
      </c>
      <c r="BE14" s="19">
        <v>2.1219135802469135E-5</v>
      </c>
      <c r="BG14" s="5" t="s">
        <v>274</v>
      </c>
      <c r="BH14" s="4">
        <v>5</v>
      </c>
      <c r="BI14" s="4" t="s">
        <v>268</v>
      </c>
      <c r="BJ14" s="4" t="s">
        <v>269</v>
      </c>
      <c r="BK14" s="44">
        <v>1</v>
      </c>
      <c r="BP14" s="47">
        <v>0.12</v>
      </c>
      <c r="BQ14" s="47">
        <v>10</v>
      </c>
      <c r="BR14" s="47">
        <v>0.12</v>
      </c>
      <c r="BS14" s="80" t="s">
        <v>432</v>
      </c>
      <c r="BT14" s="44">
        <v>1</v>
      </c>
      <c r="BU14" s="4" t="s">
        <v>275</v>
      </c>
      <c r="BV14" s="4">
        <v>1</v>
      </c>
      <c r="BW14" s="4">
        <v>1</v>
      </c>
      <c r="BX14" s="44">
        <v>1</v>
      </c>
      <c r="BY14" s="8" t="s">
        <v>51</v>
      </c>
      <c r="BZ14" s="5">
        <v>1</v>
      </c>
      <c r="CA14" s="44">
        <v>1</v>
      </c>
      <c r="CB14" s="5">
        <v>12</v>
      </c>
      <c r="CC14" s="5" t="s">
        <v>176</v>
      </c>
      <c r="CD14" s="5" t="s">
        <v>276</v>
      </c>
      <c r="CE14" s="5" t="s">
        <v>12</v>
      </c>
      <c r="CF14" s="44">
        <v>1</v>
      </c>
      <c r="CG14" s="8" t="s">
        <v>51</v>
      </c>
      <c r="CO14" s="5" t="s">
        <v>166</v>
      </c>
      <c r="CP14" s="5" t="s">
        <v>277</v>
      </c>
      <c r="CR14" s="5">
        <v>12</v>
      </c>
      <c r="CS14" s="5" t="s">
        <v>16</v>
      </c>
      <c r="CT14" s="5" t="s">
        <v>10</v>
      </c>
      <c r="CU14" s="5" t="s">
        <v>11</v>
      </c>
      <c r="CV14" s="5" t="s">
        <v>14</v>
      </c>
      <c r="CW14" s="5" t="s">
        <v>12</v>
      </c>
      <c r="CX14" s="5" t="s">
        <v>15</v>
      </c>
      <c r="CY14" s="5" t="s">
        <v>13</v>
      </c>
      <c r="DB14" s="53">
        <v>43843</v>
      </c>
      <c r="DC14" s="54">
        <f t="shared" si="4"/>
        <v>43843.302083333336</v>
      </c>
      <c r="DD14" s="55">
        <v>0.30138888888888887</v>
      </c>
      <c r="DE14" s="55">
        <v>0.7631944444444444</v>
      </c>
      <c r="DF14" s="52">
        <f t="shared" si="5"/>
        <v>2</v>
      </c>
      <c r="DG14" t="str">
        <f t="shared" si="6"/>
        <v>MO</v>
      </c>
      <c r="DH14" s="55"/>
      <c r="DI14" s="53">
        <v>43843</v>
      </c>
      <c r="DJ14" s="54">
        <f t="shared" si="7"/>
        <v>43843.347222222219</v>
      </c>
      <c r="DK14" s="55">
        <v>0.3472453703703704</v>
      </c>
      <c r="DL14" s="55"/>
      <c r="DM14" s="52">
        <f t="shared" si="8"/>
        <v>2</v>
      </c>
      <c r="DN14" t="str">
        <f t="shared" si="9"/>
        <v>MO</v>
      </c>
      <c r="DO14" s="55"/>
      <c r="DP14" s="53">
        <v>43843</v>
      </c>
      <c r="DQ14" s="54">
        <f t="shared" si="10"/>
        <v>43843.298611111109</v>
      </c>
      <c r="DR14" s="55">
        <v>0.29966435185185186</v>
      </c>
      <c r="DS14" s="55"/>
      <c r="DT14" s="52">
        <f t="shared" si="11"/>
        <v>2</v>
      </c>
      <c r="DU14" t="str">
        <f t="shared" si="12"/>
        <v>MO</v>
      </c>
      <c r="DV14" s="57"/>
      <c r="DW14" s="65"/>
      <c r="DX14" s="65"/>
      <c r="EA14" s="75">
        <v>0.14000000000000001</v>
      </c>
      <c r="EB14" s="71"/>
      <c r="EC14" s="5" t="str">
        <f t="shared" si="13"/>
        <v>FF0000</v>
      </c>
      <c r="ED14" s="87" t="s">
        <v>439</v>
      </c>
      <c r="EE14" s="72" t="s">
        <v>428</v>
      </c>
      <c r="EF14" s="5" t="str">
        <f t="shared" si="14"/>
        <v xml:space="preserve"> style="Color: white; background-color:#FF0000"</v>
      </c>
      <c r="EL14" s="8" t="s">
        <v>51</v>
      </c>
      <c r="EM14" s="74" t="s">
        <v>431</v>
      </c>
      <c r="EQ14" s="5" t="s">
        <v>51</v>
      </c>
      <c r="ER14" s="71" t="s">
        <v>430</v>
      </c>
    </row>
    <row r="15" spans="1:159">
      <c r="J15" s="5">
        <v>26</v>
      </c>
      <c r="K15" s="5" t="s">
        <v>278</v>
      </c>
      <c r="L15" s="5" t="s">
        <v>14</v>
      </c>
      <c r="N15" s="33">
        <v>44210</v>
      </c>
      <c r="O15" s="55">
        <v>0.31527777777777777</v>
      </c>
      <c r="P15" s="46">
        <f t="shared" si="15"/>
        <v>0</v>
      </c>
      <c r="Q15" s="19">
        <f t="shared" si="0"/>
        <v>0.31527777777777777</v>
      </c>
      <c r="R15" s="19">
        <f t="shared" si="1"/>
        <v>9.6450617283950209E-6</v>
      </c>
      <c r="T15" s="19">
        <v>9.0277777777777787E-3</v>
      </c>
      <c r="U15" s="35">
        <v>76.746316334775699</v>
      </c>
      <c r="V15" s="5">
        <v>76.746316334775699</v>
      </c>
      <c r="W15" s="5">
        <v>101.42309449825072</v>
      </c>
      <c r="X15" s="5">
        <v>128.51435765664164</v>
      </c>
      <c r="Y15" s="5">
        <v>159.54170999999999</v>
      </c>
      <c r="Z15" s="5">
        <v>193.23551451721252</v>
      </c>
      <c r="AA15" s="5">
        <v>226.21922734231282</v>
      </c>
      <c r="AB15" s="5">
        <v>256.74631633477571</v>
      </c>
      <c r="AC15" s="5">
        <v>281.42309449825075</v>
      </c>
      <c r="AD15" s="5">
        <v>308.51435765664166</v>
      </c>
      <c r="AE15" s="5">
        <v>339.54171000000002</v>
      </c>
      <c r="AF15" s="5">
        <v>13.235514517212529</v>
      </c>
      <c r="AG15" s="5">
        <v>46.219227342312806</v>
      </c>
      <c r="AI15" s="19"/>
      <c r="AK15" s="43"/>
      <c r="AM15" s="5">
        <v>14</v>
      </c>
      <c r="AN15" s="5" t="s">
        <v>172</v>
      </c>
      <c r="AO15" s="5">
        <v>1</v>
      </c>
      <c r="AP15" s="5">
        <f t="shared" si="2"/>
        <v>18.100000000000001</v>
      </c>
      <c r="AQ15" s="5">
        <f t="shared" si="3"/>
        <v>20.100000000000001</v>
      </c>
      <c r="AR15" s="5" t="s">
        <v>192</v>
      </c>
      <c r="AS15" s="5">
        <v>14</v>
      </c>
      <c r="AT15" s="5">
        <v>18.111111111111114</v>
      </c>
      <c r="AU15" s="5">
        <v>20.111111111111114</v>
      </c>
      <c r="AV15" s="5" t="s">
        <v>14</v>
      </c>
      <c r="AW15" s="5" t="s">
        <v>13</v>
      </c>
      <c r="AX15" s="5" t="s">
        <v>20</v>
      </c>
      <c r="AY15" s="61" t="s">
        <v>190</v>
      </c>
      <c r="BA15" s="5">
        <v>12</v>
      </c>
      <c r="BB15" s="19">
        <v>1.3657407407407409E-3</v>
      </c>
      <c r="BD15" s="5">
        <v>12</v>
      </c>
      <c r="BE15" s="19">
        <v>2.3148148148148147E-5</v>
      </c>
      <c r="BG15" s="5" t="s">
        <v>197</v>
      </c>
      <c r="BH15" s="4">
        <v>5</v>
      </c>
      <c r="BI15" s="4" t="s">
        <v>268</v>
      </c>
      <c r="BJ15" s="4" t="s">
        <v>269</v>
      </c>
      <c r="BK15" s="44">
        <v>1</v>
      </c>
      <c r="BP15" s="47">
        <v>0.13</v>
      </c>
      <c r="BQ15" s="47">
        <v>10</v>
      </c>
      <c r="BR15" s="47">
        <v>0.13</v>
      </c>
      <c r="BS15" s="80" t="s">
        <v>432</v>
      </c>
      <c r="BT15" s="44">
        <v>1</v>
      </c>
      <c r="BU15" s="4" t="s">
        <v>50</v>
      </c>
      <c r="BV15" s="4">
        <v>4</v>
      </c>
      <c r="BW15" s="4" t="s">
        <v>162</v>
      </c>
      <c r="BX15" s="44">
        <v>1</v>
      </c>
      <c r="BY15" s="8" t="s">
        <v>52</v>
      </c>
      <c r="BZ15" s="5">
        <v>-1</v>
      </c>
      <c r="CA15" s="44">
        <v>1</v>
      </c>
      <c r="CB15" s="5">
        <v>13</v>
      </c>
      <c r="CC15" s="5" t="s">
        <v>176</v>
      </c>
      <c r="CD15" s="5" t="s">
        <v>279</v>
      </c>
      <c r="CE15" s="5" t="s">
        <v>15</v>
      </c>
      <c r="CF15" s="44">
        <v>1</v>
      </c>
      <c r="CG15" s="8" t="s">
        <v>52</v>
      </c>
      <c r="CO15" s="5" t="s">
        <v>166</v>
      </c>
      <c r="CP15" s="5" t="s">
        <v>280</v>
      </c>
      <c r="CR15" s="5">
        <v>13</v>
      </c>
      <c r="CS15" s="5" t="s">
        <v>15</v>
      </c>
      <c r="CT15" s="5" t="s">
        <v>13</v>
      </c>
      <c r="CU15" s="5" t="s">
        <v>16</v>
      </c>
      <c r="CV15" s="5" t="s">
        <v>10</v>
      </c>
      <c r="CW15" s="5" t="s">
        <v>11</v>
      </c>
      <c r="CX15" s="5" t="s">
        <v>14</v>
      </c>
      <c r="CY15" s="5" t="s">
        <v>12</v>
      </c>
      <c r="DB15" s="53">
        <v>43844</v>
      </c>
      <c r="DC15" s="54">
        <f t="shared" si="4"/>
        <v>43844.302083333336</v>
      </c>
      <c r="DD15" s="55">
        <v>0.30138888888888887</v>
      </c>
      <c r="DE15" s="55">
        <v>0.76388888888888884</v>
      </c>
      <c r="DF15" s="52">
        <f t="shared" si="5"/>
        <v>3</v>
      </c>
      <c r="DG15" t="str">
        <f t="shared" si="6"/>
        <v>MA</v>
      </c>
      <c r="DH15" s="55"/>
      <c r="DI15" s="53">
        <v>43844</v>
      </c>
      <c r="DJ15" s="54">
        <f t="shared" si="7"/>
        <v>43844.347222222219</v>
      </c>
      <c r="DK15" s="55">
        <v>0.34703703703703703</v>
      </c>
      <c r="DL15" s="55"/>
      <c r="DM15" s="52">
        <f t="shared" si="8"/>
        <v>3</v>
      </c>
      <c r="DN15" t="str">
        <f t="shared" si="9"/>
        <v>MA</v>
      </c>
      <c r="DO15" s="55"/>
      <c r="DP15" s="53">
        <v>43844</v>
      </c>
      <c r="DQ15" s="54">
        <f t="shared" si="10"/>
        <v>43844.298611111109</v>
      </c>
      <c r="DR15" s="55">
        <v>0.2999074074074074</v>
      </c>
      <c r="DS15" s="55"/>
      <c r="DT15" s="52">
        <f t="shared" si="11"/>
        <v>3</v>
      </c>
      <c r="DU15" t="str">
        <f t="shared" si="12"/>
        <v>MA</v>
      </c>
      <c r="DV15" s="57"/>
      <c r="DW15" s="65"/>
      <c r="DX15" s="65"/>
      <c r="EA15" s="75">
        <v>0.15</v>
      </c>
      <c r="EB15" s="71"/>
      <c r="EC15" s="5" t="str">
        <f t="shared" si="13"/>
        <v>FF0000</v>
      </c>
      <c r="ED15" s="87" t="s">
        <v>439</v>
      </c>
      <c r="EE15" s="72" t="s">
        <v>428</v>
      </c>
      <c r="EF15" s="5" t="str">
        <f t="shared" si="14"/>
        <v xml:space="preserve"> style="Color: white; background-color:#FF0000"</v>
      </c>
      <c r="EL15" s="8" t="s">
        <v>52</v>
      </c>
      <c r="EM15" s="71" t="s">
        <v>430</v>
      </c>
      <c r="EQ15" s="5" t="s">
        <v>52</v>
      </c>
      <c r="ER15" s="74" t="s">
        <v>431</v>
      </c>
    </row>
    <row r="16" spans="1:159">
      <c r="J16" s="5">
        <v>27</v>
      </c>
      <c r="K16" s="5" t="s">
        <v>281</v>
      </c>
      <c r="L16" s="5" t="s">
        <v>20</v>
      </c>
      <c r="N16" s="33">
        <v>44211</v>
      </c>
      <c r="O16" s="55">
        <v>0.31805555555555554</v>
      </c>
      <c r="P16" s="46">
        <f t="shared" si="15"/>
        <v>0</v>
      </c>
      <c r="Q16" s="19">
        <f t="shared" si="0"/>
        <v>0.31805555555555554</v>
      </c>
      <c r="R16" s="19">
        <f t="shared" si="1"/>
        <v>9.645061728395214E-6</v>
      </c>
      <c r="T16" s="19">
        <v>9.7222222222222224E-3</v>
      </c>
      <c r="U16" s="35">
        <v>76.970279377814762</v>
      </c>
      <c r="V16" s="5">
        <v>76.970279377814762</v>
      </c>
      <c r="W16" s="5">
        <v>101.65283595825031</v>
      </c>
      <c r="X16" s="5">
        <v>128.76634070924717</v>
      </c>
      <c r="Y16" s="5">
        <v>159.81402</v>
      </c>
      <c r="Z16" s="5">
        <v>193.50310005208001</v>
      </c>
      <c r="AA16" s="5">
        <v>226.46238086058088</v>
      </c>
      <c r="AB16" s="5">
        <v>256.97027937781479</v>
      </c>
      <c r="AC16" s="5">
        <v>281.65283595825031</v>
      </c>
      <c r="AD16" s="5">
        <v>308.76634070924717</v>
      </c>
      <c r="AE16" s="5">
        <v>339.81402000000003</v>
      </c>
      <c r="AF16" s="5">
        <v>13.503100052080001</v>
      </c>
      <c r="AG16" s="5">
        <v>46.462380860580879</v>
      </c>
      <c r="AI16" s="19"/>
      <c r="AK16" s="43"/>
      <c r="AM16" s="5">
        <v>15</v>
      </c>
      <c r="AN16" s="5" t="s">
        <v>172</v>
      </c>
      <c r="AO16" s="5">
        <v>1</v>
      </c>
      <c r="AP16" s="5">
        <f t="shared" si="2"/>
        <v>20.100000000000001</v>
      </c>
      <c r="AQ16" s="5">
        <f t="shared" si="3"/>
        <v>21.9</v>
      </c>
      <c r="AR16" s="5" t="s">
        <v>192</v>
      </c>
      <c r="AS16" s="5">
        <v>14</v>
      </c>
      <c r="AT16" s="5">
        <v>20.111111111111114</v>
      </c>
      <c r="AU16" s="5">
        <v>21.888888888888889</v>
      </c>
      <c r="AV16" s="5" t="s">
        <v>14</v>
      </c>
      <c r="AW16" s="5" t="s">
        <v>13</v>
      </c>
      <c r="AX16" s="5" t="s">
        <v>15</v>
      </c>
      <c r="AY16" s="61" t="s">
        <v>190</v>
      </c>
      <c r="BA16" s="5">
        <v>13</v>
      </c>
      <c r="BB16" s="19">
        <v>1.4814814814814814E-3</v>
      </c>
      <c r="BD16" s="5">
        <v>13</v>
      </c>
      <c r="BE16" s="19">
        <v>2.5077160493827159E-5</v>
      </c>
      <c r="BG16" s="5" t="s">
        <v>282</v>
      </c>
      <c r="BH16" s="4">
        <v>5</v>
      </c>
      <c r="BI16" s="4" t="s">
        <v>268</v>
      </c>
      <c r="BJ16" s="4" t="s">
        <v>269</v>
      </c>
      <c r="BK16" s="44">
        <v>1</v>
      </c>
      <c r="BP16" s="47">
        <v>0.14000000000000001</v>
      </c>
      <c r="BQ16" s="47">
        <v>10</v>
      </c>
      <c r="BR16" s="47">
        <v>0.14000000000000001</v>
      </c>
      <c r="BS16" s="80" t="s">
        <v>432</v>
      </c>
      <c r="BT16" s="44">
        <v>1</v>
      </c>
      <c r="BU16" s="4" t="s">
        <v>51</v>
      </c>
      <c r="BV16" s="4">
        <v>3</v>
      </c>
      <c r="BW16" s="4" t="s">
        <v>199</v>
      </c>
      <c r="BX16" s="44">
        <v>1</v>
      </c>
      <c r="BY16" s="8" t="s">
        <v>53</v>
      </c>
      <c r="BZ16" s="5">
        <v>1</v>
      </c>
      <c r="CA16" s="44">
        <v>1</v>
      </c>
      <c r="CB16" s="5">
        <v>14</v>
      </c>
      <c r="CC16" s="5" t="s">
        <v>176</v>
      </c>
      <c r="CD16" s="5" t="s">
        <v>283</v>
      </c>
      <c r="CE16" s="5" t="s">
        <v>13</v>
      </c>
      <c r="CF16" s="44">
        <v>1</v>
      </c>
      <c r="CG16" s="8" t="s">
        <v>53</v>
      </c>
      <c r="CO16" s="5" t="s">
        <v>203</v>
      </c>
      <c r="CP16" s="5" t="s">
        <v>284</v>
      </c>
      <c r="CR16" s="5">
        <v>14</v>
      </c>
      <c r="CS16" s="5" t="s">
        <v>14</v>
      </c>
      <c r="CT16" s="5" t="s">
        <v>12</v>
      </c>
      <c r="CU16" s="5" t="s">
        <v>15</v>
      </c>
      <c r="CV16" s="5" t="s">
        <v>13</v>
      </c>
      <c r="CW16" s="5" t="s">
        <v>16</v>
      </c>
      <c r="CX16" s="5" t="s">
        <v>10</v>
      </c>
      <c r="CY16" s="5" t="s">
        <v>11</v>
      </c>
      <c r="DB16" s="53">
        <v>43845</v>
      </c>
      <c r="DC16" s="54">
        <f t="shared" si="4"/>
        <v>43845.302083333336</v>
      </c>
      <c r="DD16" s="55">
        <v>0.30138888888888887</v>
      </c>
      <c r="DE16" s="55">
        <v>0.76458333333333339</v>
      </c>
      <c r="DF16" s="52">
        <f t="shared" si="5"/>
        <v>4</v>
      </c>
      <c r="DG16" t="str">
        <f t="shared" si="6"/>
        <v>ME</v>
      </c>
      <c r="DH16" s="55"/>
      <c r="DI16" s="53">
        <v>43845</v>
      </c>
      <c r="DJ16" s="54">
        <f t="shared" si="7"/>
        <v>43845.347222222219</v>
      </c>
      <c r="DK16" s="55">
        <v>0.34680555555555559</v>
      </c>
      <c r="DL16" s="55"/>
      <c r="DM16" s="52">
        <f t="shared" si="8"/>
        <v>4</v>
      </c>
      <c r="DN16" t="str">
        <f t="shared" si="9"/>
        <v>ME</v>
      </c>
      <c r="DO16" s="55"/>
      <c r="DP16" s="53">
        <v>43845</v>
      </c>
      <c r="DQ16" s="54">
        <f t="shared" si="10"/>
        <v>43845.298611111109</v>
      </c>
      <c r="DR16" s="55">
        <v>0.30016203703703703</v>
      </c>
      <c r="DS16" s="55"/>
      <c r="DT16" s="52">
        <f t="shared" si="11"/>
        <v>4</v>
      </c>
      <c r="DU16" t="str">
        <f t="shared" si="12"/>
        <v>ME</v>
      </c>
      <c r="DV16" s="57"/>
      <c r="DW16" s="65"/>
      <c r="DX16" s="65"/>
      <c r="EA16" s="75">
        <v>0.16</v>
      </c>
      <c r="EB16" s="71"/>
      <c r="EC16" s="5" t="str">
        <f t="shared" si="13"/>
        <v>FF0000</v>
      </c>
      <c r="ED16" s="87" t="s">
        <v>439</v>
      </c>
      <c r="EE16" s="72" t="s">
        <v>428</v>
      </c>
      <c r="EF16" s="5" t="str">
        <f t="shared" si="14"/>
        <v xml:space="preserve"> style="Color: white; background-color:#FF0000"</v>
      </c>
      <c r="EL16" s="8" t="s">
        <v>53</v>
      </c>
      <c r="EM16" s="74" t="s">
        <v>431</v>
      </c>
      <c r="EQ16" s="5" t="s">
        <v>53</v>
      </c>
      <c r="ER16" s="74" t="s">
        <v>431</v>
      </c>
    </row>
    <row r="17" spans="2:148">
      <c r="J17" s="5">
        <v>28</v>
      </c>
      <c r="K17" s="5" t="s">
        <v>285</v>
      </c>
      <c r="L17" s="5" t="s">
        <v>15</v>
      </c>
      <c r="N17" s="33">
        <v>44212</v>
      </c>
      <c r="O17" s="55">
        <v>0.32083333333333336</v>
      </c>
      <c r="P17" s="46">
        <f t="shared" si="15"/>
        <v>0</v>
      </c>
      <c r="Q17" s="19">
        <f t="shared" si="0"/>
        <v>0.32083333333333336</v>
      </c>
      <c r="R17" s="19">
        <f t="shared" si="1"/>
        <v>9.6450617283950209E-6</v>
      </c>
      <c r="T17" s="19">
        <v>1.0416666666666666E-2</v>
      </c>
      <c r="U17" s="35">
        <v>77.194167453159835</v>
      </c>
      <c r="V17" s="5">
        <v>77.194167453159835</v>
      </c>
      <c r="W17" s="5">
        <v>101.8826574025222</v>
      </c>
      <c r="X17" s="5">
        <v>129.01844976366914</v>
      </c>
      <c r="Y17" s="5">
        <v>160.08631</v>
      </c>
      <c r="Z17" s="5">
        <v>193.77044647923759</v>
      </c>
      <c r="AA17" s="5">
        <v>226.70530802731335</v>
      </c>
      <c r="AB17" s="5">
        <v>257.19416745315982</v>
      </c>
      <c r="AC17" s="5">
        <v>281.88265740252223</v>
      </c>
      <c r="AD17" s="5">
        <v>309.01844976366914</v>
      </c>
      <c r="AE17" s="5">
        <v>340.08631000000003</v>
      </c>
      <c r="AF17" s="5">
        <v>13.770446479237577</v>
      </c>
      <c r="AG17" s="5">
        <v>46.70530802731335</v>
      </c>
      <c r="AI17" s="19"/>
      <c r="AK17" s="43"/>
      <c r="AM17" s="5">
        <v>16</v>
      </c>
      <c r="AN17" s="5" t="s">
        <v>172</v>
      </c>
      <c r="AO17" s="5">
        <v>1</v>
      </c>
      <c r="AP17" s="5">
        <f t="shared" si="2"/>
        <v>21.9</v>
      </c>
      <c r="AQ17" s="5">
        <f t="shared" si="3"/>
        <v>24</v>
      </c>
      <c r="AR17" s="5" t="s">
        <v>192</v>
      </c>
      <c r="AS17" s="5">
        <v>14</v>
      </c>
      <c r="AT17" s="5">
        <v>21.888888888888889</v>
      </c>
      <c r="AU17" s="5">
        <v>24</v>
      </c>
      <c r="AV17" s="5" t="s">
        <v>14</v>
      </c>
      <c r="AW17" s="5" t="s">
        <v>13</v>
      </c>
      <c r="AX17" s="5" t="s">
        <v>16</v>
      </c>
      <c r="AY17" s="61" t="s">
        <v>190</v>
      </c>
      <c r="BA17" s="5">
        <v>14</v>
      </c>
      <c r="BB17" s="19">
        <v>1.5972222222222221E-3</v>
      </c>
      <c r="BD17" s="5">
        <v>14</v>
      </c>
      <c r="BE17" s="19">
        <v>2.7006172839506171E-5</v>
      </c>
      <c r="BG17" s="5" t="s">
        <v>286</v>
      </c>
      <c r="BH17" s="4">
        <v>5</v>
      </c>
      <c r="BI17" s="4" t="s">
        <v>268</v>
      </c>
      <c r="BJ17" s="4" t="s">
        <v>269</v>
      </c>
      <c r="BK17" s="44">
        <v>1</v>
      </c>
      <c r="BP17" s="47">
        <v>0.15</v>
      </c>
      <c r="BQ17" s="47">
        <v>10</v>
      </c>
      <c r="BR17" s="47">
        <v>0.15</v>
      </c>
      <c r="BS17" s="80" t="s">
        <v>432</v>
      </c>
      <c r="BT17" s="44">
        <v>1</v>
      </c>
      <c r="BU17" s="4" t="s">
        <v>52</v>
      </c>
      <c r="BV17" s="4">
        <v>3</v>
      </c>
      <c r="BW17" s="4" t="s">
        <v>199</v>
      </c>
      <c r="BX17" s="44">
        <v>1</v>
      </c>
      <c r="BY17" s="8" t="s">
        <v>54</v>
      </c>
      <c r="BZ17" s="5">
        <v>-1</v>
      </c>
      <c r="CA17" s="44">
        <v>1</v>
      </c>
      <c r="CB17" s="5">
        <v>15</v>
      </c>
      <c r="CC17" s="5" t="s">
        <v>176</v>
      </c>
      <c r="CD17" s="5" t="s">
        <v>287</v>
      </c>
      <c r="CE17" s="5" t="s">
        <v>16</v>
      </c>
      <c r="CF17" s="44">
        <v>1</v>
      </c>
      <c r="CG17" s="8" t="s">
        <v>54</v>
      </c>
      <c r="CO17" s="5" t="s">
        <v>203</v>
      </c>
      <c r="CP17" s="5" t="s">
        <v>288</v>
      </c>
      <c r="CR17" s="5">
        <v>15</v>
      </c>
      <c r="CS17" s="5" t="s">
        <v>10</v>
      </c>
      <c r="CT17" s="5" t="s">
        <v>11</v>
      </c>
      <c r="CU17" s="5" t="s">
        <v>14</v>
      </c>
      <c r="CV17" s="5" t="s">
        <v>12</v>
      </c>
      <c r="CW17" s="5" t="s">
        <v>15</v>
      </c>
      <c r="CX17" s="5" t="s">
        <v>13</v>
      </c>
      <c r="CY17" s="5" t="s">
        <v>16</v>
      </c>
      <c r="DB17" s="53">
        <v>43846</v>
      </c>
      <c r="DC17" s="54">
        <f t="shared" si="4"/>
        <v>43846.302083333336</v>
      </c>
      <c r="DD17" s="55">
        <v>0.30138888888888887</v>
      </c>
      <c r="DE17" s="55">
        <v>0.76458333333333339</v>
      </c>
      <c r="DF17" s="52">
        <f t="shared" si="5"/>
        <v>5</v>
      </c>
      <c r="DG17" t="str">
        <f t="shared" si="6"/>
        <v>JU</v>
      </c>
      <c r="DH17" s="55"/>
      <c r="DI17" s="53">
        <v>43846</v>
      </c>
      <c r="DJ17" s="54">
        <f t="shared" si="7"/>
        <v>43846.347222222219</v>
      </c>
      <c r="DK17" s="55">
        <v>0.34653935185185186</v>
      </c>
      <c r="DL17" s="55"/>
      <c r="DM17" s="52">
        <f t="shared" si="8"/>
        <v>5</v>
      </c>
      <c r="DN17" t="str">
        <f t="shared" si="9"/>
        <v>JU</v>
      </c>
      <c r="DO17" s="55"/>
      <c r="DP17" s="53">
        <v>43846</v>
      </c>
      <c r="DQ17" s="54">
        <f t="shared" si="10"/>
        <v>43846.302083333336</v>
      </c>
      <c r="DR17" s="55">
        <v>0.30039351851851853</v>
      </c>
      <c r="DS17" s="55"/>
      <c r="DT17" s="52">
        <f t="shared" si="11"/>
        <v>5</v>
      </c>
      <c r="DU17" t="str">
        <f t="shared" si="12"/>
        <v>JU</v>
      </c>
      <c r="DV17" s="57"/>
      <c r="DW17" s="65"/>
      <c r="DX17" s="65"/>
      <c r="EA17" s="75">
        <v>0.17</v>
      </c>
      <c r="EB17" s="71"/>
      <c r="EC17" s="5" t="str">
        <f t="shared" si="13"/>
        <v>FF0000</v>
      </c>
      <c r="ED17" s="87" t="s">
        <v>439</v>
      </c>
      <c r="EE17" s="72" t="s">
        <v>428</v>
      </c>
      <c r="EF17" s="5" t="str">
        <f t="shared" si="14"/>
        <v xml:space="preserve"> style="Color: white; background-color:#FF0000"</v>
      </c>
      <c r="EL17" s="8" t="s">
        <v>54</v>
      </c>
      <c r="EM17" s="71" t="s">
        <v>430</v>
      </c>
      <c r="EQ17" s="5" t="s">
        <v>54</v>
      </c>
      <c r="ER17" s="71" t="s">
        <v>430</v>
      </c>
    </row>
    <row r="18" spans="2:148">
      <c r="B18" t="s">
        <v>433</v>
      </c>
      <c r="J18" s="5">
        <v>29</v>
      </c>
      <c r="K18" s="5" t="s">
        <v>289</v>
      </c>
      <c r="L18" s="5" t="s">
        <v>16</v>
      </c>
      <c r="N18" s="33">
        <v>44213</v>
      </c>
      <c r="O18" s="55">
        <v>0.32361111111111113</v>
      </c>
      <c r="P18" s="46">
        <f t="shared" si="15"/>
        <v>0</v>
      </c>
      <c r="Q18" s="19">
        <f t="shared" si="0"/>
        <v>0.32361111111111113</v>
      </c>
      <c r="R18" s="19">
        <f t="shared" si="1"/>
        <v>9.6450617283950209E-6</v>
      </c>
      <c r="T18" s="19">
        <v>1.1111111111111112E-2</v>
      </c>
      <c r="U18" s="35">
        <v>77.417982024937245</v>
      </c>
      <c r="V18" s="5">
        <v>77.417982024937245</v>
      </c>
      <c r="W18" s="5">
        <v>102.11257240389295</v>
      </c>
      <c r="X18" s="5">
        <v>129.27068565098602</v>
      </c>
      <c r="Y18" s="5">
        <v>160.35856999999999</v>
      </c>
      <c r="Z18" s="5">
        <v>194.03755441405718</v>
      </c>
      <c r="AA18" s="5">
        <v>226.94800913853607</v>
      </c>
      <c r="AB18" s="5">
        <v>257.41798202493726</v>
      </c>
      <c r="AC18" s="5">
        <v>282.11257240389295</v>
      </c>
      <c r="AD18" s="5">
        <v>309.27068565098602</v>
      </c>
      <c r="AE18" s="5">
        <v>340.35856999999999</v>
      </c>
      <c r="AF18" s="5">
        <v>14.03755441405719</v>
      </c>
      <c r="AG18" s="5">
        <v>46.948009138536079</v>
      </c>
      <c r="AI18" s="19"/>
      <c r="AK18" s="43"/>
      <c r="AM18" s="5">
        <v>17</v>
      </c>
      <c r="AN18" s="5" t="s">
        <v>172</v>
      </c>
      <c r="AO18" s="5">
        <v>1</v>
      </c>
      <c r="AP18" s="5">
        <f t="shared" si="2"/>
        <v>24</v>
      </c>
      <c r="AQ18" s="5">
        <f t="shared" si="3"/>
        <v>25.9</v>
      </c>
      <c r="AR18" s="5" t="s">
        <v>192</v>
      </c>
      <c r="AS18" s="5">
        <v>14</v>
      </c>
      <c r="AT18" s="5">
        <v>24</v>
      </c>
      <c r="AU18" s="5">
        <v>25.888888888888889</v>
      </c>
      <c r="AV18" s="5" t="s">
        <v>14</v>
      </c>
      <c r="AW18" s="5" t="s">
        <v>13</v>
      </c>
      <c r="AX18" s="5" t="s">
        <v>12</v>
      </c>
      <c r="AY18" s="61" t="s">
        <v>190</v>
      </c>
      <c r="BA18" s="5">
        <v>15</v>
      </c>
      <c r="BB18" s="19">
        <v>1.712962962962963E-3</v>
      </c>
      <c r="BD18" s="5">
        <v>15</v>
      </c>
      <c r="BE18" s="19">
        <v>2.8935185185185183E-5</v>
      </c>
      <c r="BG18" s="5" t="s">
        <v>290</v>
      </c>
      <c r="BH18" s="4">
        <v>5</v>
      </c>
      <c r="BI18" s="4" t="s">
        <v>268</v>
      </c>
      <c r="BJ18" s="4" t="s">
        <v>269</v>
      </c>
      <c r="BK18" s="44">
        <v>1</v>
      </c>
      <c r="BP18" s="47">
        <v>0.16</v>
      </c>
      <c r="BQ18" s="47">
        <v>10</v>
      </c>
      <c r="BR18" s="47">
        <v>0.16</v>
      </c>
      <c r="BS18" s="80" t="s">
        <v>432</v>
      </c>
      <c r="BT18" s="44">
        <v>1</v>
      </c>
      <c r="BU18" s="4" t="s">
        <v>53</v>
      </c>
      <c r="BV18" s="4">
        <v>3</v>
      </c>
      <c r="BW18" s="4" t="s">
        <v>199</v>
      </c>
      <c r="BX18" s="44">
        <v>1</v>
      </c>
      <c r="BY18" s="8" t="s">
        <v>55</v>
      </c>
      <c r="BZ18" s="5">
        <v>-1</v>
      </c>
      <c r="CA18" s="44">
        <v>1</v>
      </c>
      <c r="CB18" s="5">
        <v>16</v>
      </c>
      <c r="CC18" s="5" t="s">
        <v>177</v>
      </c>
      <c r="CD18" s="5" t="s">
        <v>200</v>
      </c>
      <c r="CE18" s="5" t="s">
        <v>10</v>
      </c>
      <c r="CF18" s="44">
        <v>1</v>
      </c>
      <c r="CG18" s="8" t="s">
        <v>55</v>
      </c>
      <c r="CO18" s="5" t="s">
        <v>188</v>
      </c>
      <c r="CP18" s="5" t="s">
        <v>291</v>
      </c>
      <c r="CR18" s="5">
        <v>16</v>
      </c>
      <c r="CS18" s="5" t="s">
        <v>13</v>
      </c>
      <c r="CT18" s="5" t="s">
        <v>16</v>
      </c>
      <c r="CU18" s="5" t="s">
        <v>10</v>
      </c>
      <c r="CV18" s="5" t="s">
        <v>11</v>
      </c>
      <c r="CW18" s="5" t="s">
        <v>14</v>
      </c>
      <c r="CX18" s="5" t="s">
        <v>12</v>
      </c>
      <c r="CY18" s="5" t="s">
        <v>15</v>
      </c>
      <c r="DB18" s="53">
        <v>43847</v>
      </c>
      <c r="DC18" s="54">
        <f t="shared" si="4"/>
        <v>43847.302083333336</v>
      </c>
      <c r="DD18" s="55">
        <v>0.30138888888888887</v>
      </c>
      <c r="DE18" s="55">
        <v>0.76527777777777783</v>
      </c>
      <c r="DF18" s="52">
        <f t="shared" si="5"/>
        <v>6</v>
      </c>
      <c r="DG18" t="str">
        <f t="shared" si="6"/>
        <v>VE</v>
      </c>
      <c r="DH18" s="55"/>
      <c r="DI18" s="53">
        <v>43847</v>
      </c>
      <c r="DJ18" s="54">
        <f t="shared" si="7"/>
        <v>43847.347222222219</v>
      </c>
      <c r="DK18" s="55">
        <v>0.34625</v>
      </c>
      <c r="DL18" s="55"/>
      <c r="DM18" s="52">
        <f t="shared" si="8"/>
        <v>6</v>
      </c>
      <c r="DN18" t="str">
        <f t="shared" si="9"/>
        <v>VE</v>
      </c>
      <c r="DO18" s="55"/>
      <c r="DP18" s="53">
        <v>43847</v>
      </c>
      <c r="DQ18" s="54">
        <f t="shared" si="10"/>
        <v>43847.302083333336</v>
      </c>
      <c r="DR18" s="55">
        <v>0.30062499999999998</v>
      </c>
      <c r="DS18" s="55"/>
      <c r="DT18" s="52">
        <f t="shared" si="11"/>
        <v>6</v>
      </c>
      <c r="DU18" t="str">
        <f t="shared" si="12"/>
        <v>VE</v>
      </c>
      <c r="DV18" s="57"/>
      <c r="DW18" s="65"/>
      <c r="DX18" s="65"/>
      <c r="EA18" s="75">
        <v>0.18</v>
      </c>
      <c r="EB18" s="71"/>
      <c r="EC18" s="5" t="str">
        <f t="shared" si="13"/>
        <v>FF0000</v>
      </c>
      <c r="ED18" s="87" t="s">
        <v>439</v>
      </c>
      <c r="EE18" s="72" t="s">
        <v>428</v>
      </c>
      <c r="EF18" s="5" t="str">
        <f t="shared" si="14"/>
        <v xml:space="preserve"> style="Color: white; background-color:#FF0000"</v>
      </c>
      <c r="EL18" s="8" t="s">
        <v>55</v>
      </c>
      <c r="EM18" s="71" t="s">
        <v>430</v>
      </c>
      <c r="EQ18" s="5" t="s">
        <v>55</v>
      </c>
      <c r="ER18" s="71" t="s">
        <v>430</v>
      </c>
    </row>
    <row r="19" spans="2:148">
      <c r="B19" s="24" t="s">
        <v>3805</v>
      </c>
      <c r="J19" s="5">
        <v>30</v>
      </c>
      <c r="K19" s="5" t="s">
        <v>292</v>
      </c>
      <c r="L19" s="5" t="s">
        <v>12</v>
      </c>
      <c r="N19" s="33">
        <v>44214</v>
      </c>
      <c r="O19" s="55">
        <v>0.3263888888888889</v>
      </c>
      <c r="P19" s="46">
        <f t="shared" si="15"/>
        <v>0</v>
      </c>
      <c r="Q19" s="19">
        <f t="shared" si="0"/>
        <v>0.3263888888888889</v>
      </c>
      <c r="R19" s="19">
        <f t="shared" si="1"/>
        <v>9.6450617283950209E-6</v>
      </c>
      <c r="T19" s="19">
        <v>1.1805555555555555E-2</v>
      </c>
      <c r="U19" s="35">
        <v>77.641724544507653</v>
      </c>
      <c r="V19" s="5">
        <v>77.641724544507653</v>
      </c>
      <c r="W19" s="5">
        <v>102.3425687145244</v>
      </c>
      <c r="X19" s="5">
        <v>129.5230461502972</v>
      </c>
      <c r="Y19" s="5">
        <v>160.63079999999999</v>
      </c>
      <c r="Z19" s="5">
        <v>194.30442229152959</v>
      </c>
      <c r="AA19" s="5">
        <v>227.19048672567786</v>
      </c>
      <c r="AB19" s="5">
        <v>257.64172454450767</v>
      </c>
      <c r="AC19" s="5">
        <v>282.34256871452442</v>
      </c>
      <c r="AD19" s="5">
        <v>309.5230461502972</v>
      </c>
      <c r="AE19" s="5">
        <v>340.63080000000002</v>
      </c>
      <c r="AF19" s="5">
        <v>14.304422291529576</v>
      </c>
      <c r="AG19" s="5">
        <v>47.190486725677857</v>
      </c>
      <c r="AI19" s="19"/>
      <c r="AK19" s="43"/>
      <c r="AM19" s="5">
        <v>18</v>
      </c>
      <c r="AN19" s="5" t="s">
        <v>172</v>
      </c>
      <c r="AO19" s="5">
        <v>1</v>
      </c>
      <c r="AP19" s="5">
        <f t="shared" si="2"/>
        <v>25.9</v>
      </c>
      <c r="AQ19" s="5">
        <f t="shared" si="3"/>
        <v>26.7</v>
      </c>
      <c r="AR19" s="5" t="s">
        <v>192</v>
      </c>
      <c r="AS19" s="5">
        <v>14</v>
      </c>
      <c r="AT19" s="5">
        <v>25.888888888888889</v>
      </c>
      <c r="AU19" s="5">
        <v>26.666666666666668</v>
      </c>
      <c r="AV19" s="5" t="s">
        <v>14</v>
      </c>
      <c r="AW19" s="5" t="s">
        <v>13</v>
      </c>
      <c r="AX19" s="5" t="s">
        <v>21</v>
      </c>
      <c r="AY19" s="61" t="s">
        <v>190</v>
      </c>
      <c r="BA19" s="5">
        <v>16</v>
      </c>
      <c r="BB19" s="19">
        <v>1.8287037037037037E-3</v>
      </c>
      <c r="BD19" s="5">
        <v>16</v>
      </c>
      <c r="BE19" s="19">
        <v>3.0864197530864198E-5</v>
      </c>
      <c r="BG19" s="5" t="s">
        <v>293</v>
      </c>
      <c r="BH19" s="4">
        <v>-5</v>
      </c>
      <c r="BI19" s="4" t="s">
        <v>268</v>
      </c>
      <c r="BJ19" s="4" t="s">
        <v>269</v>
      </c>
      <c r="BK19" s="44">
        <v>1</v>
      </c>
      <c r="BP19" s="47">
        <v>0.17</v>
      </c>
      <c r="BQ19" s="47">
        <v>10</v>
      </c>
      <c r="BR19" s="47">
        <v>0.17</v>
      </c>
      <c r="BS19" s="80" t="s">
        <v>432</v>
      </c>
      <c r="BT19" s="44">
        <v>1</v>
      </c>
      <c r="BU19" s="4" t="s">
        <v>54</v>
      </c>
      <c r="BV19" s="4">
        <v>3</v>
      </c>
      <c r="BW19" s="4" t="s">
        <v>199</v>
      </c>
      <c r="BX19" s="44">
        <v>1</v>
      </c>
      <c r="BY19" s="8" t="s">
        <v>56</v>
      </c>
      <c r="BZ19" s="5">
        <v>1</v>
      </c>
      <c r="CA19" s="44">
        <v>1</v>
      </c>
      <c r="CB19" s="5">
        <v>17</v>
      </c>
      <c r="CC19" s="5" t="s">
        <v>177</v>
      </c>
      <c r="CD19" s="5" t="s">
        <v>213</v>
      </c>
      <c r="CE19" s="5" t="s">
        <v>11</v>
      </c>
      <c r="CF19" s="44">
        <v>1</v>
      </c>
      <c r="CG19" s="8" t="s">
        <v>56</v>
      </c>
      <c r="CO19" s="5" t="s">
        <v>188</v>
      </c>
      <c r="CP19" s="5" t="s">
        <v>294</v>
      </c>
      <c r="CR19" s="5">
        <v>17</v>
      </c>
      <c r="CS19" s="5" t="s">
        <v>12</v>
      </c>
      <c r="CT19" s="5" t="s">
        <v>15</v>
      </c>
      <c r="CU19" s="5" t="s">
        <v>13</v>
      </c>
      <c r="CV19" s="5" t="s">
        <v>16</v>
      </c>
      <c r="CW19" s="5" t="s">
        <v>10</v>
      </c>
      <c r="CX19" s="5" t="s">
        <v>11</v>
      </c>
      <c r="CY19" s="5" t="s">
        <v>14</v>
      </c>
      <c r="DB19" s="53">
        <v>43848</v>
      </c>
      <c r="DC19" s="54">
        <f t="shared" si="4"/>
        <v>43848.302083333336</v>
      </c>
      <c r="DD19" s="55">
        <v>0.30138888888888887</v>
      </c>
      <c r="DE19" s="55">
        <v>0.76597222222222217</v>
      </c>
      <c r="DF19" s="52">
        <f t="shared" si="5"/>
        <v>7</v>
      </c>
      <c r="DG19" t="str">
        <f t="shared" si="6"/>
        <v>SA</v>
      </c>
      <c r="DH19" s="55"/>
      <c r="DI19" s="53">
        <v>43848</v>
      </c>
      <c r="DJ19" s="54">
        <f t="shared" si="7"/>
        <v>43848.347222222219</v>
      </c>
      <c r="DK19" s="55">
        <v>0.34593750000000001</v>
      </c>
      <c r="DL19" s="55"/>
      <c r="DM19" s="52">
        <f t="shared" si="8"/>
        <v>7</v>
      </c>
      <c r="DN19" t="str">
        <f t="shared" si="9"/>
        <v>SA</v>
      </c>
      <c r="DO19" s="55"/>
      <c r="DP19" s="53">
        <v>43848</v>
      </c>
      <c r="DQ19" s="54">
        <f t="shared" si="10"/>
        <v>43848.302083333336</v>
      </c>
      <c r="DR19" s="55">
        <v>0.30084490740740738</v>
      </c>
      <c r="DS19" s="55"/>
      <c r="DT19" s="52">
        <f t="shared" si="11"/>
        <v>7</v>
      </c>
      <c r="DU19" t="str">
        <f t="shared" si="12"/>
        <v>SA</v>
      </c>
      <c r="DV19" s="57"/>
      <c r="DW19" s="65"/>
      <c r="DX19" s="65"/>
      <c r="EA19" s="75">
        <v>0.19</v>
      </c>
      <c r="EB19" s="71"/>
      <c r="EC19" s="5" t="str">
        <f t="shared" si="13"/>
        <v>FF0000</v>
      </c>
      <c r="ED19" s="87" t="s">
        <v>439</v>
      </c>
      <c r="EE19" s="72" t="s">
        <v>428</v>
      </c>
      <c r="EF19" s="5" t="str">
        <f t="shared" si="14"/>
        <v xml:space="preserve"> style="Color: white; background-color:#FF0000"</v>
      </c>
      <c r="EL19" s="8" t="s">
        <v>56</v>
      </c>
      <c r="EM19" s="74" t="s">
        <v>431</v>
      </c>
      <c r="EQ19" s="5" t="s">
        <v>56</v>
      </c>
      <c r="ER19" s="74" t="s">
        <v>431</v>
      </c>
    </row>
    <row r="20" spans="2:148" ht="15" customHeight="1">
      <c r="J20" s="5">
        <v>31</v>
      </c>
      <c r="K20" s="5" t="s">
        <v>295</v>
      </c>
      <c r="L20" s="5" t="s">
        <v>21</v>
      </c>
      <c r="N20" s="33">
        <v>44215</v>
      </c>
      <c r="O20" s="55">
        <v>0.32916666666666666</v>
      </c>
      <c r="P20" s="46">
        <f t="shared" si="15"/>
        <v>0</v>
      </c>
      <c r="Q20" s="19">
        <f t="shared" si="0"/>
        <v>0.32916666666666666</v>
      </c>
      <c r="R20" s="19">
        <f t="shared" si="1"/>
        <v>9.6450617283950209E-6</v>
      </c>
      <c r="T20" s="19">
        <v>1.2499999999999999E-2</v>
      </c>
      <c r="U20" s="35">
        <v>77.865396473894918</v>
      </c>
      <c r="V20" s="5">
        <v>77.865396473894918</v>
      </c>
      <c r="W20" s="5">
        <v>102.5726513642734</v>
      </c>
      <c r="X20" s="5">
        <v>129.77553175938343</v>
      </c>
      <c r="Y20" s="5">
        <v>160.90299999999999</v>
      </c>
      <c r="Z20" s="5">
        <v>194.57104959347029</v>
      </c>
      <c r="AA20" s="5">
        <v>227.43274199843228</v>
      </c>
      <c r="AB20" s="5">
        <v>257.86539647389492</v>
      </c>
      <c r="AC20" s="5">
        <v>282.57265136427338</v>
      </c>
      <c r="AD20" s="5">
        <v>309.7755317593834</v>
      </c>
      <c r="AE20" s="5">
        <v>340.90300000000002</v>
      </c>
      <c r="AF20" s="5">
        <v>14.571049593470285</v>
      </c>
      <c r="AG20" s="5">
        <v>47.432741998432292</v>
      </c>
      <c r="AI20" s="19"/>
      <c r="AK20" s="43"/>
      <c r="AM20" s="5">
        <v>19</v>
      </c>
      <c r="AN20" s="5" t="s">
        <v>172</v>
      </c>
      <c r="AO20" s="5">
        <v>1</v>
      </c>
      <c r="AP20" s="5">
        <f t="shared" si="2"/>
        <v>26.7</v>
      </c>
      <c r="AQ20" s="5">
        <f t="shared" si="3"/>
        <v>27.3</v>
      </c>
      <c r="AR20" s="5" t="s">
        <v>209</v>
      </c>
      <c r="AS20" s="5">
        <v>15</v>
      </c>
      <c r="AT20" s="5">
        <v>26.666666666666668</v>
      </c>
      <c r="AU20" s="5">
        <v>27.333333333333332</v>
      </c>
      <c r="AV20" s="5" t="s">
        <v>14</v>
      </c>
      <c r="AW20" s="5" t="s">
        <v>10</v>
      </c>
      <c r="AX20" s="5" t="s">
        <v>10</v>
      </c>
      <c r="AY20" s="61" t="s">
        <v>190</v>
      </c>
      <c r="BA20" s="5">
        <v>17</v>
      </c>
      <c r="BB20" s="19">
        <v>1.9444444444444442E-3</v>
      </c>
      <c r="BD20" s="5">
        <v>17</v>
      </c>
      <c r="BE20" s="19">
        <v>3.279320987654321E-5</v>
      </c>
      <c r="BG20" s="5" t="s">
        <v>296</v>
      </c>
      <c r="BH20" s="4">
        <v>-5</v>
      </c>
      <c r="BI20" s="4" t="s">
        <v>268</v>
      </c>
      <c r="BJ20" s="4" t="s">
        <v>269</v>
      </c>
      <c r="BK20" s="44">
        <v>1</v>
      </c>
      <c r="BP20" s="47">
        <v>0.18</v>
      </c>
      <c r="BQ20" s="47">
        <v>10</v>
      </c>
      <c r="BR20" s="47">
        <v>0.18</v>
      </c>
      <c r="BS20" s="80" t="s">
        <v>432</v>
      </c>
      <c r="BT20" s="44">
        <v>1</v>
      </c>
      <c r="BU20" s="4" t="s">
        <v>58</v>
      </c>
      <c r="BV20" s="4">
        <v>1</v>
      </c>
      <c r="BW20" s="4" t="s">
        <v>212</v>
      </c>
      <c r="BX20" s="44">
        <v>1</v>
      </c>
      <c r="BY20" s="8" t="s">
        <v>57</v>
      </c>
      <c r="BZ20" s="5">
        <v>-1</v>
      </c>
      <c r="CA20" s="44">
        <v>1</v>
      </c>
      <c r="CB20" s="5">
        <v>18</v>
      </c>
      <c r="CC20" s="5" t="s">
        <v>177</v>
      </c>
      <c r="CD20" s="5" t="s">
        <v>221</v>
      </c>
      <c r="CE20" s="5" t="s">
        <v>14</v>
      </c>
      <c r="CF20" s="44">
        <v>1</v>
      </c>
      <c r="CG20" s="8" t="s">
        <v>57</v>
      </c>
      <c r="CO20" s="5" t="s">
        <v>188</v>
      </c>
      <c r="CP20" s="5" t="s">
        <v>297</v>
      </c>
      <c r="CR20" s="5">
        <v>18</v>
      </c>
      <c r="CS20" s="5" t="s">
        <v>11</v>
      </c>
      <c r="CT20" s="5" t="s">
        <v>14</v>
      </c>
      <c r="CU20" s="5" t="s">
        <v>12</v>
      </c>
      <c r="CV20" s="5" t="s">
        <v>15</v>
      </c>
      <c r="CW20" s="5" t="s">
        <v>13</v>
      </c>
      <c r="CX20" s="5" t="s">
        <v>16</v>
      </c>
      <c r="CY20" s="5" t="s">
        <v>10</v>
      </c>
      <c r="DB20" s="53">
        <v>43849</v>
      </c>
      <c r="DC20" s="54">
        <f t="shared" si="4"/>
        <v>43849.302083333336</v>
      </c>
      <c r="DD20" s="55">
        <v>0.30138888888888887</v>
      </c>
      <c r="DE20" s="55">
        <v>0.76597222222222217</v>
      </c>
      <c r="DF20" s="52">
        <f t="shared" si="5"/>
        <v>1</v>
      </c>
      <c r="DG20" t="str">
        <f t="shared" si="6"/>
        <v>SU</v>
      </c>
      <c r="DH20" s="55"/>
      <c r="DI20" s="53">
        <v>43849</v>
      </c>
      <c r="DJ20" s="54">
        <f t="shared" si="7"/>
        <v>43849.347222222219</v>
      </c>
      <c r="DK20" s="55">
        <v>0.34560185185185183</v>
      </c>
      <c r="DL20" s="55"/>
      <c r="DM20" s="52">
        <f t="shared" si="8"/>
        <v>1</v>
      </c>
      <c r="DN20" t="str">
        <f t="shared" si="9"/>
        <v>SU</v>
      </c>
      <c r="DO20" s="55"/>
      <c r="DP20" s="53">
        <v>43849</v>
      </c>
      <c r="DQ20" s="54">
        <f t="shared" si="10"/>
        <v>43849.302083333336</v>
      </c>
      <c r="DR20" s="55">
        <v>0.30105324074074075</v>
      </c>
      <c r="DS20" s="55"/>
      <c r="DT20" s="52">
        <f t="shared" si="11"/>
        <v>1</v>
      </c>
      <c r="DU20" t="str">
        <f t="shared" si="12"/>
        <v>SU</v>
      </c>
      <c r="DV20" s="57"/>
      <c r="DW20" s="65"/>
      <c r="DX20" s="65"/>
      <c r="EA20" s="75">
        <v>0.2</v>
      </c>
      <c r="EB20" s="71"/>
      <c r="EC20" s="5" t="str">
        <f t="shared" si="13"/>
        <v>FF0000</v>
      </c>
      <c r="ED20" s="87" t="s">
        <v>439</v>
      </c>
      <c r="EE20" s="72" t="s">
        <v>428</v>
      </c>
      <c r="EF20" s="5" t="str">
        <f t="shared" si="14"/>
        <v xml:space="preserve"> style="Color: white; background-color:#FF0000"</v>
      </c>
      <c r="EL20" s="8" t="s">
        <v>57</v>
      </c>
      <c r="EM20" s="71" t="s">
        <v>430</v>
      </c>
      <c r="EQ20" s="5" t="s">
        <v>57</v>
      </c>
      <c r="ER20" s="71" t="s">
        <v>430</v>
      </c>
    </row>
    <row r="21" spans="2:148">
      <c r="J21" s="5">
        <v>32</v>
      </c>
      <c r="K21" s="5" t="s">
        <v>298</v>
      </c>
      <c r="L21" s="5" t="s">
        <v>13</v>
      </c>
      <c r="N21" s="33">
        <v>44216</v>
      </c>
      <c r="O21" s="55">
        <v>0.33194444444444443</v>
      </c>
      <c r="P21" s="46">
        <f t="shared" si="15"/>
        <v>0</v>
      </c>
      <c r="Q21" s="19">
        <f t="shared" si="0"/>
        <v>0.33194444444444443</v>
      </c>
      <c r="R21" s="19">
        <f t="shared" si="1"/>
        <v>9.6450617283950209E-6</v>
      </c>
      <c r="T21" s="19">
        <v>1.3194444444444444E-2</v>
      </c>
      <c r="U21" s="35">
        <v>78.088999260138579</v>
      </c>
      <c r="V21" s="5">
        <v>78.088999260138579</v>
      </c>
      <c r="W21" s="5">
        <v>102.8028132810993</v>
      </c>
      <c r="X21" s="5">
        <v>130.0281405066039</v>
      </c>
      <c r="Y21" s="5">
        <v>161.17516000000001</v>
      </c>
      <c r="Z21" s="5">
        <v>194.83743675318357</v>
      </c>
      <c r="AA21" s="5">
        <v>227.67477638341779</v>
      </c>
      <c r="AB21" s="5">
        <v>258.08899926013856</v>
      </c>
      <c r="AC21" s="5">
        <v>282.8028132810993</v>
      </c>
      <c r="AD21" s="5">
        <v>310.0281405066039</v>
      </c>
      <c r="AE21" s="5">
        <v>341.17516000000001</v>
      </c>
      <c r="AF21" s="5">
        <v>14.83743675318356</v>
      </c>
      <c r="AG21" s="5">
        <v>47.674776383417793</v>
      </c>
      <c r="AI21" s="19"/>
      <c r="AK21" s="43"/>
      <c r="AM21" s="5">
        <v>20</v>
      </c>
      <c r="AN21" s="5" t="s">
        <v>172</v>
      </c>
      <c r="AO21" s="5">
        <v>1</v>
      </c>
      <c r="AP21" s="5">
        <f t="shared" si="2"/>
        <v>27.3</v>
      </c>
      <c r="AQ21" s="5">
        <f t="shared" si="3"/>
        <v>28.4</v>
      </c>
      <c r="AR21" s="5" t="s">
        <v>209</v>
      </c>
      <c r="AS21" s="5">
        <v>15</v>
      </c>
      <c r="AT21" s="5">
        <v>27.333333333333332</v>
      </c>
      <c r="AU21" s="5">
        <v>28.444444444444446</v>
      </c>
      <c r="AV21" s="5" t="s">
        <v>14</v>
      </c>
      <c r="AW21" s="5" t="s">
        <v>10</v>
      </c>
      <c r="AX21" s="5" t="s">
        <v>11</v>
      </c>
      <c r="AY21" s="61" t="s">
        <v>190</v>
      </c>
      <c r="BA21" s="5">
        <v>18</v>
      </c>
      <c r="BB21" s="19">
        <v>2.0486111111111113E-3</v>
      </c>
      <c r="BD21" s="5">
        <v>18</v>
      </c>
      <c r="BE21" s="19">
        <v>3.4722222222222222E-5</v>
      </c>
      <c r="BG21" s="5" t="s">
        <v>299</v>
      </c>
      <c r="BH21" s="4">
        <v>5</v>
      </c>
      <c r="BI21" s="4" t="s">
        <v>268</v>
      </c>
      <c r="BJ21" s="4" t="s">
        <v>269</v>
      </c>
      <c r="BK21" s="44">
        <v>1</v>
      </c>
      <c r="BP21" s="47">
        <v>0.19</v>
      </c>
      <c r="BQ21" s="47">
        <v>10</v>
      </c>
      <c r="BR21" s="47">
        <v>0.19</v>
      </c>
      <c r="BS21" s="80" t="s">
        <v>432</v>
      </c>
      <c r="BT21" s="44">
        <v>1</v>
      </c>
      <c r="BU21" s="4" t="s">
        <v>59</v>
      </c>
      <c r="BV21" s="4">
        <v>1</v>
      </c>
      <c r="BW21" s="4" t="s">
        <v>212</v>
      </c>
      <c r="BX21" s="44">
        <v>1</v>
      </c>
      <c r="BY21" s="8" t="s">
        <v>58</v>
      </c>
      <c r="CA21" s="44">
        <v>1</v>
      </c>
      <c r="CB21" s="5">
        <v>19</v>
      </c>
      <c r="CC21" s="5" t="s">
        <v>177</v>
      </c>
      <c r="CD21" s="5" t="s">
        <v>227</v>
      </c>
      <c r="CE21" s="5" t="s">
        <v>12</v>
      </c>
      <c r="CF21" s="44">
        <v>1</v>
      </c>
      <c r="CG21" s="8" t="s">
        <v>58</v>
      </c>
      <c r="CO21" s="5" t="s">
        <v>188</v>
      </c>
      <c r="CP21" s="5" t="s">
        <v>300</v>
      </c>
      <c r="CR21" s="5">
        <v>19</v>
      </c>
      <c r="CS21" s="5" t="s">
        <v>16</v>
      </c>
      <c r="CT21" s="5" t="s">
        <v>10</v>
      </c>
      <c r="CU21" s="5" t="s">
        <v>11</v>
      </c>
      <c r="CV21" s="5" t="s">
        <v>14</v>
      </c>
      <c r="CW21" s="5" t="s">
        <v>12</v>
      </c>
      <c r="CX21" s="5" t="s">
        <v>15</v>
      </c>
      <c r="CY21" s="5" t="s">
        <v>13</v>
      </c>
      <c r="DB21" s="53">
        <v>43850</v>
      </c>
      <c r="DC21" s="54">
        <f t="shared" si="4"/>
        <v>43850.302083333336</v>
      </c>
      <c r="DD21" s="55">
        <v>0.30138888888888887</v>
      </c>
      <c r="DE21" s="55">
        <v>0.76666666666666661</v>
      </c>
      <c r="DF21" s="52">
        <f t="shared" si="5"/>
        <v>2</v>
      </c>
      <c r="DG21" t="str">
        <f t="shared" si="6"/>
        <v>MO</v>
      </c>
      <c r="DH21" s="55"/>
      <c r="DI21" s="53">
        <v>43850</v>
      </c>
      <c r="DJ21" s="54">
        <f t="shared" si="7"/>
        <v>43850.34375</v>
      </c>
      <c r="DK21" s="55">
        <v>0.34524305555555551</v>
      </c>
      <c r="DL21" s="55"/>
      <c r="DM21" s="52">
        <f t="shared" si="8"/>
        <v>2</v>
      </c>
      <c r="DN21" t="str">
        <f t="shared" si="9"/>
        <v>MO</v>
      </c>
      <c r="DO21" s="55"/>
      <c r="DP21" s="53">
        <v>43850</v>
      </c>
      <c r="DQ21" s="54">
        <f t="shared" si="10"/>
        <v>43850.302083333336</v>
      </c>
      <c r="DR21" s="55">
        <v>0.30126157407407406</v>
      </c>
      <c r="DS21" s="55"/>
      <c r="DT21" s="52">
        <f t="shared" si="11"/>
        <v>2</v>
      </c>
      <c r="DU21" t="str">
        <f t="shared" si="12"/>
        <v>MO</v>
      </c>
      <c r="DV21" s="57"/>
      <c r="DW21" s="65"/>
      <c r="DX21" s="65"/>
      <c r="EA21" s="75">
        <v>0.21</v>
      </c>
      <c r="EB21" s="78"/>
      <c r="EC21" s="5" t="str">
        <f t="shared" si="13"/>
        <v>FF5050</v>
      </c>
      <c r="ED21" s="87" t="s">
        <v>439</v>
      </c>
      <c r="EE21" s="72" t="s">
        <v>428</v>
      </c>
      <c r="EF21" s="5" t="str">
        <f t="shared" si="14"/>
        <v xml:space="preserve"> style="Color: white; background-color:#FF5050"</v>
      </c>
      <c r="EL21" s="8" t="s">
        <v>58</v>
      </c>
      <c r="EM21" s="5" t="s">
        <v>442</v>
      </c>
      <c r="EQ21" s="5" t="s">
        <v>58</v>
      </c>
      <c r="ER21" s="71" t="s">
        <v>430</v>
      </c>
    </row>
    <row r="22" spans="2:148">
      <c r="J22" s="5">
        <v>33</v>
      </c>
      <c r="K22" s="5" t="s">
        <v>301</v>
      </c>
      <c r="L22" s="5" t="s">
        <v>10</v>
      </c>
      <c r="N22" s="33">
        <v>44217</v>
      </c>
      <c r="O22" s="55">
        <v>0.3347222222222222</v>
      </c>
      <c r="P22" s="46">
        <f t="shared" si="15"/>
        <v>0</v>
      </c>
      <c r="Q22" s="19">
        <f t="shared" si="0"/>
        <v>0.3347222222222222</v>
      </c>
      <c r="R22" s="19">
        <f t="shared" si="1"/>
        <v>9.6450617283950209E-6</v>
      </c>
      <c r="T22" s="19">
        <v>1.3888888888888888E-2</v>
      </c>
      <c r="U22" s="35">
        <v>78.312534356307225</v>
      </c>
      <c r="V22" s="5">
        <v>78.312534356307225</v>
      </c>
      <c r="W22" s="5">
        <v>103.03307116023876</v>
      </c>
      <c r="X22" s="5">
        <v>130.28087215685014</v>
      </c>
      <c r="Y22" s="5">
        <v>161.44728000000001</v>
      </c>
      <c r="Z22" s="5">
        <v>195.10358292880784</v>
      </c>
      <c r="AA22" s="5">
        <v>227.91659073802487</v>
      </c>
      <c r="AB22" s="5">
        <v>258.3125343563072</v>
      </c>
      <c r="AC22" s="5">
        <v>283.03307116023876</v>
      </c>
      <c r="AD22" s="5">
        <v>310.28087215685014</v>
      </c>
      <c r="AE22" s="5">
        <v>341.44727999999998</v>
      </c>
      <c r="AF22" s="5">
        <v>15.103582928807846</v>
      </c>
      <c r="AG22" s="5">
        <v>47.916590738024865</v>
      </c>
      <c r="AI22" s="19"/>
      <c r="AK22" s="43"/>
      <c r="AM22" s="5">
        <v>21</v>
      </c>
      <c r="AN22" s="5" t="s">
        <v>172</v>
      </c>
      <c r="AO22" s="5">
        <v>1</v>
      </c>
      <c r="AP22" s="5">
        <f t="shared" si="2"/>
        <v>28.4</v>
      </c>
      <c r="AQ22" s="5">
        <f t="shared" si="3"/>
        <v>29.2</v>
      </c>
      <c r="AR22" s="5" t="s">
        <v>209</v>
      </c>
      <c r="AS22" s="5">
        <v>15</v>
      </c>
      <c r="AT22" s="5">
        <v>28.444444444444446</v>
      </c>
      <c r="AU22" s="5">
        <v>29.222222222222221</v>
      </c>
      <c r="AV22" s="5" t="s">
        <v>14</v>
      </c>
      <c r="AW22" s="5" t="s">
        <v>10</v>
      </c>
      <c r="AX22" s="5" t="s">
        <v>14</v>
      </c>
      <c r="AY22" s="61" t="s">
        <v>190</v>
      </c>
      <c r="BA22" s="5">
        <v>19</v>
      </c>
      <c r="BB22" s="19">
        <v>2.1643518518518518E-3</v>
      </c>
      <c r="BD22" s="5">
        <v>19</v>
      </c>
      <c r="BE22" s="19">
        <v>3.6651234567901234E-5</v>
      </c>
      <c r="BG22" s="5" t="s">
        <v>302</v>
      </c>
      <c r="BH22" s="4">
        <v>5</v>
      </c>
      <c r="BI22" s="4" t="s">
        <v>268</v>
      </c>
      <c r="BJ22" s="4" t="s">
        <v>269</v>
      </c>
      <c r="BK22" s="44">
        <v>1</v>
      </c>
      <c r="BP22" s="47">
        <v>0.2</v>
      </c>
      <c r="BQ22" s="47">
        <v>10</v>
      </c>
      <c r="BR22" s="47">
        <v>0.2</v>
      </c>
      <c r="BS22" s="80" t="s">
        <v>432</v>
      </c>
      <c r="BT22" s="44">
        <v>1</v>
      </c>
      <c r="BU22" s="4" t="s">
        <v>55</v>
      </c>
      <c r="BV22" s="4">
        <v>1</v>
      </c>
      <c r="BW22" s="4" t="s">
        <v>212</v>
      </c>
      <c r="BX22" s="44">
        <v>1</v>
      </c>
      <c r="BY22" s="8" t="s">
        <v>59</v>
      </c>
      <c r="CA22" s="44">
        <v>1</v>
      </c>
      <c r="CB22" s="5">
        <v>20</v>
      </c>
      <c r="CC22" s="5" t="s">
        <v>177</v>
      </c>
      <c r="CD22" s="5" t="s">
        <v>233</v>
      </c>
      <c r="CE22" s="5" t="s">
        <v>15</v>
      </c>
      <c r="CF22" s="44">
        <v>1</v>
      </c>
      <c r="CG22" s="8" t="s">
        <v>59</v>
      </c>
      <c r="CR22" s="5">
        <v>20</v>
      </c>
      <c r="CS22" s="5" t="s">
        <v>15</v>
      </c>
      <c r="CT22" s="5" t="s">
        <v>13</v>
      </c>
      <c r="CU22" s="5" t="s">
        <v>16</v>
      </c>
      <c r="CV22" s="5" t="s">
        <v>10</v>
      </c>
      <c r="CW22" s="5" t="s">
        <v>11</v>
      </c>
      <c r="CX22" s="5" t="s">
        <v>14</v>
      </c>
      <c r="CY22" s="5" t="s">
        <v>12</v>
      </c>
      <c r="DB22" s="53">
        <v>43851</v>
      </c>
      <c r="DC22" s="54">
        <f t="shared" si="4"/>
        <v>43851.302083333336</v>
      </c>
      <c r="DD22" s="55">
        <v>0.30138888888888887</v>
      </c>
      <c r="DE22" s="55">
        <v>0.76666666666666661</v>
      </c>
      <c r="DF22" s="52">
        <f t="shared" si="5"/>
        <v>3</v>
      </c>
      <c r="DG22" t="str">
        <f t="shared" si="6"/>
        <v>MA</v>
      </c>
      <c r="DH22" s="55"/>
      <c r="DI22" s="53">
        <v>43851</v>
      </c>
      <c r="DJ22" s="54">
        <f t="shared" si="7"/>
        <v>43851.34375</v>
      </c>
      <c r="DK22" s="55">
        <v>0.34484953703703702</v>
      </c>
      <c r="DL22" s="55"/>
      <c r="DM22" s="52">
        <f t="shared" si="8"/>
        <v>3</v>
      </c>
      <c r="DN22" t="str">
        <f t="shared" si="9"/>
        <v>MA</v>
      </c>
      <c r="DO22" s="55"/>
      <c r="DP22" s="53">
        <v>43851</v>
      </c>
      <c r="DQ22" s="54">
        <f t="shared" si="10"/>
        <v>43851.302083333336</v>
      </c>
      <c r="DR22" s="55">
        <v>0.30145833333333333</v>
      </c>
      <c r="DS22" s="55"/>
      <c r="DT22" s="52">
        <f t="shared" si="11"/>
        <v>3</v>
      </c>
      <c r="DU22" t="str">
        <f t="shared" si="12"/>
        <v>MA</v>
      </c>
      <c r="DV22" s="57"/>
      <c r="DW22" s="65"/>
      <c r="DX22" s="65"/>
      <c r="EA22" s="75">
        <v>0.22</v>
      </c>
      <c r="EB22" s="78"/>
      <c r="EC22" s="5" t="str">
        <f t="shared" si="13"/>
        <v>FF5050</v>
      </c>
      <c r="ED22" s="87" t="s">
        <v>439</v>
      </c>
      <c r="EE22" s="72" t="s">
        <v>428</v>
      </c>
      <c r="EF22" s="5" t="str">
        <f t="shared" si="14"/>
        <v xml:space="preserve"> style="Color: white; background-color:#FF5050"</v>
      </c>
      <c r="EL22" s="8" t="s">
        <v>59</v>
      </c>
      <c r="EM22" s="5" t="s">
        <v>442</v>
      </c>
      <c r="EQ22" s="5" t="s">
        <v>59</v>
      </c>
      <c r="ER22" s="71" t="s">
        <v>430</v>
      </c>
    </row>
    <row r="23" spans="2:148">
      <c r="J23" s="5">
        <v>34</v>
      </c>
      <c r="K23" s="5" t="s">
        <v>303</v>
      </c>
      <c r="L23" s="5" t="s">
        <v>11</v>
      </c>
      <c r="N23" s="33">
        <v>44218</v>
      </c>
      <c r="O23" s="55">
        <v>0.33749999999999997</v>
      </c>
      <c r="P23" s="46">
        <f t="shared" si="15"/>
        <v>0</v>
      </c>
      <c r="Q23" s="19">
        <f t="shared" si="0"/>
        <v>0.33749999999999997</v>
      </c>
      <c r="R23" s="19">
        <f t="shared" si="1"/>
        <v>9.6450617283950209E-6</v>
      </c>
      <c r="T23" s="19">
        <v>1.4583333333333332E-2</v>
      </c>
      <c r="U23" s="35">
        <v>78.536003176188061</v>
      </c>
      <c r="V23" s="5">
        <v>78.536003176188061</v>
      </c>
      <c r="W23" s="5">
        <v>103.26342138912257</v>
      </c>
      <c r="X23" s="5">
        <v>130.53372500874633</v>
      </c>
      <c r="Y23" s="5">
        <v>161.71937</v>
      </c>
      <c r="Z23" s="5">
        <v>195.36948778862219</v>
      </c>
      <c r="AA23" s="5">
        <v>228.15818699953311</v>
      </c>
      <c r="AB23" s="5">
        <v>258.53600317618805</v>
      </c>
      <c r="AC23" s="5">
        <v>283.26342138912258</v>
      </c>
      <c r="AD23" s="5">
        <v>310.53372500874633</v>
      </c>
      <c r="AE23" s="5">
        <v>341.71937000000003</v>
      </c>
      <c r="AF23" s="5">
        <v>15.369487788622195</v>
      </c>
      <c r="AG23" s="5">
        <v>48.158186999533115</v>
      </c>
      <c r="AI23" s="19"/>
      <c r="AK23" s="43"/>
      <c r="AM23" s="5">
        <v>22</v>
      </c>
      <c r="AN23" s="5" t="s">
        <v>172</v>
      </c>
      <c r="AO23" s="5">
        <v>1</v>
      </c>
      <c r="AP23" s="5">
        <f t="shared" si="2"/>
        <v>29.2</v>
      </c>
      <c r="AQ23" s="5">
        <f t="shared" si="3"/>
        <v>30</v>
      </c>
      <c r="AR23" s="5" t="s">
        <v>209</v>
      </c>
      <c r="AS23" s="5">
        <v>15</v>
      </c>
      <c r="AT23" s="5">
        <v>29.222222222222221</v>
      </c>
      <c r="AU23" s="5">
        <v>30</v>
      </c>
      <c r="AV23" s="5" t="s">
        <v>14</v>
      </c>
      <c r="AW23" s="5" t="s">
        <v>10</v>
      </c>
      <c r="AX23" s="5" t="s">
        <v>20</v>
      </c>
      <c r="AY23" s="61" t="s">
        <v>190</v>
      </c>
      <c r="BA23" s="5">
        <v>20</v>
      </c>
      <c r="BB23" s="19">
        <v>2.2800925925925927E-3</v>
      </c>
      <c r="BD23" s="5">
        <v>20</v>
      </c>
      <c r="BE23" s="19">
        <v>3.8580246913580246E-5</v>
      </c>
      <c r="BG23" s="5" t="s">
        <v>304</v>
      </c>
      <c r="BH23" s="4">
        <v>-5</v>
      </c>
      <c r="BI23" s="4" t="s">
        <v>268</v>
      </c>
      <c r="BJ23" s="4" t="s">
        <v>269</v>
      </c>
      <c r="BK23" s="44">
        <v>1</v>
      </c>
      <c r="BP23" s="47">
        <v>0.21</v>
      </c>
      <c r="BQ23" s="47">
        <v>10</v>
      </c>
      <c r="BR23" s="47">
        <v>0.21</v>
      </c>
      <c r="BS23" s="80" t="s">
        <v>432</v>
      </c>
      <c r="BT23" s="44">
        <v>1</v>
      </c>
      <c r="BU23" s="4" t="s">
        <v>56</v>
      </c>
      <c r="BV23" s="4">
        <v>4</v>
      </c>
      <c r="BW23" s="4" t="s">
        <v>162</v>
      </c>
      <c r="BX23" s="44">
        <v>1</v>
      </c>
      <c r="BY23" s="8" t="s">
        <v>60</v>
      </c>
      <c r="BZ23" s="5">
        <v>1</v>
      </c>
      <c r="CA23" s="44">
        <v>1</v>
      </c>
      <c r="CB23" s="5">
        <v>21</v>
      </c>
      <c r="CC23" s="5" t="s">
        <v>177</v>
      </c>
      <c r="CD23" s="5" t="s">
        <v>239</v>
      </c>
      <c r="CE23" s="5" t="s">
        <v>13</v>
      </c>
      <c r="CF23" s="44">
        <v>1</v>
      </c>
      <c r="CG23" s="8" t="s">
        <v>60</v>
      </c>
      <c r="CR23" s="5">
        <v>21</v>
      </c>
      <c r="CS23" s="5" t="s">
        <v>14</v>
      </c>
      <c r="CT23" s="5" t="s">
        <v>12</v>
      </c>
      <c r="CU23" s="5" t="s">
        <v>15</v>
      </c>
      <c r="CV23" s="5" t="s">
        <v>13</v>
      </c>
      <c r="CW23" s="5" t="s">
        <v>16</v>
      </c>
      <c r="CX23" s="5" t="s">
        <v>10</v>
      </c>
      <c r="CY23" s="5" t="s">
        <v>11</v>
      </c>
      <c r="DB23" s="53">
        <v>43852</v>
      </c>
      <c r="DC23" s="54">
        <f t="shared" si="4"/>
        <v>43852.302083333336</v>
      </c>
      <c r="DD23" s="55">
        <v>0.30138888888888887</v>
      </c>
      <c r="DE23" s="55">
        <v>0.76736111111111116</v>
      </c>
      <c r="DF23" s="52">
        <f t="shared" si="5"/>
        <v>4</v>
      </c>
      <c r="DG23" t="str">
        <f t="shared" si="6"/>
        <v>ME</v>
      </c>
      <c r="DH23" s="55"/>
      <c r="DI23" s="53">
        <v>43852</v>
      </c>
      <c r="DJ23" s="54">
        <f t="shared" si="7"/>
        <v>43852.34375</v>
      </c>
      <c r="DK23" s="55">
        <v>0.3444444444444445</v>
      </c>
      <c r="DL23" s="55"/>
      <c r="DM23" s="52">
        <f t="shared" si="8"/>
        <v>4</v>
      </c>
      <c r="DN23" t="str">
        <f t="shared" si="9"/>
        <v>ME</v>
      </c>
      <c r="DO23" s="55"/>
      <c r="DP23" s="53">
        <v>43852</v>
      </c>
      <c r="DQ23" s="54">
        <f t="shared" si="10"/>
        <v>43852.302083333336</v>
      </c>
      <c r="DR23" s="55">
        <v>0.30164351851851851</v>
      </c>
      <c r="DS23" s="55"/>
      <c r="DT23" s="52">
        <f t="shared" si="11"/>
        <v>4</v>
      </c>
      <c r="DU23" t="str">
        <f t="shared" si="12"/>
        <v>ME</v>
      </c>
      <c r="DV23" s="57"/>
      <c r="DW23" s="65"/>
      <c r="DX23" s="65"/>
      <c r="EA23" s="75">
        <v>0.23</v>
      </c>
      <c r="EB23" s="78"/>
      <c r="EC23" s="5" t="str">
        <f t="shared" si="13"/>
        <v>FF5050</v>
      </c>
      <c r="ED23" s="87" t="s">
        <v>439</v>
      </c>
      <c r="EE23" s="72" t="s">
        <v>428</v>
      </c>
      <c r="EF23" s="5" t="str">
        <f t="shared" si="14"/>
        <v xml:space="preserve"> style="Color: white; background-color:#FF5050"</v>
      </c>
      <c r="EL23" s="8" t="s">
        <v>60</v>
      </c>
      <c r="EM23" s="71" t="s">
        <v>430</v>
      </c>
      <c r="EQ23" s="5" t="s">
        <v>60</v>
      </c>
      <c r="ER23" s="74" t="s">
        <v>431</v>
      </c>
    </row>
    <row r="24" spans="2:148">
      <c r="J24" s="5">
        <v>35</v>
      </c>
      <c r="K24" s="5" t="s">
        <v>305</v>
      </c>
      <c r="L24" s="5" t="s">
        <v>14</v>
      </c>
      <c r="N24" s="33">
        <v>44219</v>
      </c>
      <c r="O24" s="55">
        <v>0.34027777777777773</v>
      </c>
      <c r="P24" s="46">
        <f t="shared" si="15"/>
        <v>0</v>
      </c>
      <c r="Q24" s="19">
        <f t="shared" si="0"/>
        <v>0.34027777777777773</v>
      </c>
      <c r="R24" s="19">
        <f t="shared" si="1"/>
        <v>9.6450617283950209E-6</v>
      </c>
      <c r="T24" s="19">
        <v>1.5277777777777777E-2</v>
      </c>
      <c r="U24" s="35">
        <v>78.759407156701627</v>
      </c>
      <c r="V24" s="5">
        <v>78.759407156701627</v>
      </c>
      <c r="W24" s="5">
        <v>103.49385235291422</v>
      </c>
      <c r="X24" s="5">
        <v>130.78670089881584</v>
      </c>
      <c r="Y24" s="5">
        <v>161.99141</v>
      </c>
      <c r="Z24" s="5">
        <v>195.63515110444871</v>
      </c>
      <c r="AA24" s="5">
        <v>228.39956638411368</v>
      </c>
      <c r="AB24" s="5">
        <v>258.75940715670163</v>
      </c>
      <c r="AC24" s="5">
        <v>283.49385235291425</v>
      </c>
      <c r="AD24" s="5">
        <v>310.78670089881587</v>
      </c>
      <c r="AE24" s="5">
        <v>341.99140999999997</v>
      </c>
      <c r="AF24" s="5">
        <v>15.635151104448695</v>
      </c>
      <c r="AG24" s="5">
        <v>48.399566384113683</v>
      </c>
      <c r="AI24" s="19"/>
      <c r="AK24" s="43"/>
      <c r="AM24" s="5">
        <v>23</v>
      </c>
      <c r="AN24" s="5" t="s">
        <v>306</v>
      </c>
      <c r="AO24" s="5">
        <v>2</v>
      </c>
      <c r="AP24" s="5">
        <f t="shared" si="2"/>
        <v>30</v>
      </c>
      <c r="AQ24" s="5">
        <f t="shared" si="3"/>
        <v>31.2</v>
      </c>
      <c r="AR24" s="5" t="s">
        <v>209</v>
      </c>
      <c r="AS24" s="5">
        <v>15</v>
      </c>
      <c r="AT24" s="5">
        <v>0</v>
      </c>
      <c r="AU24" s="5">
        <v>1.2222222222222223</v>
      </c>
      <c r="AV24" s="5" t="s">
        <v>13</v>
      </c>
      <c r="AW24" s="5" t="s">
        <v>10</v>
      </c>
      <c r="AX24" s="5" t="s">
        <v>20</v>
      </c>
      <c r="AY24" s="61" t="s">
        <v>190</v>
      </c>
      <c r="BA24" s="5">
        <v>21</v>
      </c>
      <c r="BB24" s="19">
        <v>2.3958333333333336E-3</v>
      </c>
      <c r="BD24" s="5">
        <v>21</v>
      </c>
      <c r="BE24" s="19">
        <v>4.0509259259259258E-5</v>
      </c>
      <c r="BG24" s="5" t="s">
        <v>307</v>
      </c>
      <c r="BH24" s="4">
        <v>-5</v>
      </c>
      <c r="BI24" s="4" t="s">
        <v>268</v>
      </c>
      <c r="BJ24" s="4" t="s">
        <v>269</v>
      </c>
      <c r="BK24" s="44">
        <v>1</v>
      </c>
      <c r="BP24" s="47">
        <v>0.22</v>
      </c>
      <c r="BQ24" s="47">
        <v>10</v>
      </c>
      <c r="BR24" s="47">
        <v>0.22</v>
      </c>
      <c r="BS24" s="80" t="s">
        <v>432</v>
      </c>
      <c r="BT24" s="44">
        <v>1</v>
      </c>
      <c r="BU24" s="4" t="s">
        <v>57</v>
      </c>
      <c r="BV24" s="4">
        <v>1</v>
      </c>
      <c r="BW24" s="4">
        <v>1</v>
      </c>
      <c r="BX24" s="44">
        <v>1</v>
      </c>
      <c r="BY24" s="8" t="s">
        <v>61</v>
      </c>
      <c r="BZ24" s="5">
        <v>-1</v>
      </c>
      <c r="CA24" s="44">
        <v>1</v>
      </c>
      <c r="CB24" s="5">
        <v>22</v>
      </c>
      <c r="CC24" s="5" t="s">
        <v>177</v>
      </c>
      <c r="CD24" s="5" t="s">
        <v>245</v>
      </c>
      <c r="CE24" s="5" t="s">
        <v>16</v>
      </c>
      <c r="CF24" s="44">
        <v>1</v>
      </c>
      <c r="CG24" s="8" t="s">
        <v>61</v>
      </c>
      <c r="CR24" s="5">
        <v>22</v>
      </c>
      <c r="CS24" s="5" t="s">
        <v>10</v>
      </c>
      <c r="CT24" s="5" t="s">
        <v>11</v>
      </c>
      <c r="CU24" s="5" t="s">
        <v>14</v>
      </c>
      <c r="CV24" s="5" t="s">
        <v>12</v>
      </c>
      <c r="CW24" s="5" t="s">
        <v>15</v>
      </c>
      <c r="CX24" s="5" t="s">
        <v>13</v>
      </c>
      <c r="CY24" s="5" t="s">
        <v>16</v>
      </c>
      <c r="DB24" s="53">
        <v>43853</v>
      </c>
      <c r="DC24" s="54">
        <f t="shared" si="4"/>
        <v>43853.302083333336</v>
      </c>
      <c r="DD24" s="55">
        <v>0.30138888888888887</v>
      </c>
      <c r="DE24" s="55">
        <v>0.7680555555555556</v>
      </c>
      <c r="DF24" s="52">
        <f t="shared" si="5"/>
        <v>5</v>
      </c>
      <c r="DG24" t="str">
        <f t="shared" si="6"/>
        <v>JU</v>
      </c>
      <c r="DH24" s="55"/>
      <c r="DI24" s="53">
        <v>43853</v>
      </c>
      <c r="DJ24" s="54">
        <f t="shared" si="7"/>
        <v>43853.34375</v>
      </c>
      <c r="DK24" s="55">
        <v>0.34400462962962958</v>
      </c>
      <c r="DL24" s="55"/>
      <c r="DM24" s="52">
        <f t="shared" si="8"/>
        <v>5</v>
      </c>
      <c r="DN24" t="str">
        <f t="shared" si="9"/>
        <v>JU</v>
      </c>
      <c r="DO24" s="55"/>
      <c r="DP24" s="53">
        <v>43853</v>
      </c>
      <c r="DQ24" s="54">
        <f t="shared" si="10"/>
        <v>43853.302083333336</v>
      </c>
      <c r="DR24" s="55">
        <v>0.30181712962962964</v>
      </c>
      <c r="DS24" s="55"/>
      <c r="DT24" s="52">
        <f t="shared" si="11"/>
        <v>5</v>
      </c>
      <c r="DU24" t="str">
        <f t="shared" si="12"/>
        <v>JU</v>
      </c>
      <c r="DV24" s="57"/>
      <c r="DW24" s="65"/>
      <c r="DX24" s="65"/>
      <c r="EA24" s="75">
        <v>0.24</v>
      </c>
      <c r="EB24" s="78"/>
      <c r="EC24" s="5" t="str">
        <f t="shared" si="13"/>
        <v>FF5050</v>
      </c>
      <c r="ED24" s="87" t="s">
        <v>439</v>
      </c>
      <c r="EE24" s="72" t="s">
        <v>428</v>
      </c>
      <c r="EF24" s="5" t="str">
        <f t="shared" si="14"/>
        <v xml:space="preserve"> style="Color: white; background-color:#FF5050"</v>
      </c>
      <c r="EL24" s="8" t="s">
        <v>61</v>
      </c>
      <c r="EM24" s="71" t="s">
        <v>430</v>
      </c>
      <c r="EQ24" s="5" t="s">
        <v>61</v>
      </c>
      <c r="ER24" s="71" t="s">
        <v>430</v>
      </c>
    </row>
    <row r="25" spans="2:148">
      <c r="J25" s="5">
        <v>36</v>
      </c>
      <c r="K25" s="5" t="s">
        <v>308</v>
      </c>
      <c r="L25" s="5" t="s">
        <v>20</v>
      </c>
      <c r="N25" s="33">
        <v>44220</v>
      </c>
      <c r="O25" s="55">
        <v>0.3430555555555555</v>
      </c>
      <c r="P25" s="46">
        <f t="shared" si="15"/>
        <v>0</v>
      </c>
      <c r="Q25" s="19">
        <f t="shared" si="0"/>
        <v>0.3430555555555555</v>
      </c>
      <c r="R25" s="19">
        <f t="shared" si="1"/>
        <v>9.6450617283954071E-6</v>
      </c>
      <c r="T25" s="19">
        <v>1.5972222222222224E-2</v>
      </c>
      <c r="U25" s="35">
        <v>78.98274775405703</v>
      </c>
      <c r="V25" s="5">
        <v>78.98274775405703</v>
      </c>
      <c r="W25" s="5">
        <v>103.7243763425404</v>
      </c>
      <c r="X25" s="5">
        <v>131.03979654948876</v>
      </c>
      <c r="Y25" s="5">
        <v>162.26340999999999</v>
      </c>
      <c r="Z25" s="5">
        <v>195.90057234086092</v>
      </c>
      <c r="AA25" s="5">
        <v>228.64073056803488</v>
      </c>
      <c r="AB25" s="5">
        <v>258.98274775405702</v>
      </c>
      <c r="AC25" s="5">
        <v>283.72437634254038</v>
      </c>
      <c r="AD25" s="5">
        <v>311.03979654948876</v>
      </c>
      <c r="AE25" s="5">
        <v>342.26341000000002</v>
      </c>
      <c r="AF25" s="5">
        <v>15.900572340860919</v>
      </c>
      <c r="AG25" s="5">
        <v>48.640730568034868</v>
      </c>
      <c r="AI25" s="19"/>
      <c r="AK25" s="43"/>
      <c r="AM25" s="5">
        <v>24</v>
      </c>
      <c r="AN25" s="5" t="s">
        <v>306</v>
      </c>
      <c r="AO25" s="5">
        <v>2</v>
      </c>
      <c r="AP25" s="5">
        <f t="shared" si="2"/>
        <v>31.2</v>
      </c>
      <c r="AQ25" s="5">
        <f t="shared" si="3"/>
        <v>33</v>
      </c>
      <c r="AR25" s="5" t="s">
        <v>209</v>
      </c>
      <c r="AS25" s="5">
        <v>15</v>
      </c>
      <c r="AT25" s="5">
        <v>1.2222222222222223</v>
      </c>
      <c r="AU25" s="5">
        <v>3</v>
      </c>
      <c r="AV25" s="5" t="s">
        <v>13</v>
      </c>
      <c r="AW25" s="5" t="s">
        <v>10</v>
      </c>
      <c r="AX25" s="5" t="s">
        <v>15</v>
      </c>
      <c r="AY25" s="61" t="s">
        <v>190</v>
      </c>
      <c r="BA25" s="5">
        <v>22</v>
      </c>
      <c r="BB25" s="19">
        <v>2.5115740740740741E-3</v>
      </c>
      <c r="BD25" s="5">
        <v>22</v>
      </c>
      <c r="BE25" s="19">
        <v>4.243827160493827E-5</v>
      </c>
      <c r="BG25" s="5" t="s">
        <v>309</v>
      </c>
      <c r="BH25" s="4">
        <v>5</v>
      </c>
      <c r="BI25" s="4" t="s">
        <v>268</v>
      </c>
      <c r="BJ25" s="4" t="s">
        <v>269</v>
      </c>
      <c r="BK25" s="44">
        <v>1</v>
      </c>
      <c r="BP25" s="47">
        <v>0.23</v>
      </c>
      <c r="BQ25" s="47">
        <v>10</v>
      </c>
      <c r="BR25" s="47">
        <v>0.23</v>
      </c>
      <c r="BS25" s="80" t="s">
        <v>432</v>
      </c>
      <c r="BT25" s="44">
        <v>1</v>
      </c>
      <c r="BU25" s="4" t="s">
        <v>310</v>
      </c>
      <c r="BV25" s="4">
        <v>4</v>
      </c>
      <c r="BW25" s="4" t="s">
        <v>162</v>
      </c>
      <c r="BX25" s="44">
        <v>1</v>
      </c>
      <c r="BY25" s="8" t="s">
        <v>62</v>
      </c>
      <c r="BZ25" s="5">
        <v>1</v>
      </c>
      <c r="CA25" s="44">
        <v>1</v>
      </c>
      <c r="CB25" s="5">
        <v>23</v>
      </c>
      <c r="CC25" s="5" t="s">
        <v>177</v>
      </c>
      <c r="CD25" s="5" t="s">
        <v>252</v>
      </c>
      <c r="CE25" s="5" t="s">
        <v>20</v>
      </c>
      <c r="CF25" s="44">
        <v>1</v>
      </c>
      <c r="CG25" s="8" t="s">
        <v>62</v>
      </c>
      <c r="CR25" s="5">
        <v>23</v>
      </c>
      <c r="CS25" s="5" t="s">
        <v>13</v>
      </c>
      <c r="CT25" s="5" t="s">
        <v>16</v>
      </c>
      <c r="CU25" s="5" t="s">
        <v>10</v>
      </c>
      <c r="CV25" s="5" t="s">
        <v>11</v>
      </c>
      <c r="CW25" s="5" t="s">
        <v>14</v>
      </c>
      <c r="CX25" s="5" t="s">
        <v>12</v>
      </c>
      <c r="CY25" s="5" t="s">
        <v>15</v>
      </c>
      <c r="DB25" s="53">
        <v>43854</v>
      </c>
      <c r="DC25" s="54">
        <f t="shared" si="4"/>
        <v>43854.302083333336</v>
      </c>
      <c r="DD25" s="55">
        <v>0.30138888888888887</v>
      </c>
      <c r="DE25" s="55">
        <v>0.7680555555555556</v>
      </c>
      <c r="DF25" s="52">
        <f t="shared" si="5"/>
        <v>6</v>
      </c>
      <c r="DG25" t="str">
        <f t="shared" si="6"/>
        <v>VE</v>
      </c>
      <c r="DH25" s="55"/>
      <c r="DI25" s="53">
        <v>43854</v>
      </c>
      <c r="DJ25" s="54">
        <f t="shared" si="7"/>
        <v>43854.34375</v>
      </c>
      <c r="DK25" s="55">
        <v>0.34355324074074073</v>
      </c>
      <c r="DL25" s="55"/>
      <c r="DM25" s="52">
        <f t="shared" si="8"/>
        <v>6</v>
      </c>
      <c r="DN25" t="str">
        <f t="shared" si="9"/>
        <v>VE</v>
      </c>
      <c r="DO25" s="55"/>
      <c r="DP25" s="53">
        <v>43854</v>
      </c>
      <c r="DQ25" s="54">
        <f t="shared" si="10"/>
        <v>43854.302083333336</v>
      </c>
      <c r="DR25" s="55">
        <v>0.30199074074074073</v>
      </c>
      <c r="DS25" s="55"/>
      <c r="DT25" s="52">
        <f t="shared" si="11"/>
        <v>6</v>
      </c>
      <c r="DU25" t="str">
        <f t="shared" si="12"/>
        <v>VE</v>
      </c>
      <c r="DV25" s="57"/>
      <c r="DW25" s="65"/>
      <c r="DX25" s="65"/>
      <c r="EA25" s="75">
        <v>0.25</v>
      </c>
      <c r="EB25" s="78"/>
      <c r="EC25" s="5" t="str">
        <f t="shared" si="13"/>
        <v>FF5050</v>
      </c>
      <c r="ED25" s="87" t="s">
        <v>439</v>
      </c>
      <c r="EE25" s="72" t="s">
        <v>428</v>
      </c>
      <c r="EF25" s="5" t="str">
        <f t="shared" si="14"/>
        <v xml:space="preserve"> style="Color: white; background-color:#FF5050"</v>
      </c>
      <c r="EL25" s="8" t="s">
        <v>62</v>
      </c>
      <c r="EM25" s="74" t="s">
        <v>431</v>
      </c>
      <c r="EQ25" s="5" t="s">
        <v>62</v>
      </c>
      <c r="ER25" s="71" t="s">
        <v>430</v>
      </c>
    </row>
    <row r="26" spans="2:148">
      <c r="J26" s="5">
        <v>37</v>
      </c>
      <c r="K26" s="5" t="s">
        <v>311</v>
      </c>
      <c r="L26" s="5" t="s">
        <v>15</v>
      </c>
      <c r="N26" s="33">
        <v>44221</v>
      </c>
      <c r="O26" s="55">
        <v>0.34583333333333338</v>
      </c>
      <c r="P26" s="46">
        <f t="shared" si="15"/>
        <v>0</v>
      </c>
      <c r="Q26" s="19">
        <f t="shared" si="0"/>
        <v>0.34583333333333338</v>
      </c>
      <c r="R26" s="19">
        <f t="shared" si="1"/>
        <v>9.6450617283950209E-6</v>
      </c>
      <c r="T26" s="19">
        <v>1.6666666666666666E-2</v>
      </c>
      <c r="U26" s="35">
        <v>79.206026345865169</v>
      </c>
      <c r="V26" s="5">
        <v>79.206026345865169</v>
      </c>
      <c r="W26" s="5">
        <v>103.95498535787706</v>
      </c>
      <c r="X26" s="5">
        <v>131.29301182731064</v>
      </c>
      <c r="Y26" s="5">
        <v>162.53537</v>
      </c>
      <c r="Z26" s="5">
        <v>196.16575096128366</v>
      </c>
      <c r="AA26" s="5">
        <v>228.88168109348123</v>
      </c>
      <c r="AB26" s="5">
        <v>259.20602634586515</v>
      </c>
      <c r="AC26" s="5">
        <v>283.95498535787704</v>
      </c>
      <c r="AD26" s="5">
        <v>311.29301182731064</v>
      </c>
      <c r="AE26" s="5">
        <v>342.53537</v>
      </c>
      <c r="AF26" s="5">
        <v>16.165750961283663</v>
      </c>
      <c r="AG26" s="5">
        <v>48.881681093481248</v>
      </c>
      <c r="AI26" s="19"/>
      <c r="AK26" s="43"/>
      <c r="AM26" s="5">
        <v>25</v>
      </c>
      <c r="AN26" s="5" t="s">
        <v>306</v>
      </c>
      <c r="AO26" s="5">
        <v>2</v>
      </c>
      <c r="AP26" s="5">
        <f t="shared" si="2"/>
        <v>33</v>
      </c>
      <c r="AQ26" s="5">
        <f t="shared" si="3"/>
        <v>35.1</v>
      </c>
      <c r="AR26" s="5" t="s">
        <v>209</v>
      </c>
      <c r="AS26" s="5">
        <v>15</v>
      </c>
      <c r="AT26" s="5">
        <v>3</v>
      </c>
      <c r="AU26" s="5">
        <v>5.1111111111111107</v>
      </c>
      <c r="AV26" s="5" t="s">
        <v>13</v>
      </c>
      <c r="AW26" s="5" t="s">
        <v>10</v>
      </c>
      <c r="AX26" s="5" t="s">
        <v>16</v>
      </c>
      <c r="AY26" s="61" t="s">
        <v>190</v>
      </c>
      <c r="BA26" s="5">
        <v>23</v>
      </c>
      <c r="BB26" s="19">
        <v>2.627314814814815E-3</v>
      </c>
      <c r="BD26" s="5">
        <v>23</v>
      </c>
      <c r="BE26" s="19">
        <v>4.4367283950617275E-5</v>
      </c>
      <c r="BG26" s="5" t="s">
        <v>312</v>
      </c>
      <c r="BH26" s="4">
        <v>5</v>
      </c>
      <c r="BI26" s="4" t="s">
        <v>268</v>
      </c>
      <c r="BJ26" s="4" t="s">
        <v>269</v>
      </c>
      <c r="BK26" s="44">
        <v>1</v>
      </c>
      <c r="BP26" s="47">
        <v>0.24</v>
      </c>
      <c r="BQ26" s="47">
        <v>10</v>
      </c>
      <c r="BR26" s="47">
        <v>0.24</v>
      </c>
      <c r="BS26" s="80" t="s">
        <v>432</v>
      </c>
      <c r="BT26" s="44">
        <v>1</v>
      </c>
      <c r="BU26" s="4" t="s">
        <v>313</v>
      </c>
      <c r="BV26" s="4">
        <v>1</v>
      </c>
      <c r="BW26" s="4" t="s">
        <v>212</v>
      </c>
      <c r="BX26" s="44">
        <v>1</v>
      </c>
      <c r="BY26" s="8" t="s">
        <v>63</v>
      </c>
      <c r="BZ26" s="5">
        <v>-1</v>
      </c>
      <c r="CA26" s="44">
        <v>1</v>
      </c>
      <c r="CB26" s="5">
        <v>24</v>
      </c>
      <c r="CC26" s="5" t="s">
        <v>177</v>
      </c>
      <c r="CD26" s="5" t="s">
        <v>258</v>
      </c>
      <c r="CE26" s="5" t="s">
        <v>10</v>
      </c>
      <c r="CF26" s="44">
        <v>1</v>
      </c>
      <c r="CG26" s="8" t="s">
        <v>63</v>
      </c>
      <c r="CR26" s="5">
        <v>24</v>
      </c>
      <c r="CS26" s="5" t="s">
        <v>12</v>
      </c>
      <c r="CT26" s="5" t="s">
        <v>15</v>
      </c>
      <c r="CU26" s="5" t="s">
        <v>13</v>
      </c>
      <c r="CV26" s="5" t="s">
        <v>16</v>
      </c>
      <c r="CW26" s="5" t="s">
        <v>10</v>
      </c>
      <c r="CX26" s="5" t="s">
        <v>11</v>
      </c>
      <c r="CY26" s="5" t="s">
        <v>14</v>
      </c>
      <c r="DB26" s="53">
        <v>43855</v>
      </c>
      <c r="DC26" s="54">
        <f t="shared" si="4"/>
        <v>43855.302083333336</v>
      </c>
      <c r="DD26" s="55">
        <v>0.30138888888888887</v>
      </c>
      <c r="DE26" s="55">
        <v>0.76874999999999993</v>
      </c>
      <c r="DF26" s="52">
        <f t="shared" si="5"/>
        <v>7</v>
      </c>
      <c r="DG26" t="str">
        <f t="shared" si="6"/>
        <v>SA</v>
      </c>
      <c r="DH26" s="55"/>
      <c r="DI26" s="53">
        <v>43855</v>
      </c>
      <c r="DJ26" s="54">
        <f t="shared" si="7"/>
        <v>43855.34375</v>
      </c>
      <c r="DK26" s="55">
        <v>0.34307870370370369</v>
      </c>
      <c r="DL26" s="55"/>
      <c r="DM26" s="52">
        <f t="shared" si="8"/>
        <v>7</v>
      </c>
      <c r="DN26" t="str">
        <f t="shared" si="9"/>
        <v>SA</v>
      </c>
      <c r="DO26" s="55"/>
      <c r="DP26" s="53">
        <v>43855</v>
      </c>
      <c r="DQ26" s="54">
        <f t="shared" si="10"/>
        <v>43855.302083333336</v>
      </c>
      <c r="DR26" s="55">
        <v>0.30214120370370373</v>
      </c>
      <c r="DS26" s="55"/>
      <c r="DT26" s="52">
        <f t="shared" si="11"/>
        <v>7</v>
      </c>
      <c r="DU26" t="str">
        <f t="shared" si="12"/>
        <v>SA</v>
      </c>
      <c r="DV26" s="57"/>
      <c r="DW26" s="65"/>
      <c r="DX26" s="65"/>
      <c r="EA26" s="75">
        <v>0.26</v>
      </c>
      <c r="EB26" s="78"/>
      <c r="EC26" s="5" t="str">
        <f t="shared" si="13"/>
        <v>FF5050</v>
      </c>
      <c r="ED26" s="87" t="s">
        <v>439</v>
      </c>
      <c r="EE26" s="72" t="s">
        <v>428</v>
      </c>
      <c r="EF26" s="5" t="str">
        <f t="shared" si="14"/>
        <v xml:space="preserve"> style="Color: white; background-color:#FF5050"</v>
      </c>
      <c r="EL26" s="8" t="s">
        <v>63</v>
      </c>
      <c r="EM26" s="71" t="s">
        <v>430</v>
      </c>
      <c r="EQ26" s="5" t="s">
        <v>63</v>
      </c>
      <c r="ER26" s="74" t="s">
        <v>431</v>
      </c>
    </row>
    <row r="27" spans="2:148">
      <c r="J27" s="5">
        <v>38</v>
      </c>
      <c r="K27" s="5" t="s">
        <v>314</v>
      </c>
      <c r="L27" s="5" t="s">
        <v>16</v>
      </c>
      <c r="N27" s="33">
        <v>44222</v>
      </c>
      <c r="O27" s="55">
        <v>0.34861111111111115</v>
      </c>
      <c r="P27" s="46">
        <f t="shared" si="15"/>
        <v>0</v>
      </c>
      <c r="Q27" s="19">
        <f t="shared" si="0"/>
        <v>0.34861111111111115</v>
      </c>
      <c r="R27" s="19">
        <f t="shared" si="1"/>
        <v>7.233796296296073E-6</v>
      </c>
      <c r="T27" s="19">
        <v>1.7361111111111112E-2</v>
      </c>
      <c r="U27" s="35">
        <v>79.429244376259561</v>
      </c>
      <c r="V27" s="5">
        <v>79.429244376259561</v>
      </c>
      <c r="W27" s="5">
        <v>104.1856941903209</v>
      </c>
      <c r="X27" s="5">
        <v>131.54634656569121</v>
      </c>
      <c r="Y27" s="5">
        <v>162.80727999999999</v>
      </c>
      <c r="Z27" s="5">
        <v>196.43068745879438</v>
      </c>
      <c r="AA27" s="5">
        <v>229.1224189100881</v>
      </c>
      <c r="AB27" s="5">
        <v>259.42924437625959</v>
      </c>
      <c r="AC27" s="5">
        <v>284.18569419032087</v>
      </c>
      <c r="AD27" s="5">
        <v>311.54634656569124</v>
      </c>
      <c r="AE27" s="5">
        <v>342.80727999999999</v>
      </c>
      <c r="AF27" s="5">
        <v>16.430687458794374</v>
      </c>
      <c r="AG27" s="5">
        <v>49.122418910088101</v>
      </c>
      <c r="AI27" s="19"/>
      <c r="AK27" s="43"/>
      <c r="AM27" s="5">
        <v>26</v>
      </c>
      <c r="AN27" s="5" t="s">
        <v>306</v>
      </c>
      <c r="AO27" s="5">
        <v>2</v>
      </c>
      <c r="AP27" s="5">
        <f t="shared" si="2"/>
        <v>35.1</v>
      </c>
      <c r="AQ27" s="5">
        <f t="shared" si="3"/>
        <v>37</v>
      </c>
      <c r="AR27" s="5" t="s">
        <v>209</v>
      </c>
      <c r="AS27" s="5">
        <v>15</v>
      </c>
      <c r="AT27" s="5">
        <v>5.1111111111111107</v>
      </c>
      <c r="AU27" s="5">
        <v>7</v>
      </c>
      <c r="AV27" s="5" t="s">
        <v>13</v>
      </c>
      <c r="AW27" s="5" t="s">
        <v>10</v>
      </c>
      <c r="AX27" s="5" t="s">
        <v>12</v>
      </c>
      <c r="AY27" s="61" t="s">
        <v>190</v>
      </c>
      <c r="BA27" s="5">
        <v>24</v>
      </c>
      <c r="BB27" s="19">
        <v>2.7430555555555559E-3</v>
      </c>
      <c r="BD27" s="5">
        <v>24</v>
      </c>
      <c r="BE27" s="19">
        <v>4.6296296296296294E-5</v>
      </c>
      <c r="BG27" s="5" t="s">
        <v>315</v>
      </c>
      <c r="BH27" s="4">
        <v>5</v>
      </c>
      <c r="BI27" s="4" t="s">
        <v>268</v>
      </c>
      <c r="BJ27" s="4" t="s">
        <v>269</v>
      </c>
      <c r="BK27" s="44">
        <v>1</v>
      </c>
      <c r="BP27" s="47">
        <v>0.25</v>
      </c>
      <c r="BQ27" s="47">
        <v>10</v>
      </c>
      <c r="BR27" s="47">
        <v>0.25</v>
      </c>
      <c r="BS27" s="80" t="s">
        <v>432</v>
      </c>
      <c r="BT27" s="44">
        <v>1</v>
      </c>
      <c r="BU27" s="4" t="s">
        <v>316</v>
      </c>
      <c r="BV27" s="4">
        <v>1</v>
      </c>
      <c r="BW27" s="4">
        <v>1</v>
      </c>
      <c r="BX27" s="44">
        <v>1</v>
      </c>
      <c r="BY27" s="8" t="s">
        <v>64</v>
      </c>
      <c r="BZ27" s="5">
        <v>1</v>
      </c>
      <c r="CA27" s="44">
        <v>1</v>
      </c>
      <c r="CB27" s="5">
        <v>25</v>
      </c>
      <c r="CC27" s="5" t="s">
        <v>177</v>
      </c>
      <c r="CD27" s="5" t="s">
        <v>263</v>
      </c>
      <c r="CE27" s="5" t="s">
        <v>11</v>
      </c>
      <c r="CF27" s="44">
        <v>1</v>
      </c>
      <c r="CG27" s="8" t="s">
        <v>64</v>
      </c>
      <c r="DB27" s="53">
        <v>43856</v>
      </c>
      <c r="DC27" s="54">
        <f t="shared" si="4"/>
        <v>43856.302083333336</v>
      </c>
      <c r="DD27" s="55">
        <v>0.30138888888888887</v>
      </c>
      <c r="DE27" s="55">
        <v>0.76944444444444438</v>
      </c>
      <c r="DF27" s="52">
        <f t="shared" si="5"/>
        <v>1</v>
      </c>
      <c r="DG27" t="str">
        <f t="shared" si="6"/>
        <v>SU</v>
      </c>
      <c r="DH27" s="55"/>
      <c r="DI27" s="53">
        <v>43856</v>
      </c>
      <c r="DJ27" s="54">
        <f t="shared" si="7"/>
        <v>43856.34375</v>
      </c>
      <c r="DK27" s="55">
        <v>0.34256944444444448</v>
      </c>
      <c r="DL27" s="55"/>
      <c r="DM27" s="52">
        <f t="shared" si="8"/>
        <v>1</v>
      </c>
      <c r="DN27" t="str">
        <f t="shared" si="9"/>
        <v>SU</v>
      </c>
      <c r="DO27" s="55"/>
      <c r="DP27" s="53">
        <v>43856</v>
      </c>
      <c r="DQ27" s="54">
        <f t="shared" si="10"/>
        <v>43856.302083333336</v>
      </c>
      <c r="DR27" s="55">
        <v>0.30229166666666668</v>
      </c>
      <c r="DS27" s="55"/>
      <c r="DT27" s="52">
        <f t="shared" si="11"/>
        <v>1</v>
      </c>
      <c r="DU27" t="str">
        <f t="shared" si="12"/>
        <v>SU</v>
      </c>
      <c r="DV27" s="57"/>
      <c r="DW27" s="65"/>
      <c r="DX27" s="65"/>
      <c r="EA27" s="75">
        <v>0.27</v>
      </c>
      <c r="EB27" s="78"/>
      <c r="EC27" s="5" t="str">
        <f t="shared" si="13"/>
        <v>FF5050</v>
      </c>
      <c r="ED27" s="87" t="s">
        <v>439</v>
      </c>
      <c r="EE27" s="72" t="s">
        <v>428</v>
      </c>
      <c r="EF27" s="5" t="str">
        <f t="shared" si="14"/>
        <v xml:space="preserve"> style="Color: white; background-color:#FF5050"</v>
      </c>
      <c r="EL27" s="8" t="s">
        <v>64</v>
      </c>
      <c r="EM27" s="74" t="s">
        <v>431</v>
      </c>
      <c r="EQ27" s="5" t="s">
        <v>64</v>
      </c>
      <c r="ER27" s="74" t="s">
        <v>431</v>
      </c>
    </row>
    <row r="28" spans="2:148">
      <c r="J28" s="5">
        <v>39</v>
      </c>
      <c r="K28" s="5" t="s">
        <v>317</v>
      </c>
      <c r="L28" s="5" t="s">
        <v>12</v>
      </c>
      <c r="N28" s="33">
        <v>44223</v>
      </c>
      <c r="O28" s="55">
        <v>0.35069444444444442</v>
      </c>
      <c r="P28" s="46">
        <f t="shared" si="15"/>
        <v>0</v>
      </c>
      <c r="Q28" s="19">
        <f t="shared" si="0"/>
        <v>0.35069444444444442</v>
      </c>
      <c r="R28" s="19">
        <f t="shared" si="1"/>
        <v>9.6450617283950209E-6</v>
      </c>
      <c r="T28" s="19">
        <v>1.8055555555555557E-2</v>
      </c>
      <c r="U28" s="35">
        <v>79.652403266034028</v>
      </c>
      <c r="V28" s="5">
        <v>79.652403266034028</v>
      </c>
      <c r="W28" s="5">
        <v>104.41648917668428</v>
      </c>
      <c r="X28" s="5">
        <v>131.79979936920012</v>
      </c>
      <c r="Y28" s="5">
        <v>163.07915</v>
      </c>
      <c r="Z28" s="5">
        <v>196.69538073977833</v>
      </c>
      <c r="AA28" s="5">
        <v>229.36294597867175</v>
      </c>
      <c r="AB28" s="5">
        <v>259.65240326603401</v>
      </c>
      <c r="AC28" s="5">
        <v>284.41648917668431</v>
      </c>
      <c r="AD28" s="5">
        <v>311.79979936920012</v>
      </c>
      <c r="AE28" s="5">
        <v>343.07915000000003</v>
      </c>
      <c r="AF28" s="5">
        <v>16.695380739778329</v>
      </c>
      <c r="AG28" s="5">
        <v>49.36294597867176</v>
      </c>
      <c r="AI28" s="19"/>
      <c r="AK28" s="43"/>
      <c r="AM28" s="5">
        <v>27</v>
      </c>
      <c r="AN28" s="5" t="s">
        <v>306</v>
      </c>
      <c r="AO28" s="5">
        <v>2</v>
      </c>
      <c r="AP28" s="5">
        <f t="shared" si="2"/>
        <v>37</v>
      </c>
      <c r="AQ28" s="5">
        <f t="shared" si="3"/>
        <v>37.799999999999997</v>
      </c>
      <c r="AR28" s="5" t="s">
        <v>209</v>
      </c>
      <c r="AS28" s="5">
        <v>15</v>
      </c>
      <c r="AT28" s="5">
        <v>7</v>
      </c>
      <c r="AU28" s="5">
        <v>7.7777777777777777</v>
      </c>
      <c r="AV28" s="5" t="s">
        <v>13</v>
      </c>
      <c r="AW28" s="5" t="s">
        <v>10</v>
      </c>
      <c r="AX28" s="5" t="s">
        <v>21</v>
      </c>
      <c r="AY28" s="61" t="s">
        <v>190</v>
      </c>
      <c r="BA28" s="5">
        <v>0</v>
      </c>
      <c r="BB28" s="19">
        <v>2.7430555555555559E-3</v>
      </c>
      <c r="BD28" s="5">
        <v>25</v>
      </c>
      <c r="BE28" s="19">
        <v>4.8225308641975306E-5</v>
      </c>
      <c r="BG28" s="5" t="s">
        <v>318</v>
      </c>
      <c r="BH28" s="4">
        <v>-2</v>
      </c>
      <c r="BI28" s="4" t="s">
        <v>319</v>
      </c>
      <c r="BJ28" s="5" t="s">
        <v>320</v>
      </c>
      <c r="BK28" s="44">
        <v>1</v>
      </c>
      <c r="BP28" s="47">
        <v>0.26</v>
      </c>
      <c r="BQ28" s="47">
        <v>10</v>
      </c>
      <c r="BR28" s="47">
        <v>0.26</v>
      </c>
      <c r="BS28" s="80" t="s">
        <v>432</v>
      </c>
      <c r="BT28" s="44">
        <v>1</v>
      </c>
      <c r="BU28" s="59" t="s">
        <v>60</v>
      </c>
      <c r="BV28" s="4">
        <v>4</v>
      </c>
      <c r="BW28" s="4" t="s">
        <v>162</v>
      </c>
      <c r="BX28" s="44">
        <v>1</v>
      </c>
      <c r="BY28" s="8" t="s">
        <v>65</v>
      </c>
      <c r="BZ28" s="5">
        <v>1</v>
      </c>
      <c r="CA28" s="44">
        <v>1</v>
      </c>
      <c r="CB28" s="5">
        <v>26</v>
      </c>
      <c r="CC28" s="5" t="s">
        <v>177</v>
      </c>
      <c r="CD28" s="5" t="s">
        <v>271</v>
      </c>
      <c r="CE28" s="5" t="s">
        <v>14</v>
      </c>
      <c r="CF28" s="44">
        <v>1</v>
      </c>
      <c r="CG28" s="8" t="s">
        <v>65</v>
      </c>
      <c r="DB28" s="53">
        <v>43857</v>
      </c>
      <c r="DC28" s="54">
        <f t="shared" si="4"/>
        <v>43857.302083333336</v>
      </c>
      <c r="DD28" s="55">
        <v>0.30138888888888887</v>
      </c>
      <c r="DE28" s="55">
        <v>0.76944444444444438</v>
      </c>
      <c r="DF28" s="52">
        <f t="shared" si="5"/>
        <v>2</v>
      </c>
      <c r="DG28" t="str">
        <f t="shared" si="6"/>
        <v>MO</v>
      </c>
      <c r="DH28" s="55"/>
      <c r="DI28" s="53">
        <v>43857</v>
      </c>
      <c r="DJ28" s="54">
        <f t="shared" si="7"/>
        <v>43857.34375</v>
      </c>
      <c r="DK28" s="55">
        <v>0.34204861111111112</v>
      </c>
      <c r="DL28" s="55"/>
      <c r="DM28" s="52">
        <f t="shared" si="8"/>
        <v>2</v>
      </c>
      <c r="DN28" t="str">
        <f t="shared" si="9"/>
        <v>MO</v>
      </c>
      <c r="DO28" s="55"/>
      <c r="DP28" s="53">
        <v>43857</v>
      </c>
      <c r="DQ28" s="54">
        <f t="shared" si="10"/>
        <v>43857.302083333336</v>
      </c>
      <c r="DR28" s="55">
        <v>0.30243055555555559</v>
      </c>
      <c r="DS28" s="55"/>
      <c r="DT28" s="52">
        <f t="shared" si="11"/>
        <v>2</v>
      </c>
      <c r="DU28" t="str">
        <f t="shared" si="12"/>
        <v>MO</v>
      </c>
      <c r="DV28" s="57"/>
      <c r="DW28" s="65"/>
      <c r="DX28" s="65"/>
      <c r="EA28" s="75">
        <v>0.28000000000000003</v>
      </c>
      <c r="EB28" s="78"/>
      <c r="EC28" s="5" t="str">
        <f t="shared" si="13"/>
        <v>FF5050</v>
      </c>
      <c r="ED28" s="87" t="s">
        <v>439</v>
      </c>
      <c r="EE28" s="72" t="s">
        <v>428</v>
      </c>
      <c r="EF28" s="5" t="str">
        <f t="shared" si="14"/>
        <v xml:space="preserve"> style="Color: white; background-color:#FF5050"</v>
      </c>
      <c r="EL28" s="8" t="s">
        <v>65</v>
      </c>
      <c r="EM28" s="74" t="s">
        <v>431</v>
      </c>
      <c r="EQ28" s="5" t="s">
        <v>65</v>
      </c>
      <c r="ER28" s="74" t="s">
        <v>431</v>
      </c>
    </row>
    <row r="29" spans="2:148">
      <c r="N29" s="33">
        <v>44224</v>
      </c>
      <c r="O29" s="55">
        <v>0.35347222222222219</v>
      </c>
      <c r="P29" s="46">
        <f t="shared" si="15"/>
        <v>0</v>
      </c>
      <c r="Q29" s="19">
        <f t="shared" si="0"/>
        <v>0.35347222222222219</v>
      </c>
      <c r="R29" s="19">
        <f t="shared" si="1"/>
        <v>9.645061728395214E-6</v>
      </c>
      <c r="T29" s="19">
        <v>1.8749999999999999E-2</v>
      </c>
      <c r="U29" s="35">
        <v>79.875504367513301</v>
      </c>
      <c r="V29" s="5">
        <v>79.875504367513301</v>
      </c>
      <c r="W29" s="5">
        <v>104.64737894443218</v>
      </c>
      <c r="X29" s="5">
        <v>132.05336998332118</v>
      </c>
      <c r="Y29" s="5">
        <v>163.35095999999999</v>
      </c>
      <c r="Z29" s="5">
        <v>196.9598303782</v>
      </c>
      <c r="AA29" s="5">
        <v>229.60326333426156</v>
      </c>
      <c r="AB29" s="5">
        <v>259.87550436751332</v>
      </c>
      <c r="AC29" s="5">
        <v>284.64737894443215</v>
      </c>
      <c r="AD29" s="5">
        <v>312.0533699833212</v>
      </c>
      <c r="AE29" s="5">
        <v>343.35095999999999</v>
      </c>
      <c r="AF29" s="5">
        <v>16.959830378200003</v>
      </c>
      <c r="AG29" s="5">
        <v>49.603263334261555</v>
      </c>
      <c r="AI29" s="19"/>
      <c r="AK29" s="43"/>
      <c r="AM29" s="5">
        <v>28</v>
      </c>
      <c r="AN29" s="5" t="s">
        <v>306</v>
      </c>
      <c r="AO29" s="5">
        <v>2</v>
      </c>
      <c r="AP29" s="5">
        <f t="shared" si="2"/>
        <v>37.799999999999997</v>
      </c>
      <c r="AQ29" s="5">
        <f t="shared" si="3"/>
        <v>40</v>
      </c>
      <c r="AR29" s="5" t="s">
        <v>209</v>
      </c>
      <c r="AS29" s="5">
        <v>15</v>
      </c>
      <c r="AT29" s="5">
        <v>7.7777777777777777</v>
      </c>
      <c r="AU29" s="5">
        <v>10</v>
      </c>
      <c r="AV29" s="5" t="s">
        <v>13</v>
      </c>
      <c r="AW29" s="5" t="s">
        <v>10</v>
      </c>
      <c r="AX29" s="5" t="s">
        <v>13</v>
      </c>
      <c r="AY29" s="61" t="s">
        <v>190</v>
      </c>
      <c r="BD29" s="5">
        <v>26</v>
      </c>
      <c r="BE29" s="19">
        <v>5.0154320987654318E-5</v>
      </c>
      <c r="BG29" s="5" t="s">
        <v>321</v>
      </c>
      <c r="BH29" s="4">
        <v>2</v>
      </c>
      <c r="BI29" s="4" t="s">
        <v>319</v>
      </c>
      <c r="BJ29" s="5" t="s">
        <v>320</v>
      </c>
      <c r="BP29" s="47">
        <v>0.27</v>
      </c>
      <c r="BQ29" s="47">
        <v>10</v>
      </c>
      <c r="BR29" s="47">
        <v>0.27</v>
      </c>
      <c r="BS29" s="80" t="s">
        <v>432</v>
      </c>
      <c r="BU29" s="4" t="s">
        <v>61</v>
      </c>
      <c r="BV29" s="4">
        <v>3</v>
      </c>
      <c r="BW29" s="4" t="s">
        <v>199</v>
      </c>
      <c r="BY29" s="8" t="s">
        <v>66</v>
      </c>
      <c r="BZ29" s="5">
        <v>-1</v>
      </c>
      <c r="CB29" s="5">
        <v>27</v>
      </c>
      <c r="CC29" s="5" t="s">
        <v>177</v>
      </c>
      <c r="CD29" s="5" t="s">
        <v>276</v>
      </c>
      <c r="CE29" s="5" t="s">
        <v>12</v>
      </c>
      <c r="CG29" s="8" t="s">
        <v>66</v>
      </c>
      <c r="DB29" s="53">
        <v>43858</v>
      </c>
      <c r="DC29" s="54">
        <f t="shared" si="4"/>
        <v>43858.302083333336</v>
      </c>
      <c r="DD29" s="55">
        <v>0.30069444444444443</v>
      </c>
      <c r="DE29" s="55">
        <v>0.77013888888888893</v>
      </c>
      <c r="DF29" s="52">
        <f t="shared" si="5"/>
        <v>3</v>
      </c>
      <c r="DG29" t="str">
        <f t="shared" si="6"/>
        <v>MA</v>
      </c>
      <c r="DH29" s="55"/>
      <c r="DI29" s="53">
        <v>43858</v>
      </c>
      <c r="DJ29" s="54">
        <f t="shared" si="7"/>
        <v>43858.340277777781</v>
      </c>
      <c r="DK29" s="55">
        <v>0.34150462962962963</v>
      </c>
      <c r="DL29" s="55"/>
      <c r="DM29" s="52">
        <f t="shared" si="8"/>
        <v>3</v>
      </c>
      <c r="DN29" t="str">
        <f t="shared" si="9"/>
        <v>MA</v>
      </c>
      <c r="DO29" s="55"/>
      <c r="DP29" s="53">
        <v>43858</v>
      </c>
      <c r="DQ29" s="54">
        <f t="shared" si="10"/>
        <v>43858.302083333336</v>
      </c>
      <c r="DR29" s="55">
        <v>0.30256944444444445</v>
      </c>
      <c r="DS29" s="55"/>
      <c r="DT29" s="52">
        <f t="shared" si="11"/>
        <v>3</v>
      </c>
      <c r="DU29" t="str">
        <f t="shared" si="12"/>
        <v>MA</v>
      </c>
      <c r="DV29" s="57"/>
      <c r="DW29" s="65"/>
      <c r="DX29" s="65"/>
      <c r="EA29" s="75">
        <v>0.28999999999999998</v>
      </c>
      <c r="EB29" s="78"/>
      <c r="EC29" s="5" t="str">
        <f t="shared" si="13"/>
        <v>FF5050</v>
      </c>
      <c r="ED29" s="87" t="s">
        <v>439</v>
      </c>
      <c r="EE29" s="72" t="s">
        <v>428</v>
      </c>
      <c r="EF29" s="5" t="str">
        <f t="shared" si="14"/>
        <v xml:space="preserve"> style="Color: white; background-color:#FF5050"</v>
      </c>
      <c r="EL29" s="8" t="s">
        <v>66</v>
      </c>
      <c r="EM29" s="71" t="s">
        <v>430</v>
      </c>
      <c r="EQ29" s="5" t="s">
        <v>66</v>
      </c>
      <c r="ER29" s="71" t="s">
        <v>430</v>
      </c>
    </row>
    <row r="30" spans="2:148">
      <c r="N30" s="33">
        <v>44225</v>
      </c>
      <c r="O30" s="55">
        <v>0.35625000000000001</v>
      </c>
      <c r="P30" s="46">
        <f t="shared" si="15"/>
        <v>0</v>
      </c>
      <c r="Q30" s="19">
        <f t="shared" si="0"/>
        <v>0.35625000000000001</v>
      </c>
      <c r="R30" s="19">
        <f t="shared" si="1"/>
        <v>9.6450617283950209E-6</v>
      </c>
      <c r="T30" s="19">
        <v>1.9444444444444445E-2</v>
      </c>
      <c r="U30" s="35">
        <v>80.098549131529353</v>
      </c>
      <c r="V30" s="5">
        <v>80.098549131529353</v>
      </c>
      <c r="W30" s="5">
        <v>104.87836522160868</v>
      </c>
      <c r="X30" s="5">
        <v>132.30705764799822</v>
      </c>
      <c r="Y30" s="5">
        <v>163.62271999999999</v>
      </c>
      <c r="Z30" s="5">
        <v>197.22403696000057</v>
      </c>
      <c r="AA30" s="5">
        <v>229.84337290220645</v>
      </c>
      <c r="AB30" s="5">
        <v>260.09854913152935</v>
      </c>
      <c r="AC30" s="5">
        <v>284.87836522160865</v>
      </c>
      <c r="AD30" s="5">
        <v>312.30705764799825</v>
      </c>
      <c r="AE30" s="5">
        <v>343.62272000000002</v>
      </c>
      <c r="AF30" s="5">
        <v>17.224036960000582</v>
      </c>
      <c r="AG30" s="5">
        <v>49.843372902206468</v>
      </c>
      <c r="AI30" s="19"/>
      <c r="AK30" s="43"/>
      <c r="AM30" s="5">
        <v>29</v>
      </c>
      <c r="AN30" s="5" t="s">
        <v>306</v>
      </c>
      <c r="AO30" s="5">
        <v>2</v>
      </c>
      <c r="AP30" s="5">
        <f t="shared" si="2"/>
        <v>40</v>
      </c>
      <c r="AQ30" s="5">
        <f t="shared" si="3"/>
        <v>41.1</v>
      </c>
      <c r="AR30" s="5" t="s">
        <v>218</v>
      </c>
      <c r="AS30" s="5">
        <v>16</v>
      </c>
      <c r="AT30" s="5">
        <v>10</v>
      </c>
      <c r="AU30" s="5">
        <v>11.111111111111111</v>
      </c>
      <c r="AV30" s="5" t="s">
        <v>13</v>
      </c>
      <c r="AW30" s="5" t="s">
        <v>11</v>
      </c>
      <c r="AX30" s="5" t="s">
        <v>11</v>
      </c>
      <c r="AY30" s="61" t="s">
        <v>190</v>
      </c>
      <c r="BD30" s="5">
        <v>27</v>
      </c>
      <c r="BE30" s="19">
        <v>5.2083333333333337E-5</v>
      </c>
      <c r="BG30" s="5" t="s">
        <v>322</v>
      </c>
      <c r="BH30" s="4">
        <v>2</v>
      </c>
      <c r="BI30" s="4" t="s">
        <v>319</v>
      </c>
      <c r="BJ30" s="5" t="s">
        <v>320</v>
      </c>
      <c r="BP30" s="47">
        <v>0.28000000000000003</v>
      </c>
      <c r="BQ30" s="47">
        <v>10</v>
      </c>
      <c r="BR30" s="47">
        <v>0.28000000000000003</v>
      </c>
      <c r="BS30" s="80" t="s">
        <v>432</v>
      </c>
      <c r="BU30" s="4" t="s">
        <v>62</v>
      </c>
      <c r="BV30" s="4">
        <v>3</v>
      </c>
      <c r="BW30" s="4" t="s">
        <v>199</v>
      </c>
      <c r="BY30" s="8" t="s">
        <v>67</v>
      </c>
      <c r="CB30" s="5">
        <v>28</v>
      </c>
      <c r="CC30" s="5" t="s">
        <v>177</v>
      </c>
      <c r="CD30" s="5" t="s">
        <v>279</v>
      </c>
      <c r="CE30" s="5" t="s">
        <v>15</v>
      </c>
      <c r="CG30" s="8" t="s">
        <v>67</v>
      </c>
      <c r="DB30" s="53">
        <v>43859</v>
      </c>
      <c r="DC30" s="54">
        <f t="shared" si="4"/>
        <v>43859.302083333336</v>
      </c>
      <c r="DD30" s="55">
        <v>0.30069444444444443</v>
      </c>
      <c r="DE30" s="55">
        <v>0.77013888888888893</v>
      </c>
      <c r="DF30" s="52">
        <f t="shared" si="5"/>
        <v>4</v>
      </c>
      <c r="DG30" t="str">
        <f t="shared" si="6"/>
        <v>ME</v>
      </c>
      <c r="DH30" s="55"/>
      <c r="DI30" s="53">
        <v>43859</v>
      </c>
      <c r="DJ30" s="54">
        <f t="shared" si="7"/>
        <v>43859.340277777781</v>
      </c>
      <c r="DK30" s="55">
        <v>0.34092592592592591</v>
      </c>
      <c r="DL30" s="55"/>
      <c r="DM30" s="52">
        <f t="shared" si="8"/>
        <v>4</v>
      </c>
      <c r="DN30" t="str">
        <f t="shared" si="9"/>
        <v>ME</v>
      </c>
      <c r="DO30" s="55"/>
      <c r="DP30" s="53">
        <v>43859</v>
      </c>
      <c r="DQ30" s="54">
        <f t="shared" si="10"/>
        <v>43859.302083333336</v>
      </c>
      <c r="DR30" s="55">
        <v>0.30268518518518517</v>
      </c>
      <c r="DS30" s="55"/>
      <c r="DT30" s="52">
        <f t="shared" si="11"/>
        <v>4</v>
      </c>
      <c r="DU30" t="str">
        <f t="shared" si="12"/>
        <v>ME</v>
      </c>
      <c r="DV30" s="57"/>
      <c r="DW30" s="65"/>
      <c r="DX30" s="65"/>
      <c r="EA30" s="75">
        <v>0.3</v>
      </c>
      <c r="EB30" s="78"/>
      <c r="EC30" s="5" t="str">
        <f t="shared" si="13"/>
        <v>FF5050</v>
      </c>
      <c r="ED30" s="87" t="s">
        <v>439</v>
      </c>
      <c r="EE30" s="72" t="s">
        <v>428</v>
      </c>
      <c r="EF30" s="5" t="str">
        <f t="shared" si="14"/>
        <v xml:space="preserve"> style="Color: white; background-color:#FF5050"</v>
      </c>
      <c r="EL30" s="8" t="s">
        <v>67</v>
      </c>
      <c r="EM30" s="5" t="s">
        <v>442</v>
      </c>
      <c r="EQ30" s="5" t="s">
        <v>67</v>
      </c>
      <c r="ER30" s="74" t="s">
        <v>431</v>
      </c>
    </row>
    <row r="31" spans="2:148">
      <c r="N31" s="33">
        <v>44226</v>
      </c>
      <c r="O31" s="55">
        <v>0.35902777777777778</v>
      </c>
      <c r="P31" s="46">
        <f t="shared" si="15"/>
        <v>0</v>
      </c>
      <c r="Q31" s="19">
        <f t="shared" si="0"/>
        <v>0.35902777777777778</v>
      </c>
      <c r="R31" s="19">
        <f t="shared" si="1"/>
        <v>9.6450617283950209E-6</v>
      </c>
      <c r="T31" s="19">
        <v>2.013888888888889E-2</v>
      </c>
      <c r="U31" s="35">
        <v>80.321538933079495</v>
      </c>
      <c r="V31" s="5">
        <v>80.321538933079495</v>
      </c>
      <c r="W31" s="5">
        <v>105.10943929099287</v>
      </c>
      <c r="X31" s="5">
        <v>132.56086035723436</v>
      </c>
      <c r="Y31" s="5">
        <v>163.89443</v>
      </c>
      <c r="Z31" s="5">
        <v>197.48799990991222</v>
      </c>
      <c r="AA31" s="5">
        <v>230.0832759702771</v>
      </c>
      <c r="AB31" s="5">
        <v>260.32153893307952</v>
      </c>
      <c r="AC31" s="5">
        <v>285.1094392909929</v>
      </c>
      <c r="AD31" s="5">
        <v>312.56086035723433</v>
      </c>
      <c r="AE31" s="5">
        <v>343.89443</v>
      </c>
      <c r="AF31" s="5">
        <v>17.487999909912219</v>
      </c>
      <c r="AG31" s="5">
        <v>50.083275970277086</v>
      </c>
      <c r="AI31" s="19"/>
      <c r="AK31" s="43"/>
      <c r="AM31" s="5">
        <v>30</v>
      </c>
      <c r="AN31" s="5" t="s">
        <v>306</v>
      </c>
      <c r="AO31" s="5">
        <v>2</v>
      </c>
      <c r="AP31" s="5">
        <f t="shared" si="2"/>
        <v>41.1</v>
      </c>
      <c r="AQ31" s="5">
        <f t="shared" si="3"/>
        <v>41.9</v>
      </c>
      <c r="AR31" s="5" t="s">
        <v>218</v>
      </c>
      <c r="AS31" s="5">
        <v>16</v>
      </c>
      <c r="AT31" s="5">
        <v>11.111111111111111</v>
      </c>
      <c r="AU31" s="5">
        <v>11.888888888888889</v>
      </c>
      <c r="AV31" s="5" t="s">
        <v>13</v>
      </c>
      <c r="AW31" s="5" t="s">
        <v>11</v>
      </c>
      <c r="AX31" s="5" t="s">
        <v>14</v>
      </c>
      <c r="AY31" s="61" t="s">
        <v>190</v>
      </c>
      <c r="BD31" s="5">
        <v>28</v>
      </c>
      <c r="BE31" s="19">
        <v>5.4012345679012342E-5</v>
      </c>
      <c r="BG31" s="5" t="s">
        <v>323</v>
      </c>
      <c r="BH31" s="4">
        <v>2</v>
      </c>
      <c r="BI31" s="4" t="s">
        <v>319</v>
      </c>
      <c r="BJ31" s="5" t="s">
        <v>320</v>
      </c>
      <c r="BP31" s="47">
        <v>0.28999999999999998</v>
      </c>
      <c r="BQ31" s="47">
        <v>10</v>
      </c>
      <c r="BR31" s="47">
        <v>0.28999999999999998</v>
      </c>
      <c r="BS31" s="80" t="s">
        <v>432</v>
      </c>
      <c r="BU31" s="4" t="s">
        <v>63</v>
      </c>
      <c r="BV31" s="4">
        <v>3</v>
      </c>
      <c r="BW31" s="4" t="s">
        <v>199</v>
      </c>
      <c r="BY31" s="8" t="s">
        <v>68</v>
      </c>
      <c r="CB31" s="5">
        <v>29</v>
      </c>
      <c r="CC31" s="5" t="s">
        <v>177</v>
      </c>
      <c r="CD31" s="5" t="s">
        <v>283</v>
      </c>
      <c r="CE31" s="5" t="s">
        <v>13</v>
      </c>
      <c r="CG31" s="8" t="s">
        <v>68</v>
      </c>
      <c r="DB31" s="53">
        <v>43860</v>
      </c>
      <c r="DC31" s="54">
        <f t="shared" si="4"/>
        <v>43860.302083333336</v>
      </c>
      <c r="DD31" s="55">
        <v>0.30069444444444443</v>
      </c>
      <c r="DE31" s="55">
        <v>0.77083333333333337</v>
      </c>
      <c r="DF31" s="52">
        <f t="shared" si="5"/>
        <v>5</v>
      </c>
      <c r="DG31" t="str">
        <f t="shared" si="6"/>
        <v>JU</v>
      </c>
      <c r="DH31" s="55"/>
      <c r="DI31" s="53">
        <v>43860</v>
      </c>
      <c r="DJ31" s="54">
        <f t="shared" si="7"/>
        <v>43860.340277777781</v>
      </c>
      <c r="DK31" s="55">
        <v>0.34033564814814815</v>
      </c>
      <c r="DL31" s="55"/>
      <c r="DM31" s="52">
        <f t="shared" si="8"/>
        <v>5</v>
      </c>
      <c r="DN31" t="str">
        <f t="shared" si="9"/>
        <v>JU</v>
      </c>
      <c r="DO31" s="55"/>
      <c r="DP31" s="53">
        <v>43860</v>
      </c>
      <c r="DQ31" s="54">
        <f t="shared" si="10"/>
        <v>43860.302083333336</v>
      </c>
      <c r="DR31" s="55">
        <v>0.30280092592592595</v>
      </c>
      <c r="DS31" s="55"/>
      <c r="DT31" s="52">
        <f t="shared" si="11"/>
        <v>5</v>
      </c>
      <c r="DU31" t="str">
        <f t="shared" si="12"/>
        <v>JU</v>
      </c>
      <c r="DV31" s="57"/>
      <c r="DW31" s="65"/>
      <c r="DX31" s="65"/>
      <c r="EA31" s="75">
        <v>0.31</v>
      </c>
      <c r="EB31" s="78"/>
      <c r="EC31" s="5" t="str">
        <f t="shared" si="13"/>
        <v>FF5050</v>
      </c>
      <c r="ED31" s="87" t="s">
        <v>439</v>
      </c>
      <c r="EE31" s="72" t="s">
        <v>428</v>
      </c>
      <c r="EF31" s="5" t="str">
        <f t="shared" si="14"/>
        <v xml:space="preserve"> style="Color: white; background-color:#FF5050"</v>
      </c>
      <c r="EL31" s="8" t="s">
        <v>68</v>
      </c>
      <c r="EM31" s="5" t="s">
        <v>442</v>
      </c>
      <c r="EQ31" s="5" t="s">
        <v>68</v>
      </c>
      <c r="ER31" s="74" t="s">
        <v>431</v>
      </c>
    </row>
    <row r="32" spans="2:148">
      <c r="N32" s="33">
        <v>44227</v>
      </c>
      <c r="O32" s="55">
        <v>0.36180555555555555</v>
      </c>
      <c r="P32" s="46">
        <f t="shared" si="15"/>
        <v>0</v>
      </c>
      <c r="Q32" s="19">
        <f t="shared" si="0"/>
        <v>0.36180555555555555</v>
      </c>
      <c r="R32" s="19">
        <f t="shared" si="1"/>
        <v>9.6450617283950209E-6</v>
      </c>
      <c r="T32" s="19">
        <v>2.0833333333333332E-2</v>
      </c>
      <c r="U32" s="35">
        <v>80.544475196867012</v>
      </c>
      <c r="V32" s="5">
        <v>80.544475196867012</v>
      </c>
      <c r="W32" s="5">
        <v>105.34059289434845</v>
      </c>
      <c r="X32" s="5">
        <v>132.81477733634276</v>
      </c>
      <c r="Y32" s="5">
        <v>164.16607999999999</v>
      </c>
      <c r="Z32" s="5">
        <v>197.75171919418645</v>
      </c>
      <c r="AA32" s="5">
        <v>230.322974311103</v>
      </c>
      <c r="AB32" s="5">
        <v>260.54447519686698</v>
      </c>
      <c r="AC32" s="5">
        <v>285.34059289434845</v>
      </c>
      <c r="AD32" s="5">
        <v>312.81477733634279</v>
      </c>
      <c r="AE32" s="5">
        <v>344.16608000000002</v>
      </c>
      <c r="AF32" s="5">
        <v>17.75171919418645</v>
      </c>
      <c r="AG32" s="5">
        <v>50.322974311102996</v>
      </c>
      <c r="AI32" s="19"/>
      <c r="AK32" s="43"/>
      <c r="AM32" s="5">
        <v>31</v>
      </c>
      <c r="AN32" s="5" t="s">
        <v>306</v>
      </c>
      <c r="AO32" s="5">
        <v>2</v>
      </c>
      <c r="AP32" s="5">
        <f t="shared" si="2"/>
        <v>41.9</v>
      </c>
      <c r="AQ32" s="5">
        <f t="shared" si="3"/>
        <v>43.9</v>
      </c>
      <c r="AR32" s="5" t="s">
        <v>218</v>
      </c>
      <c r="AS32" s="5">
        <v>16</v>
      </c>
      <c r="AT32" s="5">
        <v>11.888888888888889</v>
      </c>
      <c r="AU32" s="5">
        <v>13.888888888888889</v>
      </c>
      <c r="AV32" s="5" t="s">
        <v>13</v>
      </c>
      <c r="AW32" s="5" t="s">
        <v>11</v>
      </c>
      <c r="AX32" s="5" t="s">
        <v>20</v>
      </c>
      <c r="AY32" s="61" t="s">
        <v>190</v>
      </c>
      <c r="BD32" s="5">
        <v>29</v>
      </c>
      <c r="BE32" s="19">
        <v>5.5941358024691354E-5</v>
      </c>
      <c r="BG32" s="5" t="s">
        <v>324</v>
      </c>
      <c r="BH32" s="4">
        <v>-2</v>
      </c>
      <c r="BI32" s="4" t="s">
        <v>319</v>
      </c>
      <c r="BJ32" s="5" t="s">
        <v>320</v>
      </c>
      <c r="BP32" s="47">
        <v>0.3</v>
      </c>
      <c r="BQ32" s="47">
        <v>10</v>
      </c>
      <c r="BR32" s="47">
        <v>0.3</v>
      </c>
      <c r="BS32" s="80" t="s">
        <v>432</v>
      </c>
      <c r="BU32" s="4" t="s">
        <v>67</v>
      </c>
      <c r="BV32" s="4">
        <v>3</v>
      </c>
      <c r="BW32" s="4" t="s">
        <v>199</v>
      </c>
      <c r="BY32" s="8" t="s">
        <v>69</v>
      </c>
      <c r="BZ32" s="5">
        <v>-1</v>
      </c>
      <c r="CB32" s="5">
        <v>30</v>
      </c>
      <c r="CC32" s="5" t="s">
        <v>177</v>
      </c>
      <c r="CD32" s="5" t="s">
        <v>325</v>
      </c>
      <c r="CE32" s="5" t="s">
        <v>20</v>
      </c>
      <c r="CG32" s="8" t="s">
        <v>69</v>
      </c>
      <c r="DB32" s="53">
        <v>43861</v>
      </c>
      <c r="DC32" s="54">
        <f t="shared" si="4"/>
        <v>43861.302083333336</v>
      </c>
      <c r="DD32" s="55">
        <v>0.30069444444444443</v>
      </c>
      <c r="DE32" s="55">
        <v>0.7715277777777777</v>
      </c>
      <c r="DF32" s="52">
        <f t="shared" si="5"/>
        <v>6</v>
      </c>
      <c r="DG32" t="str">
        <f t="shared" si="6"/>
        <v>VE</v>
      </c>
      <c r="DH32" s="55"/>
      <c r="DI32" s="53">
        <v>43861</v>
      </c>
      <c r="DJ32" s="54">
        <f t="shared" si="7"/>
        <v>43861.340277777781</v>
      </c>
      <c r="DK32" s="55">
        <v>0.3397337962962963</v>
      </c>
      <c r="DL32" s="55"/>
      <c r="DM32" s="52">
        <f t="shared" si="8"/>
        <v>6</v>
      </c>
      <c r="DN32" t="str">
        <f t="shared" si="9"/>
        <v>VE</v>
      </c>
      <c r="DO32" s="55"/>
      <c r="DP32" s="53">
        <v>43861</v>
      </c>
      <c r="DQ32" s="54">
        <f t="shared" si="10"/>
        <v>43861.302083333336</v>
      </c>
      <c r="DR32" s="55">
        <v>0.30289351851851853</v>
      </c>
      <c r="DS32" s="55"/>
      <c r="DT32" s="52">
        <f t="shared" si="11"/>
        <v>6</v>
      </c>
      <c r="DU32" t="str">
        <f t="shared" si="12"/>
        <v>VE</v>
      </c>
      <c r="DV32" s="57"/>
      <c r="DW32" s="65"/>
      <c r="DX32" s="65"/>
      <c r="EA32" s="75">
        <v>0.32</v>
      </c>
      <c r="EB32" s="78"/>
      <c r="EC32" s="5" t="str">
        <f t="shared" si="13"/>
        <v>FF5050</v>
      </c>
      <c r="ED32" s="87" t="s">
        <v>439</v>
      </c>
      <c r="EE32" s="72" t="s">
        <v>428</v>
      </c>
      <c r="EF32" s="5" t="str">
        <f t="shared" si="14"/>
        <v xml:space="preserve"> style="Color: white; background-color:#FF5050"</v>
      </c>
      <c r="EL32" s="8" t="s">
        <v>69</v>
      </c>
      <c r="EM32" s="71" t="s">
        <v>430</v>
      </c>
      <c r="EQ32" s="5" t="s">
        <v>69</v>
      </c>
      <c r="ER32" s="71" t="s">
        <v>430</v>
      </c>
    </row>
    <row r="33" spans="14:148">
      <c r="N33" s="33">
        <v>44228</v>
      </c>
      <c r="O33" s="55">
        <v>0.36458333333333331</v>
      </c>
      <c r="P33" s="46">
        <f t="shared" si="15"/>
        <v>0</v>
      </c>
      <c r="Q33" s="19">
        <f t="shared" si="0"/>
        <v>0.36458333333333331</v>
      </c>
      <c r="R33" s="19">
        <f t="shared" si="1"/>
        <v>9.6450617283950209E-6</v>
      </c>
      <c r="T33" s="19">
        <v>2.1527777777777781E-2</v>
      </c>
      <c r="U33" s="35">
        <v>80.767359211444997</v>
      </c>
      <c r="V33" s="5">
        <v>80.767359211444997</v>
      </c>
      <c r="W33" s="5">
        <v>105.57186750689456</v>
      </c>
      <c r="X33" s="5">
        <v>133.06880898793872</v>
      </c>
      <c r="Y33" s="5">
        <v>164.43767</v>
      </c>
      <c r="Z33" s="5">
        <v>198.01519430544539</v>
      </c>
      <c r="AA33" s="5">
        <v>230.56246850591225</v>
      </c>
      <c r="AB33" s="5">
        <v>260.76735921144501</v>
      </c>
      <c r="AC33" s="5">
        <v>285.57186750689459</v>
      </c>
      <c r="AD33" s="5">
        <v>313.06880898793872</v>
      </c>
      <c r="AE33" s="5">
        <v>344.43767000000003</v>
      </c>
      <c r="AF33" s="5">
        <v>18.015194305445377</v>
      </c>
      <c r="AG33" s="5">
        <v>50.56246850591225</v>
      </c>
      <c r="AI33" s="19"/>
      <c r="AK33" s="43"/>
      <c r="AM33" s="5">
        <v>32</v>
      </c>
      <c r="AN33" s="5" t="s">
        <v>306</v>
      </c>
      <c r="AO33" s="5">
        <v>2</v>
      </c>
      <c r="AP33" s="5">
        <f t="shared" si="2"/>
        <v>43.9</v>
      </c>
      <c r="AQ33" s="5">
        <f t="shared" si="3"/>
        <v>45.7</v>
      </c>
      <c r="AR33" s="5" t="s">
        <v>218</v>
      </c>
      <c r="AS33" s="5">
        <v>16</v>
      </c>
      <c r="AT33" s="5">
        <v>13.888888888888889</v>
      </c>
      <c r="AU33" s="5">
        <v>15.666666666666666</v>
      </c>
      <c r="AV33" s="5" t="s">
        <v>13</v>
      </c>
      <c r="AW33" s="5" t="s">
        <v>11</v>
      </c>
      <c r="AX33" s="5" t="s">
        <v>15</v>
      </c>
      <c r="AY33" s="61" t="s">
        <v>190</v>
      </c>
      <c r="BD33" s="5">
        <v>30</v>
      </c>
      <c r="BE33" s="19">
        <v>5.7870370370370366E-5</v>
      </c>
      <c r="BG33" s="5" t="s">
        <v>326</v>
      </c>
      <c r="BH33" s="4">
        <v>2</v>
      </c>
      <c r="BI33" s="4" t="s">
        <v>319</v>
      </c>
      <c r="BJ33" s="5" t="s">
        <v>320</v>
      </c>
      <c r="BP33" s="47">
        <v>0.31</v>
      </c>
      <c r="BQ33" s="47">
        <v>10</v>
      </c>
      <c r="BR33" s="47">
        <v>0.31</v>
      </c>
      <c r="BS33" s="80" t="s">
        <v>432</v>
      </c>
      <c r="BU33" s="4" t="s">
        <v>68</v>
      </c>
      <c r="BV33" s="4">
        <v>3</v>
      </c>
      <c r="BW33" s="4" t="s">
        <v>199</v>
      </c>
      <c r="BY33" s="8" t="s">
        <v>70</v>
      </c>
      <c r="BZ33" s="5">
        <v>1</v>
      </c>
      <c r="CG33" s="8" t="s">
        <v>70</v>
      </c>
      <c r="DB33" s="53">
        <v>43862</v>
      </c>
      <c r="DC33" s="54">
        <f t="shared" si="4"/>
        <v>43862.298611111109</v>
      </c>
      <c r="DD33" s="55">
        <v>0.3</v>
      </c>
      <c r="DE33" s="55">
        <v>0.7715277777777777</v>
      </c>
      <c r="DF33" s="52">
        <f t="shared" si="5"/>
        <v>7</v>
      </c>
      <c r="DG33" t="str">
        <f t="shared" si="6"/>
        <v>SA</v>
      </c>
      <c r="DH33" s="55"/>
      <c r="DI33" s="53">
        <v>43862</v>
      </c>
      <c r="DJ33" s="54">
        <f t="shared" si="7"/>
        <v>43862.340277777781</v>
      </c>
      <c r="DK33" s="55">
        <v>0.33909722222222222</v>
      </c>
      <c r="DL33" s="55"/>
      <c r="DM33" s="52">
        <f t="shared" si="8"/>
        <v>7</v>
      </c>
      <c r="DN33" t="str">
        <f t="shared" si="9"/>
        <v>SA</v>
      </c>
      <c r="DO33" s="55"/>
      <c r="DP33" s="53">
        <v>43862</v>
      </c>
      <c r="DQ33" s="54">
        <f t="shared" si="10"/>
        <v>43862.302083333336</v>
      </c>
      <c r="DR33" s="55">
        <v>0.30298611111111112</v>
      </c>
      <c r="DS33" s="55"/>
      <c r="DT33" s="52">
        <f t="shared" si="11"/>
        <v>7</v>
      </c>
      <c r="DU33" t="str">
        <f t="shared" si="12"/>
        <v>SA</v>
      </c>
      <c r="DV33" s="57"/>
      <c r="DW33" s="65"/>
      <c r="DX33" s="65"/>
      <c r="EA33" s="75">
        <v>0.33</v>
      </c>
      <c r="EB33" s="78"/>
      <c r="EC33" s="5" t="str">
        <f t="shared" si="13"/>
        <v>FF5050</v>
      </c>
      <c r="ED33" s="87" t="s">
        <v>439</v>
      </c>
      <c r="EE33" s="72" t="s">
        <v>428</v>
      </c>
      <c r="EF33" s="5" t="str">
        <f t="shared" si="14"/>
        <v xml:space="preserve"> style="Color: white; background-color:#FF5050"</v>
      </c>
      <c r="EL33" s="8" t="s">
        <v>70</v>
      </c>
      <c r="EM33" s="74" t="s">
        <v>431</v>
      </c>
      <c r="EQ33" s="5" t="s">
        <v>70</v>
      </c>
      <c r="ER33" s="71" t="s">
        <v>430</v>
      </c>
    </row>
    <row r="34" spans="14:148">
      <c r="N34" s="33">
        <v>44229</v>
      </c>
      <c r="O34" s="55">
        <v>0.36736111111111108</v>
      </c>
      <c r="P34" s="46">
        <f t="shared" si="15"/>
        <v>0</v>
      </c>
      <c r="Q34" s="19">
        <f t="shared" si="0"/>
        <v>0.36736111111111108</v>
      </c>
      <c r="R34" s="19">
        <f t="shared" si="1"/>
        <v>9.6450617283950209E-6</v>
      </c>
      <c r="T34" s="19">
        <v>2.2222222222222223E-2</v>
      </c>
      <c r="U34" s="35">
        <v>80.990192407001473</v>
      </c>
      <c r="V34" s="5">
        <v>80.990192407001473</v>
      </c>
      <c r="W34" s="5">
        <v>105.80322331946556</v>
      </c>
      <c r="X34" s="5">
        <v>133.32295329969389</v>
      </c>
      <c r="Y34" s="5">
        <v>164.70921000000001</v>
      </c>
      <c r="Z34" s="5">
        <v>198.27842533784164</v>
      </c>
      <c r="AA34" s="5">
        <v>230.8017609104138</v>
      </c>
      <c r="AB34" s="5">
        <v>260.99019240700147</v>
      </c>
      <c r="AC34" s="5">
        <v>285.80322331946559</v>
      </c>
      <c r="AD34" s="5">
        <v>313.32295329969389</v>
      </c>
      <c r="AE34" s="5">
        <v>344.70920999999998</v>
      </c>
      <c r="AF34" s="5">
        <v>18.278425337841647</v>
      </c>
      <c r="AG34" s="5">
        <v>50.801760910413805</v>
      </c>
      <c r="AI34" s="19"/>
      <c r="AK34" s="43"/>
      <c r="AM34" s="5">
        <v>33</v>
      </c>
      <c r="AN34" s="5" t="s">
        <v>306</v>
      </c>
      <c r="AO34" s="5">
        <v>2</v>
      </c>
      <c r="AP34" s="5">
        <f t="shared" si="2"/>
        <v>45.7</v>
      </c>
      <c r="AQ34" s="5">
        <f t="shared" si="3"/>
        <v>47.8</v>
      </c>
      <c r="AR34" s="5" t="s">
        <v>218</v>
      </c>
      <c r="AS34" s="5">
        <v>16</v>
      </c>
      <c r="AT34" s="5">
        <v>15.666666666666666</v>
      </c>
      <c r="AU34" s="5">
        <v>17.777777777777779</v>
      </c>
      <c r="AV34" s="5" t="s">
        <v>13</v>
      </c>
      <c r="AW34" s="5" t="s">
        <v>11</v>
      </c>
      <c r="AX34" s="5" t="s">
        <v>16</v>
      </c>
      <c r="AY34" s="61" t="s">
        <v>190</v>
      </c>
      <c r="BD34" s="5">
        <v>31</v>
      </c>
      <c r="BE34" s="19">
        <v>5.9799382716049385E-5</v>
      </c>
      <c r="BG34" s="5" t="s">
        <v>327</v>
      </c>
      <c r="BH34" s="4">
        <v>-2</v>
      </c>
      <c r="BI34" s="4" t="s">
        <v>319</v>
      </c>
      <c r="BJ34" s="5" t="s">
        <v>320</v>
      </c>
      <c r="BP34" s="47">
        <v>0.32</v>
      </c>
      <c r="BQ34" s="47">
        <v>10</v>
      </c>
      <c r="BR34" s="47">
        <v>0.32</v>
      </c>
      <c r="BS34" s="80" t="s">
        <v>432</v>
      </c>
      <c r="BU34" s="4" t="s">
        <v>64</v>
      </c>
      <c r="BV34" s="4">
        <v>4</v>
      </c>
      <c r="BW34" s="4" t="s">
        <v>162</v>
      </c>
      <c r="BY34" s="8" t="s">
        <v>71</v>
      </c>
      <c r="BZ34" s="5">
        <v>-1</v>
      </c>
      <c r="CG34" s="8" t="s">
        <v>71</v>
      </c>
      <c r="DB34" s="53">
        <v>43863</v>
      </c>
      <c r="DC34" s="54">
        <f t="shared" si="4"/>
        <v>43863.298611111109</v>
      </c>
      <c r="DD34" s="55">
        <v>0.3</v>
      </c>
      <c r="DE34" s="55">
        <v>0.77222222222222225</v>
      </c>
      <c r="DF34" s="52">
        <f t="shared" si="5"/>
        <v>1</v>
      </c>
      <c r="DG34" t="str">
        <f t="shared" si="6"/>
        <v>SU</v>
      </c>
      <c r="DH34" s="55"/>
      <c r="DI34" s="53">
        <v>43863</v>
      </c>
      <c r="DJ34" s="54">
        <f t="shared" si="7"/>
        <v>43863.336805555555</v>
      </c>
      <c r="DK34" s="55">
        <v>0.33844907407407404</v>
      </c>
      <c r="DL34" s="55"/>
      <c r="DM34" s="52">
        <f t="shared" si="8"/>
        <v>1</v>
      </c>
      <c r="DN34" t="str">
        <f t="shared" si="9"/>
        <v>SU</v>
      </c>
      <c r="DO34" s="55"/>
      <c r="DP34" s="53">
        <v>43863</v>
      </c>
      <c r="DQ34" s="54">
        <f t="shared" si="10"/>
        <v>43863.302083333336</v>
      </c>
      <c r="DR34" s="55">
        <v>0.30306712962962962</v>
      </c>
      <c r="DS34" s="55"/>
      <c r="DT34" s="52">
        <f t="shared" si="11"/>
        <v>1</v>
      </c>
      <c r="DU34" t="str">
        <f t="shared" si="12"/>
        <v>SU</v>
      </c>
      <c r="DV34" s="57"/>
      <c r="DW34" s="65"/>
      <c r="DX34" s="65"/>
      <c r="EA34" s="75">
        <v>0.34</v>
      </c>
      <c r="EB34" s="78"/>
      <c r="EC34" s="5" t="str">
        <f t="shared" si="13"/>
        <v>FF5050</v>
      </c>
      <c r="ED34" s="87" t="s">
        <v>439</v>
      </c>
      <c r="EE34" s="72" t="s">
        <v>428</v>
      </c>
      <c r="EF34" s="5" t="str">
        <f t="shared" si="14"/>
        <v xml:space="preserve"> style="Color: white; background-color:#FF5050"</v>
      </c>
      <c r="EL34" s="8" t="s">
        <v>71</v>
      </c>
      <c r="EM34" s="71" t="s">
        <v>430</v>
      </c>
      <c r="EQ34" s="5" t="s">
        <v>71</v>
      </c>
      <c r="ER34" s="74" t="s">
        <v>431</v>
      </c>
    </row>
    <row r="35" spans="14:148">
      <c r="N35" s="33">
        <v>44230</v>
      </c>
      <c r="O35" s="55">
        <v>0.37013888888888885</v>
      </c>
      <c r="P35" s="46">
        <f t="shared" si="15"/>
        <v>0</v>
      </c>
      <c r="Q35" s="19">
        <f t="shared" si="0"/>
        <v>0.37013888888888885</v>
      </c>
      <c r="R35" s="19">
        <f t="shared" si="1"/>
        <v>9.6450617283950209E-6</v>
      </c>
      <c r="T35" s="19">
        <v>2.2916666666666669E-2</v>
      </c>
      <c r="U35" s="35">
        <v>81.212976174843064</v>
      </c>
      <c r="V35" s="5">
        <v>81.212976174843064</v>
      </c>
      <c r="W35" s="5">
        <v>106.0346720591688</v>
      </c>
      <c r="X35" s="5">
        <v>133.57721070569801</v>
      </c>
      <c r="Y35" s="5">
        <v>164.98068000000001</v>
      </c>
      <c r="Z35" s="5">
        <v>198.54141188951957</v>
      </c>
      <c r="AA35" s="5">
        <v>231.04085293467102</v>
      </c>
      <c r="AB35" s="5">
        <v>261.21297617484305</v>
      </c>
      <c r="AC35" s="5">
        <v>286.03467205916877</v>
      </c>
      <c r="AD35" s="5">
        <v>313.57721070569801</v>
      </c>
      <c r="AE35" s="5">
        <v>344.98068000000001</v>
      </c>
      <c r="AF35" s="5">
        <v>18.54141188951958</v>
      </c>
      <c r="AG35" s="5">
        <v>51.040852934671022</v>
      </c>
      <c r="AI35" s="19"/>
      <c r="AK35" s="43"/>
      <c r="AM35" s="5">
        <v>34</v>
      </c>
      <c r="AN35" s="5" t="s">
        <v>306</v>
      </c>
      <c r="AO35" s="5">
        <v>2</v>
      </c>
      <c r="AP35" s="5">
        <f t="shared" si="2"/>
        <v>47.8</v>
      </c>
      <c r="AQ35" s="5">
        <f t="shared" si="3"/>
        <v>49.7</v>
      </c>
      <c r="AR35" s="5" t="s">
        <v>218</v>
      </c>
      <c r="AS35" s="5">
        <v>16</v>
      </c>
      <c r="AT35" s="5">
        <v>17.777777777777779</v>
      </c>
      <c r="AU35" s="5">
        <v>19.666666666666668</v>
      </c>
      <c r="AV35" s="5" t="s">
        <v>13</v>
      </c>
      <c r="AW35" s="5" t="s">
        <v>11</v>
      </c>
      <c r="AX35" s="5" t="s">
        <v>12</v>
      </c>
      <c r="AY35" s="61" t="s">
        <v>190</v>
      </c>
      <c r="BD35" s="5">
        <v>32</v>
      </c>
      <c r="BE35" s="19">
        <v>6.1728395061728397E-5</v>
      </c>
      <c r="BG35" s="5" t="s">
        <v>328</v>
      </c>
      <c r="BH35" s="4">
        <v>2</v>
      </c>
      <c r="BI35" s="4" t="s">
        <v>319</v>
      </c>
      <c r="BJ35" s="5" t="s">
        <v>320</v>
      </c>
      <c r="BP35" s="47">
        <v>0.33</v>
      </c>
      <c r="BQ35" s="47">
        <v>10</v>
      </c>
      <c r="BR35" s="47">
        <v>0.33</v>
      </c>
      <c r="BS35" s="80" t="s">
        <v>432</v>
      </c>
      <c r="BU35" s="4" t="s">
        <v>65</v>
      </c>
      <c r="BV35" s="4">
        <v>4</v>
      </c>
      <c r="BW35" s="4" t="s">
        <v>162</v>
      </c>
      <c r="BY35" s="8" t="s">
        <v>72</v>
      </c>
      <c r="BZ35" s="5">
        <v>1</v>
      </c>
      <c r="CG35" s="8" t="s">
        <v>72</v>
      </c>
      <c r="DB35" s="53">
        <v>43864</v>
      </c>
      <c r="DC35" s="54">
        <f t="shared" si="4"/>
        <v>43864.298611111109</v>
      </c>
      <c r="DD35" s="55">
        <v>0.3</v>
      </c>
      <c r="DE35" s="55">
        <v>0.77222222222222225</v>
      </c>
      <c r="DF35" s="52">
        <f t="shared" si="5"/>
        <v>2</v>
      </c>
      <c r="DG35" t="str">
        <f t="shared" si="6"/>
        <v>MO</v>
      </c>
      <c r="DH35" s="55"/>
      <c r="DI35" s="53">
        <v>43864</v>
      </c>
      <c r="DJ35" s="54">
        <f t="shared" si="7"/>
        <v>43864.336805555555</v>
      </c>
      <c r="DK35" s="55">
        <v>0.33777777777777779</v>
      </c>
      <c r="DL35" s="55"/>
      <c r="DM35" s="52">
        <f t="shared" si="8"/>
        <v>2</v>
      </c>
      <c r="DN35" t="str">
        <f t="shared" si="9"/>
        <v>MO</v>
      </c>
      <c r="DO35" s="55"/>
      <c r="DP35" s="53">
        <v>43864</v>
      </c>
      <c r="DQ35" s="54">
        <f t="shared" si="10"/>
        <v>43864.302083333336</v>
      </c>
      <c r="DR35" s="55">
        <v>0.30313657407407407</v>
      </c>
      <c r="DS35" s="55"/>
      <c r="DT35" s="52">
        <f t="shared" si="11"/>
        <v>2</v>
      </c>
      <c r="DU35" t="str">
        <f t="shared" si="12"/>
        <v>MO</v>
      </c>
      <c r="DV35" s="57"/>
      <c r="DW35" s="65"/>
      <c r="DX35" s="65"/>
      <c r="EA35" s="75">
        <v>0.35</v>
      </c>
      <c r="EB35" s="78"/>
      <c r="EC35" s="5" t="str">
        <f t="shared" si="13"/>
        <v>FF5050</v>
      </c>
      <c r="ED35" s="87" t="s">
        <v>439</v>
      </c>
      <c r="EE35" s="72" t="s">
        <v>428</v>
      </c>
      <c r="EF35" s="5" t="str">
        <f t="shared" si="14"/>
        <v xml:space="preserve"> style="Color: white; background-color:#FF5050"</v>
      </c>
      <c r="EL35" s="8" t="s">
        <v>72</v>
      </c>
      <c r="EM35" s="74" t="s">
        <v>431</v>
      </c>
      <c r="EQ35" s="5" t="s">
        <v>72</v>
      </c>
      <c r="ER35" s="74" t="s">
        <v>431</v>
      </c>
    </row>
    <row r="36" spans="14:148">
      <c r="N36" s="33">
        <v>44231</v>
      </c>
      <c r="O36" s="55">
        <v>0.37291666666666662</v>
      </c>
      <c r="P36" s="46">
        <f t="shared" si="15"/>
        <v>0</v>
      </c>
      <c r="Q36" s="19">
        <f t="shared" si="0"/>
        <v>0.37291666666666662</v>
      </c>
      <c r="R36" s="19">
        <f t="shared" si="1"/>
        <v>9.6450617283954071E-6</v>
      </c>
      <c r="T36" s="19">
        <v>2.361111111111111E-2</v>
      </c>
      <c r="U36" s="35">
        <v>81.435711859001216</v>
      </c>
      <c r="V36" s="5">
        <v>81.435711859001216</v>
      </c>
      <c r="W36" s="5">
        <v>106.26622010024619</v>
      </c>
      <c r="X36" s="5">
        <v>133.83157819400213</v>
      </c>
      <c r="Y36" s="5">
        <v>165.25210000000001</v>
      </c>
      <c r="Z36" s="5">
        <v>198.80415410650494</v>
      </c>
      <c r="AA36" s="5">
        <v>231.27974545333842</v>
      </c>
      <c r="AB36" s="5">
        <v>261.43571185900123</v>
      </c>
      <c r="AC36" s="5">
        <v>286.26622010024619</v>
      </c>
      <c r="AD36" s="5">
        <v>313.83157819400213</v>
      </c>
      <c r="AE36" s="5">
        <v>345.25209999999998</v>
      </c>
      <c r="AF36" s="5">
        <v>18.804154106504939</v>
      </c>
      <c r="AG36" s="5">
        <v>51.279745453338435</v>
      </c>
      <c r="AI36" s="19"/>
      <c r="AK36" s="43"/>
      <c r="AM36" s="5">
        <v>35</v>
      </c>
      <c r="AN36" s="5" t="s">
        <v>306</v>
      </c>
      <c r="AO36" s="5">
        <v>2</v>
      </c>
      <c r="AP36" s="5">
        <f t="shared" si="2"/>
        <v>49.7</v>
      </c>
      <c r="AQ36" s="5">
        <f t="shared" si="3"/>
        <v>50.4</v>
      </c>
      <c r="AR36" s="5" t="s">
        <v>218</v>
      </c>
      <c r="AS36" s="5">
        <v>16</v>
      </c>
      <c r="AT36" s="5">
        <v>19.666666666666668</v>
      </c>
      <c r="AU36" s="5">
        <v>20.444444444444446</v>
      </c>
      <c r="AV36" s="5" t="s">
        <v>13</v>
      </c>
      <c r="AW36" s="5" t="s">
        <v>11</v>
      </c>
      <c r="AX36" s="5" t="s">
        <v>21</v>
      </c>
      <c r="AY36" s="61" t="s">
        <v>190</v>
      </c>
      <c r="BD36" s="5">
        <v>33</v>
      </c>
      <c r="BE36" s="19">
        <v>6.3657407407407402E-5</v>
      </c>
      <c r="BG36" s="5" t="s">
        <v>329</v>
      </c>
      <c r="BH36" s="4">
        <v>2</v>
      </c>
      <c r="BI36" s="4" t="s">
        <v>319</v>
      </c>
      <c r="BJ36" s="5" t="s">
        <v>320</v>
      </c>
      <c r="BP36" s="47">
        <v>0.34</v>
      </c>
      <c r="BQ36" s="47">
        <v>10</v>
      </c>
      <c r="BR36" s="47">
        <v>0.34</v>
      </c>
      <c r="BS36" s="80" t="s">
        <v>432</v>
      </c>
      <c r="BU36" s="4" t="s">
        <v>66</v>
      </c>
      <c r="BV36" s="4">
        <v>1</v>
      </c>
      <c r="BW36" s="4">
        <v>1</v>
      </c>
      <c r="BY36" s="8" t="s">
        <v>73</v>
      </c>
      <c r="BZ36" s="5">
        <v>1</v>
      </c>
      <c r="CG36" s="8" t="s">
        <v>73</v>
      </c>
      <c r="DB36" s="53">
        <v>43865</v>
      </c>
      <c r="DC36" s="54">
        <f t="shared" si="4"/>
        <v>43865.298611111109</v>
      </c>
      <c r="DD36" s="55">
        <v>0.3</v>
      </c>
      <c r="DE36" s="55">
        <v>0.7729166666666667</v>
      </c>
      <c r="DF36" s="52">
        <f t="shared" si="5"/>
        <v>3</v>
      </c>
      <c r="DG36" t="str">
        <f t="shared" si="6"/>
        <v>MA</v>
      </c>
      <c r="DH36" s="55"/>
      <c r="DI36" s="53">
        <v>43865</v>
      </c>
      <c r="DJ36" s="54">
        <f t="shared" si="7"/>
        <v>43865.336805555555</v>
      </c>
      <c r="DK36" s="55">
        <v>0.33708333333333335</v>
      </c>
      <c r="DL36" s="55"/>
      <c r="DM36" s="52">
        <f t="shared" si="8"/>
        <v>3</v>
      </c>
      <c r="DN36" t="str">
        <f t="shared" si="9"/>
        <v>MA</v>
      </c>
      <c r="DO36" s="55"/>
      <c r="DP36" s="53">
        <v>43865</v>
      </c>
      <c r="DQ36" s="54">
        <f t="shared" si="10"/>
        <v>43865.302083333336</v>
      </c>
      <c r="DR36" s="55">
        <v>0.30319444444444443</v>
      </c>
      <c r="DS36" s="55"/>
      <c r="DT36" s="52">
        <f t="shared" si="11"/>
        <v>3</v>
      </c>
      <c r="DU36" t="str">
        <f t="shared" si="12"/>
        <v>MA</v>
      </c>
      <c r="DV36" s="57"/>
      <c r="DW36" s="65"/>
      <c r="DX36" s="65"/>
      <c r="EA36" s="75">
        <v>0.36</v>
      </c>
      <c r="EB36" s="78"/>
      <c r="EC36" s="5" t="str">
        <f t="shared" si="13"/>
        <v>FF5050</v>
      </c>
      <c r="ED36" s="87" t="s">
        <v>439</v>
      </c>
      <c r="EE36" s="72" t="s">
        <v>428</v>
      </c>
      <c r="EF36" s="5" t="str">
        <f t="shared" si="14"/>
        <v xml:space="preserve"> style="Color: white; background-color:#FF5050"</v>
      </c>
      <c r="EL36" s="8" t="s">
        <v>73</v>
      </c>
      <c r="EM36" s="74" t="s">
        <v>431</v>
      </c>
      <c r="EQ36" s="5" t="s">
        <v>73</v>
      </c>
      <c r="ER36" s="5" t="s">
        <v>442</v>
      </c>
    </row>
    <row r="37" spans="14:148">
      <c r="N37" s="33">
        <v>44232</v>
      </c>
      <c r="O37" s="55">
        <v>0.3756944444444445</v>
      </c>
      <c r="P37" s="46">
        <f t="shared" si="15"/>
        <v>0</v>
      </c>
      <c r="Q37" s="19">
        <f t="shared" si="0"/>
        <v>0.3756944444444445</v>
      </c>
      <c r="R37" s="19">
        <f t="shared" si="1"/>
        <v>9.6450617283950209E-6</v>
      </c>
      <c r="T37" s="19">
        <v>2.4305555555555556E-2</v>
      </c>
      <c r="U37" s="35">
        <v>81.658400818850666</v>
      </c>
      <c r="V37" s="5">
        <v>81.658400818850666</v>
      </c>
      <c r="W37" s="5">
        <v>106.49786002527043</v>
      </c>
      <c r="X37" s="5">
        <v>134.08605702180512</v>
      </c>
      <c r="Y37" s="5">
        <v>165.52343999999999</v>
      </c>
      <c r="Z37" s="5">
        <v>199.06665161131764</v>
      </c>
      <c r="AA37" s="5">
        <v>231.51844060815239</v>
      </c>
      <c r="AB37" s="5">
        <v>261.65840081885068</v>
      </c>
      <c r="AC37" s="5">
        <v>286.49786002527043</v>
      </c>
      <c r="AD37" s="5">
        <v>314.08605702180512</v>
      </c>
      <c r="AE37" s="5">
        <v>345.52343999999999</v>
      </c>
      <c r="AF37" s="5">
        <v>19.066651611317639</v>
      </c>
      <c r="AG37" s="5">
        <v>51.518440608152375</v>
      </c>
      <c r="AI37" s="19"/>
      <c r="AK37" s="43"/>
      <c r="AM37" s="5">
        <v>36</v>
      </c>
      <c r="AN37" s="5" t="s">
        <v>306</v>
      </c>
      <c r="AO37" s="5">
        <v>2</v>
      </c>
      <c r="AP37" s="5">
        <f t="shared" si="2"/>
        <v>50.4</v>
      </c>
      <c r="AQ37" s="5">
        <f t="shared" si="3"/>
        <v>52.7</v>
      </c>
      <c r="AR37" s="5" t="s">
        <v>218</v>
      </c>
      <c r="AS37" s="5">
        <v>16</v>
      </c>
      <c r="AT37" s="5">
        <v>20.444444444444446</v>
      </c>
      <c r="AU37" s="5">
        <v>22.666666666666668</v>
      </c>
      <c r="AV37" s="5" t="s">
        <v>13</v>
      </c>
      <c r="AW37" s="5" t="s">
        <v>11</v>
      </c>
      <c r="AX37" s="5" t="s">
        <v>13</v>
      </c>
      <c r="AY37" s="61" t="s">
        <v>190</v>
      </c>
      <c r="BD37" s="5">
        <v>34</v>
      </c>
      <c r="BE37" s="19">
        <v>6.558641975308642E-5</v>
      </c>
      <c r="BG37" s="5" t="s">
        <v>330</v>
      </c>
      <c r="BH37" s="4">
        <v>2</v>
      </c>
      <c r="BI37" s="4" t="s">
        <v>319</v>
      </c>
      <c r="BJ37" s="5" t="s">
        <v>320</v>
      </c>
      <c r="BP37" s="47">
        <v>0.35</v>
      </c>
      <c r="BQ37" s="47">
        <v>10</v>
      </c>
      <c r="BR37" s="47">
        <v>0.35</v>
      </c>
      <c r="BS37" s="80" t="s">
        <v>432</v>
      </c>
      <c r="BU37" s="4" t="s">
        <v>331</v>
      </c>
      <c r="BV37" s="4">
        <v>1</v>
      </c>
      <c r="BW37" s="4" t="s">
        <v>212</v>
      </c>
      <c r="BY37" s="8" t="s">
        <v>74</v>
      </c>
      <c r="BZ37" s="5">
        <v>1</v>
      </c>
      <c r="CG37" s="8" t="s">
        <v>74</v>
      </c>
      <c r="DB37" s="53">
        <v>43866</v>
      </c>
      <c r="DC37" s="54">
        <f t="shared" si="4"/>
        <v>43866.298611111109</v>
      </c>
      <c r="DD37" s="55">
        <v>0.29930555555555555</v>
      </c>
      <c r="DE37" s="55">
        <v>0.7729166666666667</v>
      </c>
      <c r="DF37" s="52">
        <f t="shared" si="5"/>
        <v>4</v>
      </c>
      <c r="DG37" t="str">
        <f t="shared" si="6"/>
        <v>ME</v>
      </c>
      <c r="DH37" s="55"/>
      <c r="DI37" s="53">
        <v>43866</v>
      </c>
      <c r="DJ37" s="54">
        <f t="shared" si="7"/>
        <v>43866.336805555555</v>
      </c>
      <c r="DK37" s="55">
        <v>0.33636574074074077</v>
      </c>
      <c r="DL37" s="55"/>
      <c r="DM37" s="52">
        <f t="shared" si="8"/>
        <v>4</v>
      </c>
      <c r="DN37" t="str">
        <f t="shared" si="9"/>
        <v>ME</v>
      </c>
      <c r="DO37" s="55"/>
      <c r="DP37" s="53">
        <v>43866</v>
      </c>
      <c r="DQ37" s="54">
        <f t="shared" si="10"/>
        <v>43866.302083333336</v>
      </c>
      <c r="DR37" s="55">
        <v>0.30325231481481479</v>
      </c>
      <c r="DS37" s="55"/>
      <c r="DT37" s="52">
        <f t="shared" si="11"/>
        <v>4</v>
      </c>
      <c r="DU37" t="str">
        <f t="shared" si="12"/>
        <v>ME</v>
      </c>
      <c r="DV37" s="57"/>
      <c r="DW37" s="65"/>
      <c r="DX37" s="65"/>
      <c r="EA37" s="75">
        <v>0.37</v>
      </c>
      <c r="EB37" s="78"/>
      <c r="EC37" s="5" t="str">
        <f t="shared" si="13"/>
        <v>FF5050</v>
      </c>
      <c r="ED37" s="87" t="s">
        <v>439</v>
      </c>
      <c r="EE37" s="72" t="s">
        <v>428</v>
      </c>
      <c r="EF37" s="5" t="str">
        <f t="shared" si="14"/>
        <v xml:space="preserve"> style="Color: white; background-color:#FF5050"</v>
      </c>
      <c r="EL37" s="8" t="s">
        <v>74</v>
      </c>
      <c r="EM37" s="74" t="s">
        <v>431</v>
      </c>
      <c r="EQ37" s="5" t="s">
        <v>74</v>
      </c>
      <c r="ER37" s="74" t="s">
        <v>431</v>
      </c>
    </row>
    <row r="38" spans="14:148">
      <c r="N38" s="33">
        <v>44233</v>
      </c>
      <c r="O38" s="55">
        <v>0.37847222222222227</v>
      </c>
      <c r="P38" s="46">
        <f t="shared" si="15"/>
        <v>0</v>
      </c>
      <c r="Q38" s="19">
        <f t="shared" si="0"/>
        <v>0.37847222222222227</v>
      </c>
      <c r="R38" s="19">
        <f t="shared" si="1"/>
        <v>9.6450617283950209E-6</v>
      </c>
      <c r="T38" s="19">
        <v>2.4999999999999998E-2</v>
      </c>
      <c r="U38" s="35">
        <v>81.881044432408729</v>
      </c>
      <c r="V38" s="5">
        <v>81.881044432408729</v>
      </c>
      <c r="W38" s="5">
        <v>106.7295890203213</v>
      </c>
      <c r="X38" s="5">
        <v>134.34064570097311</v>
      </c>
      <c r="Y38" s="5">
        <v>165.79472000000001</v>
      </c>
      <c r="Z38" s="5">
        <v>199.32890464505445</v>
      </c>
      <c r="AA38" s="5">
        <v>231.75693973728866</v>
      </c>
      <c r="AB38" s="5">
        <v>261.88104443240871</v>
      </c>
      <c r="AC38" s="5">
        <v>286.72958902032133</v>
      </c>
      <c r="AD38" s="5">
        <v>314.34064570097314</v>
      </c>
      <c r="AE38" s="5">
        <v>345.79471999999998</v>
      </c>
      <c r="AF38" s="5">
        <v>19.328904645054457</v>
      </c>
      <c r="AG38" s="5">
        <v>51.756939737288661</v>
      </c>
      <c r="AI38" s="19"/>
      <c r="AK38" s="43"/>
      <c r="AM38" s="5">
        <v>37</v>
      </c>
      <c r="AN38" s="5" t="s">
        <v>306</v>
      </c>
      <c r="AO38" s="5">
        <v>2</v>
      </c>
      <c r="AP38" s="5">
        <f t="shared" si="2"/>
        <v>52.7</v>
      </c>
      <c r="AQ38" s="5">
        <f t="shared" si="3"/>
        <v>53.3</v>
      </c>
      <c r="AR38" s="5" t="s">
        <v>218</v>
      </c>
      <c r="AS38" s="5">
        <v>16</v>
      </c>
      <c r="AT38" s="5">
        <v>22.666666666666668</v>
      </c>
      <c r="AU38" s="5">
        <v>23.333333333333332</v>
      </c>
      <c r="AV38" s="5" t="s">
        <v>13</v>
      </c>
      <c r="AW38" s="5" t="s">
        <v>11</v>
      </c>
      <c r="AX38" s="5" t="s">
        <v>10</v>
      </c>
      <c r="AY38" s="61" t="s">
        <v>190</v>
      </c>
      <c r="BD38" s="5">
        <v>35</v>
      </c>
      <c r="BE38" s="19">
        <v>6.7515432098765426E-5</v>
      </c>
      <c r="BG38" s="5" t="s">
        <v>332</v>
      </c>
      <c r="BH38" s="4">
        <v>2</v>
      </c>
      <c r="BI38" s="4" t="s">
        <v>319</v>
      </c>
      <c r="BJ38" s="5" t="s">
        <v>320</v>
      </c>
      <c r="BP38" s="47">
        <v>0.36</v>
      </c>
      <c r="BQ38" s="47">
        <v>10</v>
      </c>
      <c r="BR38" s="47">
        <v>0.36</v>
      </c>
      <c r="BS38" s="80" t="s">
        <v>432</v>
      </c>
      <c r="BU38" s="4" t="s">
        <v>333</v>
      </c>
      <c r="BV38" s="4">
        <v>1</v>
      </c>
      <c r="BW38" s="4" t="s">
        <v>212</v>
      </c>
      <c r="BY38" s="8" t="s">
        <v>75</v>
      </c>
      <c r="CG38" s="8" t="s">
        <v>75</v>
      </c>
      <c r="DB38" s="53">
        <v>43867</v>
      </c>
      <c r="DC38" s="54">
        <f t="shared" si="4"/>
        <v>43867.298611111109</v>
      </c>
      <c r="DD38" s="55">
        <v>0.29930555555555555</v>
      </c>
      <c r="DE38" s="55">
        <v>0.77361111111111114</v>
      </c>
      <c r="DF38" s="52">
        <f t="shared" si="5"/>
        <v>5</v>
      </c>
      <c r="DG38" t="str">
        <f t="shared" si="6"/>
        <v>JU</v>
      </c>
      <c r="DH38" s="55"/>
      <c r="DI38" s="53">
        <v>43867</v>
      </c>
      <c r="DJ38" s="54">
        <f t="shared" si="7"/>
        <v>43867.336805555555</v>
      </c>
      <c r="DK38" s="55">
        <v>0.3356365740740741</v>
      </c>
      <c r="DL38" s="55"/>
      <c r="DM38" s="52">
        <f t="shared" si="8"/>
        <v>5</v>
      </c>
      <c r="DN38" t="str">
        <f t="shared" si="9"/>
        <v>JU</v>
      </c>
      <c r="DO38" s="55"/>
      <c r="DP38" s="53">
        <v>43867</v>
      </c>
      <c r="DQ38" s="54">
        <f t="shared" si="10"/>
        <v>43867.302083333336</v>
      </c>
      <c r="DR38" s="55">
        <v>0.30328703703703702</v>
      </c>
      <c r="DS38" s="55"/>
      <c r="DT38" s="52">
        <f t="shared" si="11"/>
        <v>5</v>
      </c>
      <c r="DU38" t="str">
        <f t="shared" si="12"/>
        <v>JU</v>
      </c>
      <c r="DV38" s="57"/>
      <c r="DW38" s="65"/>
      <c r="DX38" s="65"/>
      <c r="EA38" s="75">
        <v>0.38</v>
      </c>
      <c r="EB38" s="78"/>
      <c r="EC38" s="5" t="str">
        <f t="shared" si="13"/>
        <v>FF5050</v>
      </c>
      <c r="ED38" s="87" t="s">
        <v>439</v>
      </c>
      <c r="EE38" s="72" t="s">
        <v>428</v>
      </c>
      <c r="EF38" s="5" t="str">
        <f t="shared" si="14"/>
        <v xml:space="preserve"> style="Color: white; background-color:#FF5050"</v>
      </c>
      <c r="EL38" s="8" t="s">
        <v>75</v>
      </c>
      <c r="EM38" s="5" t="s">
        <v>442</v>
      </c>
      <c r="EQ38" s="5" t="s">
        <v>75</v>
      </c>
      <c r="ER38" s="74" t="s">
        <v>431</v>
      </c>
    </row>
    <row r="39" spans="14:148">
      <c r="N39" s="33">
        <v>44234</v>
      </c>
      <c r="O39" s="55">
        <v>0.38125000000000003</v>
      </c>
      <c r="P39" s="46">
        <f t="shared" si="15"/>
        <v>0</v>
      </c>
      <c r="Q39" s="19">
        <f t="shared" si="0"/>
        <v>0.38125000000000003</v>
      </c>
      <c r="R39" s="19">
        <f t="shared" si="1"/>
        <v>9.6450617283950209E-6</v>
      </c>
      <c r="T39" s="19">
        <v>2.5694444444444447E-2</v>
      </c>
      <c r="U39" s="35">
        <v>82.103643972568833</v>
      </c>
      <c r="V39" s="5">
        <v>82.103643972568833</v>
      </c>
      <c r="W39" s="5">
        <v>106.96142543464492</v>
      </c>
      <c r="X39" s="5">
        <v>134.59534164477373</v>
      </c>
      <c r="Y39" s="5">
        <v>166.06593000000001</v>
      </c>
      <c r="Z39" s="5">
        <v>199.59091283809897</v>
      </c>
      <c r="AA39" s="5">
        <v>231.99524409336095</v>
      </c>
      <c r="AB39" s="5">
        <v>262.10364397256882</v>
      </c>
      <c r="AC39" s="5">
        <v>286.96142543464492</v>
      </c>
      <c r="AD39" s="5">
        <v>314.59534164477373</v>
      </c>
      <c r="AE39" s="5">
        <v>346.06592999999998</v>
      </c>
      <c r="AF39" s="5">
        <v>19.590912838098973</v>
      </c>
      <c r="AG39" s="5">
        <v>51.995244093360967</v>
      </c>
      <c r="AI39" s="19"/>
      <c r="AK39" s="43"/>
      <c r="AM39" s="5">
        <v>38</v>
      </c>
      <c r="AN39" s="5" t="s">
        <v>306</v>
      </c>
      <c r="AO39" s="5">
        <v>2</v>
      </c>
      <c r="AP39" s="5">
        <f t="shared" si="2"/>
        <v>53.3</v>
      </c>
      <c r="AQ39" s="5">
        <f t="shared" si="3"/>
        <v>54.1</v>
      </c>
      <c r="AR39" s="5" t="s">
        <v>224</v>
      </c>
      <c r="AS39" s="5">
        <v>17</v>
      </c>
      <c r="AT39" s="5">
        <v>23.333333333333332</v>
      </c>
      <c r="AU39" s="5">
        <v>24.111111111111114</v>
      </c>
      <c r="AV39" s="5" t="s">
        <v>13</v>
      </c>
      <c r="AW39" s="5" t="s">
        <v>14</v>
      </c>
      <c r="AX39" s="5" t="s">
        <v>14</v>
      </c>
      <c r="AY39" s="61" t="s">
        <v>190</v>
      </c>
      <c r="BD39" s="5">
        <v>36</v>
      </c>
      <c r="BE39" s="19">
        <v>6.9444444444444444E-5</v>
      </c>
      <c r="BG39" s="5" t="s">
        <v>334</v>
      </c>
      <c r="BH39" s="4">
        <v>2</v>
      </c>
      <c r="BI39" s="4" t="s">
        <v>319</v>
      </c>
      <c r="BJ39" s="5" t="s">
        <v>320</v>
      </c>
      <c r="BP39" s="47">
        <v>0.37</v>
      </c>
      <c r="BQ39" s="47">
        <v>10</v>
      </c>
      <c r="BR39" s="47">
        <v>0.37</v>
      </c>
      <c r="BS39" s="80" t="s">
        <v>432</v>
      </c>
      <c r="BU39" s="4" t="s">
        <v>335</v>
      </c>
      <c r="BV39" s="4">
        <v>4</v>
      </c>
      <c r="BW39" s="4" t="s">
        <v>162</v>
      </c>
      <c r="BY39" s="8" t="s">
        <v>76</v>
      </c>
      <c r="CG39" s="8" t="s">
        <v>76</v>
      </c>
      <c r="DB39" s="53">
        <v>43868</v>
      </c>
      <c r="DC39" s="54">
        <f t="shared" si="4"/>
        <v>43868.298611111109</v>
      </c>
      <c r="DD39" s="55">
        <v>0.2986111111111111</v>
      </c>
      <c r="DE39" s="55">
        <v>0.77361111111111114</v>
      </c>
      <c r="DF39" s="52">
        <f t="shared" si="5"/>
        <v>6</v>
      </c>
      <c r="DG39" t="str">
        <f t="shared" si="6"/>
        <v>VE</v>
      </c>
      <c r="DH39" s="55"/>
      <c r="DI39" s="53">
        <v>43868</v>
      </c>
      <c r="DJ39" s="54">
        <f t="shared" si="7"/>
        <v>43868.333333333336</v>
      </c>
      <c r="DK39" s="55">
        <v>0.33489583333333334</v>
      </c>
      <c r="DL39" s="55"/>
      <c r="DM39" s="52">
        <f t="shared" si="8"/>
        <v>6</v>
      </c>
      <c r="DN39" t="str">
        <f t="shared" si="9"/>
        <v>VE</v>
      </c>
      <c r="DO39" s="55"/>
      <c r="DP39" s="53">
        <v>43868</v>
      </c>
      <c r="DQ39" s="54">
        <f t="shared" si="10"/>
        <v>43868.302083333336</v>
      </c>
      <c r="DR39" s="55">
        <v>0.30332175925925925</v>
      </c>
      <c r="DS39" s="55"/>
      <c r="DT39" s="52">
        <f t="shared" si="11"/>
        <v>6</v>
      </c>
      <c r="DU39" t="str">
        <f t="shared" si="12"/>
        <v>VE</v>
      </c>
      <c r="DV39" s="57"/>
      <c r="DW39" s="65"/>
      <c r="DX39" s="65"/>
      <c r="EA39" s="75">
        <v>0.39</v>
      </c>
      <c r="EB39" s="78"/>
      <c r="EC39" s="5" t="str">
        <f t="shared" si="13"/>
        <v>FF5050</v>
      </c>
      <c r="ED39" s="87" t="s">
        <v>439</v>
      </c>
      <c r="EE39" s="72" t="s">
        <v>428</v>
      </c>
      <c r="EF39" s="5" t="str">
        <f t="shared" si="14"/>
        <v xml:space="preserve"> style="Color: white; background-color:#FF5050"</v>
      </c>
      <c r="EL39" s="8" t="s">
        <v>76</v>
      </c>
      <c r="EM39" s="5" t="s">
        <v>442</v>
      </c>
      <c r="EQ39" s="5" t="s">
        <v>76</v>
      </c>
      <c r="ER39" s="74" t="s">
        <v>431</v>
      </c>
    </row>
    <row r="40" spans="14:148">
      <c r="N40" s="33">
        <v>44235</v>
      </c>
      <c r="O40" s="55">
        <v>0.3840277777777778</v>
      </c>
      <c r="P40" s="46">
        <f t="shared" si="15"/>
        <v>0</v>
      </c>
      <c r="Q40" s="19">
        <f t="shared" si="0"/>
        <v>0.3840277777777778</v>
      </c>
      <c r="R40" s="19">
        <f t="shared" si="1"/>
        <v>9.6450617283950209E-6</v>
      </c>
      <c r="T40" s="19">
        <v>2.6388888888888889E-2</v>
      </c>
      <c r="U40" s="35">
        <v>82.326200854119733</v>
      </c>
      <c r="V40" s="5">
        <v>82.326200854119733</v>
      </c>
      <c r="W40" s="5">
        <v>107.19335833656731</v>
      </c>
      <c r="X40" s="5">
        <v>134.85014571636339</v>
      </c>
      <c r="Y40" s="5">
        <v>166.33707000000001</v>
      </c>
      <c r="Z40" s="5">
        <v>199.85267639357124</v>
      </c>
      <c r="AA40" s="5">
        <v>232.23335535778449</v>
      </c>
      <c r="AB40" s="5">
        <v>262.32620085411975</v>
      </c>
      <c r="AC40" s="5">
        <v>287.19335833656731</v>
      </c>
      <c r="AD40" s="5">
        <v>314.85014571636339</v>
      </c>
      <c r="AE40" s="5">
        <v>346.33706999999998</v>
      </c>
      <c r="AF40" s="5">
        <v>19.852676393571251</v>
      </c>
      <c r="AG40" s="5">
        <v>52.233355357784518</v>
      </c>
      <c r="AI40" s="19"/>
      <c r="AK40" s="43"/>
      <c r="AM40" s="5">
        <v>39</v>
      </c>
      <c r="AN40" s="5" t="s">
        <v>306</v>
      </c>
      <c r="AO40" s="5">
        <v>2</v>
      </c>
      <c r="AP40" s="5">
        <f t="shared" si="2"/>
        <v>54.1</v>
      </c>
      <c r="AQ40" s="5">
        <f t="shared" si="3"/>
        <v>56.1</v>
      </c>
      <c r="AR40" s="5" t="s">
        <v>224</v>
      </c>
      <c r="AS40" s="5">
        <v>17</v>
      </c>
      <c r="AT40" s="5">
        <v>24.111111111111114</v>
      </c>
      <c r="AU40" s="5">
        <v>26.111111111111114</v>
      </c>
      <c r="AV40" s="5" t="s">
        <v>13</v>
      </c>
      <c r="AW40" s="5" t="s">
        <v>14</v>
      </c>
      <c r="AX40" s="5" t="s">
        <v>20</v>
      </c>
      <c r="AY40" s="61" t="s">
        <v>190</v>
      </c>
      <c r="BD40" s="5">
        <v>37</v>
      </c>
      <c r="BE40" s="19">
        <v>7.137345679012345E-5</v>
      </c>
      <c r="BJ40" s="5"/>
      <c r="BP40" s="47">
        <v>0.38</v>
      </c>
      <c r="BQ40" s="47">
        <v>10</v>
      </c>
      <c r="BR40" s="47">
        <v>0.38</v>
      </c>
      <c r="BS40" s="80" t="s">
        <v>432</v>
      </c>
      <c r="BU40" s="4" t="s">
        <v>336</v>
      </c>
      <c r="BV40" s="4">
        <v>1</v>
      </c>
      <c r="BW40" s="4">
        <v>1</v>
      </c>
      <c r="BY40" s="8" t="s">
        <v>77</v>
      </c>
      <c r="BZ40" s="5">
        <v>-1</v>
      </c>
      <c r="CG40" s="8" t="s">
        <v>77</v>
      </c>
      <c r="DB40" s="53">
        <v>43869</v>
      </c>
      <c r="DC40" s="54">
        <f t="shared" si="4"/>
        <v>43869.298611111109</v>
      </c>
      <c r="DD40" s="55">
        <v>0.2986111111111111</v>
      </c>
      <c r="DE40" s="55">
        <v>0.77430555555555547</v>
      </c>
      <c r="DF40" s="52">
        <f t="shared" si="5"/>
        <v>7</v>
      </c>
      <c r="DG40" t="str">
        <f t="shared" si="6"/>
        <v>SA</v>
      </c>
      <c r="DH40" s="55"/>
      <c r="DI40" s="53">
        <v>43869</v>
      </c>
      <c r="DJ40" s="54">
        <f t="shared" si="7"/>
        <v>43869.333333333336</v>
      </c>
      <c r="DK40" s="55">
        <v>0.33412037037037035</v>
      </c>
      <c r="DL40" s="55"/>
      <c r="DM40" s="52">
        <f t="shared" si="8"/>
        <v>7</v>
      </c>
      <c r="DN40" t="str">
        <f t="shared" si="9"/>
        <v>SA</v>
      </c>
      <c r="DO40" s="55"/>
      <c r="DP40" s="53">
        <v>43869</v>
      </c>
      <c r="DQ40" s="54">
        <f t="shared" si="10"/>
        <v>43869.302083333336</v>
      </c>
      <c r="DR40" s="55">
        <v>0.30334490740740744</v>
      </c>
      <c r="DS40" s="55"/>
      <c r="DT40" s="52">
        <f t="shared" si="11"/>
        <v>7</v>
      </c>
      <c r="DU40" t="str">
        <f t="shared" si="12"/>
        <v>SA</v>
      </c>
      <c r="DV40" s="57"/>
      <c r="DW40" s="65"/>
      <c r="DX40" s="65"/>
      <c r="EA40" s="75">
        <v>0.4</v>
      </c>
      <c r="EB40" s="78"/>
      <c r="EC40" s="5" t="str">
        <f t="shared" si="13"/>
        <v>FF5050</v>
      </c>
      <c r="ED40" s="87" t="s">
        <v>439</v>
      </c>
      <c r="EE40" s="72" t="s">
        <v>428</v>
      </c>
      <c r="EF40" s="5" t="str">
        <f t="shared" si="14"/>
        <v xml:space="preserve"> style="Color: white; background-color:#FF5050"</v>
      </c>
      <c r="EL40" s="8" t="s">
        <v>77</v>
      </c>
      <c r="EM40" s="71" t="s">
        <v>430</v>
      </c>
      <c r="EQ40" s="5" t="s">
        <v>77</v>
      </c>
      <c r="ER40" s="74" t="s">
        <v>431</v>
      </c>
    </row>
    <row r="41" spans="14:148">
      <c r="N41" s="33">
        <v>44236</v>
      </c>
      <c r="O41" s="55">
        <v>0.38680555555555557</v>
      </c>
      <c r="P41" s="46">
        <f t="shared" si="15"/>
        <v>0</v>
      </c>
      <c r="Q41" s="19">
        <f t="shared" si="0"/>
        <v>0.38680555555555557</v>
      </c>
      <c r="R41" s="19">
        <f t="shared" si="1"/>
        <v>9.6450617283950209E-6</v>
      </c>
      <c r="T41" s="19">
        <v>2.7083333333333334E-2</v>
      </c>
      <c r="U41" s="35">
        <v>82.548716378806034</v>
      </c>
      <c r="V41" s="5">
        <v>82.548716378806034</v>
      </c>
      <c r="W41" s="5">
        <v>107.42540473810786</v>
      </c>
      <c r="X41" s="5">
        <v>135.10505713592349</v>
      </c>
      <c r="Y41" s="5">
        <v>166.60813999999999</v>
      </c>
      <c r="Z41" s="5">
        <v>200.11419499506508</v>
      </c>
      <c r="AA41" s="5">
        <v>232.47127500768835</v>
      </c>
      <c r="AB41" s="5">
        <v>262.54871637880603</v>
      </c>
      <c r="AC41" s="5">
        <v>287.42540473810789</v>
      </c>
      <c r="AD41" s="5">
        <v>315.10505713592352</v>
      </c>
      <c r="AE41" s="5">
        <v>346.60813999999999</v>
      </c>
      <c r="AF41" s="5">
        <v>20.114194995065063</v>
      </c>
      <c r="AG41" s="5">
        <v>52.471275007688362</v>
      </c>
      <c r="AI41" s="19"/>
      <c r="AK41" s="43"/>
      <c r="AM41" s="5">
        <v>40</v>
      </c>
      <c r="AN41" s="5" t="s">
        <v>306</v>
      </c>
      <c r="AO41" s="5">
        <v>2</v>
      </c>
      <c r="AP41" s="5">
        <f t="shared" si="2"/>
        <v>56.1</v>
      </c>
      <c r="AQ41" s="5">
        <f t="shared" si="3"/>
        <v>57.9</v>
      </c>
      <c r="AR41" s="5" t="s">
        <v>224</v>
      </c>
      <c r="AS41" s="5">
        <v>17</v>
      </c>
      <c r="AT41" s="5">
        <v>26.111111111111114</v>
      </c>
      <c r="AU41" s="5">
        <v>27.888888888888889</v>
      </c>
      <c r="AV41" s="5" t="s">
        <v>13</v>
      </c>
      <c r="AW41" s="5" t="s">
        <v>14</v>
      </c>
      <c r="AX41" s="5" t="s">
        <v>15</v>
      </c>
      <c r="AY41" s="61" t="s">
        <v>190</v>
      </c>
      <c r="BD41" s="5">
        <v>38</v>
      </c>
      <c r="BE41" s="19">
        <v>7.3302469135802468E-5</v>
      </c>
      <c r="BJ41" s="5"/>
      <c r="BP41" s="47">
        <v>0.39</v>
      </c>
      <c r="BQ41" s="47">
        <v>10</v>
      </c>
      <c r="BR41" s="47">
        <v>0.39</v>
      </c>
      <c r="BS41" s="80" t="s">
        <v>432</v>
      </c>
      <c r="BU41" s="4" t="s">
        <v>69</v>
      </c>
      <c r="BV41" s="4">
        <v>3</v>
      </c>
      <c r="BW41" s="4" t="s">
        <v>199</v>
      </c>
      <c r="BY41" s="8" t="s">
        <v>78</v>
      </c>
      <c r="BZ41" s="5">
        <v>-1</v>
      </c>
      <c r="CG41" s="8" t="s">
        <v>78</v>
      </c>
      <c r="DB41" s="53">
        <v>43870</v>
      </c>
      <c r="DC41" s="54">
        <f t="shared" si="4"/>
        <v>43870.298611111109</v>
      </c>
      <c r="DD41" s="55">
        <v>0.2986111111111111</v>
      </c>
      <c r="DE41" s="55">
        <v>0.77430555555555547</v>
      </c>
      <c r="DF41" s="52">
        <f t="shared" si="5"/>
        <v>1</v>
      </c>
      <c r="DG41" t="str">
        <f t="shared" si="6"/>
        <v>SU</v>
      </c>
      <c r="DH41" s="55"/>
      <c r="DI41" s="53">
        <v>43870</v>
      </c>
      <c r="DJ41" s="54">
        <f t="shared" si="7"/>
        <v>43870.333333333336</v>
      </c>
      <c r="DK41" s="55">
        <v>0.33334490740740735</v>
      </c>
      <c r="DL41" s="55"/>
      <c r="DM41" s="52">
        <f t="shared" si="8"/>
        <v>1</v>
      </c>
      <c r="DN41" t="str">
        <f t="shared" si="9"/>
        <v>SU</v>
      </c>
      <c r="DO41" s="55"/>
      <c r="DP41" s="53">
        <v>43870</v>
      </c>
      <c r="DQ41" s="54">
        <f t="shared" si="10"/>
        <v>43870.302083333336</v>
      </c>
      <c r="DR41" s="55">
        <v>0.30335648148148148</v>
      </c>
      <c r="DS41" s="55"/>
      <c r="DT41" s="52">
        <f t="shared" si="11"/>
        <v>1</v>
      </c>
      <c r="DU41" t="str">
        <f t="shared" si="12"/>
        <v>SU</v>
      </c>
      <c r="DV41" s="57"/>
      <c r="DW41" s="65"/>
      <c r="DX41" s="65"/>
      <c r="EA41" s="75">
        <v>0.41</v>
      </c>
      <c r="EB41" s="76"/>
      <c r="EC41" s="5" t="str">
        <f t="shared" si="13"/>
        <v>FFC000</v>
      </c>
      <c r="ED41" s="87" t="s">
        <v>439</v>
      </c>
      <c r="EE41" s="72" t="s">
        <v>428</v>
      </c>
      <c r="EF41" s="5" t="str">
        <f t="shared" si="14"/>
        <v xml:space="preserve"> style="Color: white; background-color:#FFC000"</v>
      </c>
      <c r="EL41" s="8" t="s">
        <v>78</v>
      </c>
      <c r="EM41" s="71" t="s">
        <v>430</v>
      </c>
      <c r="EQ41" s="5" t="s">
        <v>78</v>
      </c>
      <c r="ER41" s="5" t="s">
        <v>442</v>
      </c>
    </row>
    <row r="42" spans="14:148">
      <c r="N42" s="33">
        <v>44237</v>
      </c>
      <c r="O42" s="55">
        <v>0.38958333333333334</v>
      </c>
      <c r="P42" s="46">
        <f t="shared" si="15"/>
        <v>0</v>
      </c>
      <c r="Q42" s="19">
        <f t="shared" si="0"/>
        <v>0.38958333333333334</v>
      </c>
      <c r="R42" s="19">
        <f t="shared" si="1"/>
        <v>9.6450617283950209E-6</v>
      </c>
      <c r="T42" s="19">
        <v>2.7777777777777776E-2</v>
      </c>
      <c r="U42" s="35">
        <v>82.771191889193929</v>
      </c>
      <c r="V42" s="5">
        <v>82.771191889193929</v>
      </c>
      <c r="W42" s="5">
        <v>107.6575221672303</v>
      </c>
      <c r="X42" s="5">
        <v>135.36007280050248</v>
      </c>
      <c r="Y42" s="5">
        <v>166.87914000000001</v>
      </c>
      <c r="Z42" s="5">
        <v>200.37546918947052</v>
      </c>
      <c r="AA42" s="5">
        <v>232.70900456231772</v>
      </c>
      <c r="AB42" s="5">
        <v>262.77119188919391</v>
      </c>
      <c r="AC42" s="5">
        <v>287.6575221672303</v>
      </c>
      <c r="AD42" s="5">
        <v>315.36007280050251</v>
      </c>
      <c r="AE42" s="5">
        <v>346.87914000000001</v>
      </c>
      <c r="AF42" s="5">
        <v>20.375469189470522</v>
      </c>
      <c r="AG42" s="5">
        <v>52.709004562317702</v>
      </c>
      <c r="AI42" s="19"/>
      <c r="AK42" s="43"/>
      <c r="AM42" s="5">
        <v>41</v>
      </c>
      <c r="AN42" s="5" t="s">
        <v>306</v>
      </c>
      <c r="AO42" s="5">
        <v>2</v>
      </c>
      <c r="AP42" s="5">
        <f t="shared" si="2"/>
        <v>57.9</v>
      </c>
      <c r="AQ42" s="5">
        <f t="shared" si="3"/>
        <v>60</v>
      </c>
      <c r="AR42" s="5" t="s">
        <v>224</v>
      </c>
      <c r="AS42" s="5">
        <v>17</v>
      </c>
      <c r="AT42" s="5">
        <v>27.888888888888889</v>
      </c>
      <c r="AU42" s="5">
        <v>30</v>
      </c>
      <c r="AV42" s="5" t="s">
        <v>13</v>
      </c>
      <c r="AW42" s="5" t="s">
        <v>14</v>
      </c>
      <c r="AX42" s="5" t="s">
        <v>16</v>
      </c>
      <c r="AY42" s="61" t="s">
        <v>190</v>
      </c>
      <c r="BD42" s="5">
        <v>39</v>
      </c>
      <c r="BE42" s="19">
        <v>7.5231481481481474E-5</v>
      </c>
      <c r="BP42" s="47">
        <v>0.4</v>
      </c>
      <c r="BQ42" s="47">
        <v>10</v>
      </c>
      <c r="BR42" s="47">
        <v>0.4</v>
      </c>
      <c r="BS42" s="80" t="s">
        <v>432</v>
      </c>
      <c r="BU42" s="4" t="s">
        <v>70</v>
      </c>
      <c r="BV42" s="4">
        <v>3</v>
      </c>
      <c r="BW42" s="4" t="s">
        <v>199</v>
      </c>
      <c r="BY42" s="8" t="s">
        <v>79</v>
      </c>
      <c r="BZ42" s="5">
        <v>-1</v>
      </c>
      <c r="CG42" s="8" t="s">
        <v>79</v>
      </c>
      <c r="DB42" s="53">
        <v>43871</v>
      </c>
      <c r="DC42" s="54">
        <f t="shared" si="4"/>
        <v>43871.298611111109</v>
      </c>
      <c r="DD42" s="55">
        <v>0.29791666666666666</v>
      </c>
      <c r="DE42" s="55">
        <v>0.77500000000000002</v>
      </c>
      <c r="DF42" s="52">
        <f t="shared" si="5"/>
        <v>2</v>
      </c>
      <c r="DG42" t="str">
        <f t="shared" si="6"/>
        <v>MO</v>
      </c>
      <c r="DH42" s="55"/>
      <c r="DI42" s="53">
        <v>43871</v>
      </c>
      <c r="DJ42" s="54">
        <f t="shared" si="7"/>
        <v>43871.333333333336</v>
      </c>
      <c r="DK42" s="55">
        <v>0.33254629629629628</v>
      </c>
      <c r="DL42" s="55"/>
      <c r="DM42" s="52">
        <f t="shared" si="8"/>
        <v>2</v>
      </c>
      <c r="DN42" t="str">
        <f t="shared" si="9"/>
        <v>MO</v>
      </c>
      <c r="DO42" s="55"/>
      <c r="DP42" s="53">
        <v>43871</v>
      </c>
      <c r="DQ42" s="54">
        <f t="shared" si="10"/>
        <v>43871.302083333336</v>
      </c>
      <c r="DR42" s="55">
        <v>0.30335648148148148</v>
      </c>
      <c r="DS42" s="55"/>
      <c r="DT42" s="52">
        <f t="shared" si="11"/>
        <v>2</v>
      </c>
      <c r="DU42" t="str">
        <f t="shared" si="12"/>
        <v>MO</v>
      </c>
      <c r="DV42" s="57"/>
      <c r="DW42" s="65"/>
      <c r="DX42" s="65"/>
      <c r="EA42" s="75">
        <v>0.42</v>
      </c>
      <c r="EB42" s="76"/>
      <c r="EC42" s="5" t="str">
        <f t="shared" si="13"/>
        <v>FFC000</v>
      </c>
      <c r="ED42" s="87" t="s">
        <v>439</v>
      </c>
      <c r="EE42" s="72" t="s">
        <v>428</v>
      </c>
      <c r="EF42" s="5" t="str">
        <f t="shared" si="14"/>
        <v xml:space="preserve"> style="Color: white; background-color:#FFC000"</v>
      </c>
      <c r="EL42" s="8" t="s">
        <v>79</v>
      </c>
      <c r="EM42" s="71" t="s">
        <v>430</v>
      </c>
      <c r="EQ42" s="5" t="s">
        <v>79</v>
      </c>
      <c r="ER42" s="71" t="s">
        <v>430</v>
      </c>
    </row>
    <row r="43" spans="14:148">
      <c r="N43" s="33">
        <v>44238</v>
      </c>
      <c r="O43" s="55">
        <v>0.3923611111111111</v>
      </c>
      <c r="P43" s="46">
        <f t="shared" si="15"/>
        <v>0</v>
      </c>
      <c r="Q43" s="19">
        <f t="shared" si="0"/>
        <v>0.3923611111111111</v>
      </c>
      <c r="R43" s="19">
        <f t="shared" si="1"/>
        <v>9.6450617283950209E-6</v>
      </c>
      <c r="T43" s="19">
        <v>2.8472222222222222E-2</v>
      </c>
      <c r="U43" s="35">
        <v>82.993628703883886</v>
      </c>
      <c r="V43" s="5">
        <v>82.993628703883886</v>
      </c>
      <c r="W43" s="5">
        <v>107.88975248354211</v>
      </c>
      <c r="X43" s="5">
        <v>135.61519443461145</v>
      </c>
      <c r="Y43" s="5">
        <v>167.15006</v>
      </c>
      <c r="Z43" s="5">
        <v>200.63649826922085</v>
      </c>
      <c r="AA43" s="5">
        <v>232.94654553358225</v>
      </c>
      <c r="AB43" s="5">
        <v>262.99362870388387</v>
      </c>
      <c r="AC43" s="5">
        <v>287.88975248354211</v>
      </c>
      <c r="AD43" s="5">
        <v>315.61519443461145</v>
      </c>
      <c r="AE43" s="5">
        <v>347.15006</v>
      </c>
      <c r="AF43" s="5">
        <v>20.636498269220844</v>
      </c>
      <c r="AG43" s="5">
        <v>52.946545533582267</v>
      </c>
      <c r="AI43" s="19"/>
      <c r="AK43" s="43"/>
      <c r="AM43" s="5">
        <v>42</v>
      </c>
      <c r="AN43" s="5" t="s">
        <v>337</v>
      </c>
      <c r="AO43" s="5">
        <v>3</v>
      </c>
      <c r="AP43" s="5">
        <f t="shared" si="2"/>
        <v>60</v>
      </c>
      <c r="AQ43" s="5">
        <f t="shared" si="3"/>
        <v>61.9</v>
      </c>
      <c r="AR43" s="5" t="s">
        <v>224</v>
      </c>
      <c r="AS43" s="5">
        <v>17</v>
      </c>
      <c r="AT43" s="5">
        <v>0</v>
      </c>
      <c r="AU43" s="5">
        <v>1.8888888888888888</v>
      </c>
      <c r="AV43" s="5" t="s">
        <v>12</v>
      </c>
      <c r="AW43" s="5" t="s">
        <v>14</v>
      </c>
      <c r="AX43" s="5" t="s">
        <v>12</v>
      </c>
      <c r="AY43" s="61" t="s">
        <v>190</v>
      </c>
      <c r="BD43" s="5">
        <v>40</v>
      </c>
      <c r="BE43" s="19">
        <v>7.7160493827160492E-5</v>
      </c>
      <c r="BG43" s="41"/>
      <c r="BH43" s="41"/>
      <c r="BI43" s="41"/>
      <c r="BP43" s="47">
        <v>0.41</v>
      </c>
      <c r="BQ43" s="47">
        <v>10</v>
      </c>
      <c r="BR43" s="47">
        <v>0.41</v>
      </c>
      <c r="BS43" s="80" t="s">
        <v>432</v>
      </c>
      <c r="BU43" s="4" t="s">
        <v>71</v>
      </c>
      <c r="BV43" s="4">
        <v>4</v>
      </c>
      <c r="BW43" s="4" t="s">
        <v>162</v>
      </c>
      <c r="BY43" s="8" t="s">
        <v>80</v>
      </c>
      <c r="BZ43" s="5">
        <v>-1</v>
      </c>
      <c r="CG43" s="8" t="s">
        <v>80</v>
      </c>
      <c r="DB43" s="53">
        <v>43872</v>
      </c>
      <c r="DC43" s="54">
        <f t="shared" si="4"/>
        <v>43872.298611111109</v>
      </c>
      <c r="DD43" s="55">
        <v>0.29791666666666666</v>
      </c>
      <c r="DE43" s="55">
        <v>0.77500000000000002</v>
      </c>
      <c r="DF43" s="52">
        <f t="shared" si="5"/>
        <v>3</v>
      </c>
      <c r="DG43" t="str">
        <f t="shared" si="6"/>
        <v>MA</v>
      </c>
      <c r="DH43" s="55"/>
      <c r="DI43" s="53">
        <v>43872</v>
      </c>
      <c r="DJ43" s="54">
        <f t="shared" si="7"/>
        <v>43872.333333333336</v>
      </c>
      <c r="DK43" s="55">
        <v>0.33172453703703703</v>
      </c>
      <c r="DL43" s="55"/>
      <c r="DM43" s="52">
        <f t="shared" si="8"/>
        <v>3</v>
      </c>
      <c r="DN43" t="str">
        <f t="shared" si="9"/>
        <v>MA</v>
      </c>
      <c r="DO43" s="55"/>
      <c r="DP43" s="53">
        <v>43872</v>
      </c>
      <c r="DQ43" s="54">
        <f t="shared" si="10"/>
        <v>43872.302083333336</v>
      </c>
      <c r="DR43" s="55">
        <v>0.30334490740740744</v>
      </c>
      <c r="DS43" s="55"/>
      <c r="DT43" s="52">
        <f t="shared" si="11"/>
        <v>3</v>
      </c>
      <c r="DU43" t="str">
        <f t="shared" si="12"/>
        <v>MA</v>
      </c>
      <c r="DV43" s="57"/>
      <c r="DW43" s="65"/>
      <c r="DX43" s="65"/>
      <c r="EA43" s="75">
        <v>0.43</v>
      </c>
      <c r="EB43" s="76"/>
      <c r="EC43" s="5" t="str">
        <f t="shared" si="13"/>
        <v>FFC000</v>
      </c>
      <c r="ED43" s="87" t="s">
        <v>439</v>
      </c>
      <c r="EE43" s="72" t="s">
        <v>428</v>
      </c>
      <c r="EF43" s="5" t="str">
        <f t="shared" si="14"/>
        <v xml:space="preserve"> style="Color: white; background-color:#FFC000"</v>
      </c>
      <c r="EL43" s="8" t="s">
        <v>80</v>
      </c>
      <c r="EM43" s="71" t="s">
        <v>430</v>
      </c>
      <c r="EQ43" s="5" t="s">
        <v>80</v>
      </c>
      <c r="ER43" s="5" t="s">
        <v>442</v>
      </c>
    </row>
    <row r="44" spans="14:148">
      <c r="N44" s="33">
        <v>44239</v>
      </c>
      <c r="O44" s="55">
        <v>0.39513888888888887</v>
      </c>
      <c r="P44" s="46">
        <f t="shared" si="15"/>
        <v>0</v>
      </c>
      <c r="Q44" s="19">
        <f t="shared" si="0"/>
        <v>0.39513888888888887</v>
      </c>
      <c r="R44" s="19">
        <f t="shared" si="1"/>
        <v>7.2337962962962661E-6</v>
      </c>
      <c r="T44" s="19">
        <v>2.9166666666666664E-2</v>
      </c>
      <c r="U44" s="35">
        <v>83.21602814699304</v>
      </c>
      <c r="V44" s="5">
        <v>83.21602814699304</v>
      </c>
      <c r="W44" s="5">
        <v>108.12208206122409</v>
      </c>
      <c r="X44" s="5">
        <v>135.8704193071986</v>
      </c>
      <c r="Y44" s="5">
        <v>167.42089999999999</v>
      </c>
      <c r="Z44" s="5">
        <v>200.89728263740136</v>
      </c>
      <c r="AA44" s="5">
        <v>233.18389943180983</v>
      </c>
      <c r="AB44" s="5">
        <v>263.21602814699304</v>
      </c>
      <c r="AC44" s="5">
        <v>288.12208206122409</v>
      </c>
      <c r="AD44" s="5">
        <v>315.87041930719863</v>
      </c>
      <c r="AE44" s="5">
        <v>347.42090000000002</v>
      </c>
      <c r="AF44" s="5">
        <v>20.897282637401354</v>
      </c>
      <c r="AG44" s="5">
        <v>53.183899431809849</v>
      </c>
      <c r="AI44" s="19"/>
      <c r="AK44" s="43"/>
      <c r="AM44" s="5">
        <v>43</v>
      </c>
      <c r="AN44" s="5" t="s">
        <v>337</v>
      </c>
      <c r="AO44" s="5">
        <v>3</v>
      </c>
      <c r="AP44" s="5">
        <f t="shared" si="2"/>
        <v>61.9</v>
      </c>
      <c r="AQ44" s="5">
        <f t="shared" si="3"/>
        <v>62.7</v>
      </c>
      <c r="AR44" s="5" t="s">
        <v>224</v>
      </c>
      <c r="AS44" s="5">
        <v>17</v>
      </c>
      <c r="AT44" s="5">
        <v>1.8888888888888888</v>
      </c>
      <c r="AU44" s="5">
        <v>2.6666666666666665</v>
      </c>
      <c r="AV44" s="5" t="s">
        <v>12</v>
      </c>
      <c r="AW44" s="5" t="s">
        <v>14</v>
      </c>
      <c r="AX44" s="5" t="s">
        <v>21</v>
      </c>
      <c r="AY44" s="61" t="s">
        <v>190</v>
      </c>
      <c r="BD44" s="5">
        <v>41</v>
      </c>
      <c r="BE44" s="19">
        <v>7.9089506172839511E-5</v>
      </c>
      <c r="BP44" s="47">
        <v>0.42</v>
      </c>
      <c r="BQ44" s="47">
        <v>10</v>
      </c>
      <c r="BR44" s="47">
        <v>0.42</v>
      </c>
      <c r="BS44" s="80" t="s">
        <v>432</v>
      </c>
      <c r="BU44" s="4" t="s">
        <v>75</v>
      </c>
      <c r="BV44" s="4">
        <v>4</v>
      </c>
      <c r="BW44" s="4" t="s">
        <v>162</v>
      </c>
      <c r="BY44" s="8" t="s">
        <v>81</v>
      </c>
      <c r="BZ44" s="5">
        <v>-1</v>
      </c>
      <c r="CG44" s="8" t="s">
        <v>81</v>
      </c>
      <c r="DB44" s="53">
        <v>43873</v>
      </c>
      <c r="DC44" s="54">
        <f t="shared" si="4"/>
        <v>43873.298611111109</v>
      </c>
      <c r="DD44" s="55">
        <v>0.29722222222222222</v>
      </c>
      <c r="DE44" s="55">
        <v>0.77569444444444446</v>
      </c>
      <c r="DF44" s="52">
        <f t="shared" si="5"/>
        <v>4</v>
      </c>
      <c r="DG44" t="str">
        <f t="shared" si="6"/>
        <v>ME</v>
      </c>
      <c r="DH44" s="55"/>
      <c r="DI44" s="53">
        <v>43873</v>
      </c>
      <c r="DJ44" s="54">
        <f t="shared" si="7"/>
        <v>43873.329861111109</v>
      </c>
      <c r="DK44" s="55">
        <v>0.33089120370370367</v>
      </c>
      <c r="DL44" s="55"/>
      <c r="DM44" s="52">
        <f t="shared" si="8"/>
        <v>4</v>
      </c>
      <c r="DN44" t="str">
        <f t="shared" si="9"/>
        <v>ME</v>
      </c>
      <c r="DO44" s="55"/>
      <c r="DP44" s="53">
        <v>43873</v>
      </c>
      <c r="DQ44" s="54">
        <f t="shared" si="10"/>
        <v>43873.302083333336</v>
      </c>
      <c r="DR44" s="55">
        <v>0.30333333333333334</v>
      </c>
      <c r="DS44" s="55"/>
      <c r="DT44" s="52">
        <f t="shared" si="11"/>
        <v>4</v>
      </c>
      <c r="DU44" t="str">
        <f t="shared" si="12"/>
        <v>ME</v>
      </c>
      <c r="DV44" s="57"/>
      <c r="DW44" s="65"/>
      <c r="DX44" s="65"/>
      <c r="EA44" s="75">
        <v>0.44</v>
      </c>
      <c r="EB44" s="76"/>
      <c r="EC44" s="5" t="str">
        <f t="shared" si="13"/>
        <v>FFC000</v>
      </c>
      <c r="ED44" s="87" t="s">
        <v>439</v>
      </c>
      <c r="EE44" s="72" t="s">
        <v>428</v>
      </c>
      <c r="EF44" s="5" t="str">
        <f t="shared" si="14"/>
        <v xml:space="preserve"> style="Color: white; background-color:#FFC000"</v>
      </c>
      <c r="EL44" s="8" t="s">
        <v>81</v>
      </c>
      <c r="EM44" s="71" t="s">
        <v>430</v>
      </c>
      <c r="EQ44" s="5" t="s">
        <v>81</v>
      </c>
      <c r="ER44" s="5" t="s">
        <v>442</v>
      </c>
    </row>
    <row r="45" spans="14:148">
      <c r="N45" s="33">
        <v>44240</v>
      </c>
      <c r="O45" s="55">
        <v>0.3972222222222222</v>
      </c>
      <c r="P45" s="46">
        <f t="shared" si="15"/>
        <v>0</v>
      </c>
      <c r="Q45" s="19">
        <f t="shared" si="0"/>
        <v>0.3972222222222222</v>
      </c>
      <c r="R45" s="19">
        <f t="shared" si="1"/>
        <v>9.6450617283950209E-6</v>
      </c>
      <c r="T45" s="19">
        <v>2.9861111111111113E-2</v>
      </c>
      <c r="U45" s="35">
        <v>83.438391533548341</v>
      </c>
      <c r="V45" s="5">
        <v>83.438391533548341</v>
      </c>
      <c r="W45" s="5">
        <v>108.35451561307593</v>
      </c>
      <c r="X45" s="5">
        <v>136.12574687278797</v>
      </c>
      <c r="Y45" s="5">
        <v>167.69166000000001</v>
      </c>
      <c r="Z45" s="5">
        <v>201.1578225400645</v>
      </c>
      <c r="AA45" s="5">
        <v>233.42106775680395</v>
      </c>
      <c r="AB45" s="5">
        <v>263.43839153354833</v>
      </c>
      <c r="AC45" s="5">
        <v>288.35451561307593</v>
      </c>
      <c r="AD45" s="5">
        <v>316.125746872788</v>
      </c>
      <c r="AE45" s="5">
        <v>347.69166000000001</v>
      </c>
      <c r="AF45" s="5">
        <v>21.157822540064501</v>
      </c>
      <c r="AG45" s="5">
        <v>53.421067756803922</v>
      </c>
      <c r="AI45" s="19"/>
      <c r="AK45" s="43"/>
      <c r="AM45" s="5">
        <v>44</v>
      </c>
      <c r="AN45" s="5" t="s">
        <v>337</v>
      </c>
      <c r="AO45" s="5">
        <v>3</v>
      </c>
      <c r="AP45" s="5">
        <f t="shared" si="2"/>
        <v>62.7</v>
      </c>
      <c r="AQ45" s="5">
        <f t="shared" si="3"/>
        <v>64.900000000000006</v>
      </c>
      <c r="AR45" s="5" t="s">
        <v>224</v>
      </c>
      <c r="AS45" s="5">
        <v>17</v>
      </c>
      <c r="AT45" s="5">
        <v>2.6666666666666665</v>
      </c>
      <c r="AU45" s="5">
        <v>4.8888888888888884</v>
      </c>
      <c r="AV45" s="5" t="s">
        <v>12</v>
      </c>
      <c r="AW45" s="5" t="s">
        <v>14</v>
      </c>
      <c r="AX45" s="5" t="s">
        <v>13</v>
      </c>
      <c r="AY45" s="61" t="s">
        <v>190</v>
      </c>
      <c r="BD45" s="5">
        <v>42</v>
      </c>
      <c r="BE45" s="19">
        <v>8.1018518518518516E-5</v>
      </c>
      <c r="BP45" s="47">
        <v>0.43</v>
      </c>
      <c r="BQ45" s="47">
        <v>10</v>
      </c>
      <c r="BR45" s="47">
        <v>0.43</v>
      </c>
      <c r="BS45" s="80" t="s">
        <v>432</v>
      </c>
      <c r="BU45" s="4" t="s">
        <v>76</v>
      </c>
      <c r="BV45" s="4">
        <v>4</v>
      </c>
      <c r="BW45" s="4" t="s">
        <v>162</v>
      </c>
      <c r="BY45" s="8" t="s">
        <v>82</v>
      </c>
      <c r="CG45" s="8" t="s">
        <v>82</v>
      </c>
      <c r="DB45" s="53">
        <v>43874</v>
      </c>
      <c r="DC45" s="54">
        <f t="shared" si="4"/>
        <v>43874.298611111109</v>
      </c>
      <c r="DD45" s="55">
        <v>0.29722222222222222</v>
      </c>
      <c r="DE45" s="55">
        <v>0.77569444444444446</v>
      </c>
      <c r="DF45" s="52">
        <f t="shared" si="5"/>
        <v>5</v>
      </c>
      <c r="DG45" t="str">
        <f t="shared" si="6"/>
        <v>JU</v>
      </c>
      <c r="DH45" s="55"/>
      <c r="DI45" s="53">
        <v>43874</v>
      </c>
      <c r="DJ45" s="54">
        <f t="shared" si="7"/>
        <v>43874.329861111109</v>
      </c>
      <c r="DK45" s="55">
        <v>0.33004629629629628</v>
      </c>
      <c r="DL45" s="55"/>
      <c r="DM45" s="52">
        <f t="shared" si="8"/>
        <v>5</v>
      </c>
      <c r="DN45" t="str">
        <f t="shared" si="9"/>
        <v>JU</v>
      </c>
      <c r="DO45" s="55"/>
      <c r="DP45" s="53">
        <v>43874</v>
      </c>
      <c r="DQ45" s="54">
        <f t="shared" si="10"/>
        <v>43874.302083333336</v>
      </c>
      <c r="DR45" s="55">
        <v>0.30331018518518521</v>
      </c>
      <c r="DS45" s="55"/>
      <c r="DT45" s="52">
        <f t="shared" si="11"/>
        <v>5</v>
      </c>
      <c r="DU45" t="str">
        <f t="shared" si="12"/>
        <v>JU</v>
      </c>
      <c r="DV45" s="57"/>
      <c r="DW45" s="65"/>
      <c r="DX45" s="65"/>
      <c r="EA45" s="75">
        <v>0.45</v>
      </c>
      <c r="EB45" s="76"/>
      <c r="EC45" s="5" t="str">
        <f t="shared" si="13"/>
        <v>FFC000</v>
      </c>
      <c r="ED45" s="87" t="s">
        <v>439</v>
      </c>
      <c r="EE45" s="72" t="s">
        <v>428</v>
      </c>
      <c r="EF45" s="5" t="str">
        <f t="shared" si="14"/>
        <v xml:space="preserve"> style="Color: white; background-color:#FFC000"</v>
      </c>
      <c r="EL45" s="8" t="s">
        <v>82</v>
      </c>
      <c r="EM45" s="5" t="s">
        <v>442</v>
      </c>
      <c r="EQ45" s="5" t="s">
        <v>82</v>
      </c>
      <c r="ER45" s="71" t="s">
        <v>430</v>
      </c>
    </row>
    <row r="46" spans="14:148">
      <c r="N46" s="33">
        <v>44241</v>
      </c>
      <c r="O46" s="55">
        <v>0.39999999999999997</v>
      </c>
      <c r="P46" s="46">
        <f t="shared" si="15"/>
        <v>0</v>
      </c>
      <c r="Q46" s="19">
        <f t="shared" si="0"/>
        <v>0.39999999999999997</v>
      </c>
      <c r="R46" s="19">
        <f t="shared" si="1"/>
        <v>9.6450617283950209E-6</v>
      </c>
      <c r="T46" s="19">
        <v>3.0555555555555555E-2</v>
      </c>
      <c r="U46" s="35">
        <v>83.660720102606732</v>
      </c>
      <c r="V46" s="5">
        <v>83.660720102606732</v>
      </c>
      <c r="W46" s="5">
        <v>108.587054631066</v>
      </c>
      <c r="X46" s="5">
        <v>136.38117558281849</v>
      </c>
      <c r="Y46" s="5">
        <v>167.96234000000001</v>
      </c>
      <c r="Z46" s="5">
        <v>201.41811786251048</v>
      </c>
      <c r="AA46" s="5">
        <v>233.65805200371477</v>
      </c>
      <c r="AB46" s="5">
        <v>263.66072010260672</v>
      </c>
      <c r="AC46" s="5">
        <v>288.587054631066</v>
      </c>
      <c r="AD46" s="5">
        <v>316.38117558281851</v>
      </c>
      <c r="AE46" s="5">
        <v>347.96233999999998</v>
      </c>
      <c r="AF46" s="5">
        <v>21.418117862510485</v>
      </c>
      <c r="AG46" s="5">
        <v>53.658052003714772</v>
      </c>
      <c r="AI46" s="19"/>
      <c r="AK46" s="43"/>
      <c r="AM46" s="5">
        <v>45</v>
      </c>
      <c r="AN46" s="5" t="s">
        <v>337</v>
      </c>
      <c r="AO46" s="5">
        <v>3</v>
      </c>
      <c r="AP46" s="5">
        <f t="shared" si="2"/>
        <v>64.900000000000006</v>
      </c>
      <c r="AQ46" s="5">
        <f t="shared" si="3"/>
        <v>65.599999999999994</v>
      </c>
      <c r="AR46" s="5" t="s">
        <v>224</v>
      </c>
      <c r="AS46" s="5">
        <v>17</v>
      </c>
      <c r="AT46" s="5">
        <v>4.8888888888888884</v>
      </c>
      <c r="AU46" s="5">
        <v>5.5555555555555554</v>
      </c>
      <c r="AV46" s="5" t="s">
        <v>12</v>
      </c>
      <c r="AW46" s="5" t="s">
        <v>14</v>
      </c>
      <c r="AX46" s="5" t="s">
        <v>10</v>
      </c>
      <c r="AY46" s="61" t="s">
        <v>190</v>
      </c>
      <c r="BD46" s="5">
        <v>43</v>
      </c>
      <c r="BE46" s="19">
        <v>8.2947530864197535E-5</v>
      </c>
      <c r="BP46" s="47">
        <v>0.44</v>
      </c>
      <c r="BQ46" s="47">
        <v>10</v>
      </c>
      <c r="BR46" s="47">
        <v>0.44</v>
      </c>
      <c r="BS46" s="80" t="s">
        <v>432</v>
      </c>
      <c r="BU46" s="4" t="s">
        <v>72</v>
      </c>
      <c r="BV46" s="4">
        <v>4</v>
      </c>
      <c r="BW46" s="4" t="s">
        <v>162</v>
      </c>
      <c r="BY46" s="8" t="s">
        <v>83</v>
      </c>
      <c r="CG46" s="8" t="s">
        <v>83</v>
      </c>
      <c r="DB46" s="53">
        <v>43875</v>
      </c>
      <c r="DC46" s="54">
        <f t="shared" si="4"/>
        <v>43875.295138888891</v>
      </c>
      <c r="DD46" s="55">
        <v>0.29652777777777778</v>
      </c>
      <c r="DE46" s="55">
        <v>0.77638888888888891</v>
      </c>
      <c r="DF46" s="52">
        <f t="shared" si="5"/>
        <v>6</v>
      </c>
      <c r="DG46" t="str">
        <f t="shared" si="6"/>
        <v>VE</v>
      </c>
      <c r="DH46" s="55"/>
      <c r="DI46" s="53">
        <v>43875</v>
      </c>
      <c r="DJ46" s="54">
        <f t="shared" si="7"/>
        <v>43875.329861111109</v>
      </c>
      <c r="DK46" s="55">
        <v>0.3291782407407407</v>
      </c>
      <c r="DL46" s="55"/>
      <c r="DM46" s="52">
        <f t="shared" si="8"/>
        <v>6</v>
      </c>
      <c r="DN46" t="str">
        <f t="shared" si="9"/>
        <v>VE</v>
      </c>
      <c r="DO46" s="55"/>
      <c r="DP46" s="53">
        <v>43875</v>
      </c>
      <c r="DQ46" s="54">
        <f t="shared" si="10"/>
        <v>43875.302083333336</v>
      </c>
      <c r="DR46" s="55">
        <v>0.30327546296296298</v>
      </c>
      <c r="DS46" s="55"/>
      <c r="DT46" s="52">
        <f t="shared" si="11"/>
        <v>6</v>
      </c>
      <c r="DU46" t="str">
        <f t="shared" si="12"/>
        <v>VE</v>
      </c>
      <c r="DV46" s="57"/>
      <c r="DW46" s="65"/>
      <c r="DX46" s="65"/>
      <c r="EA46" s="75">
        <v>0.46</v>
      </c>
      <c r="EB46" s="76"/>
      <c r="EC46" s="5" t="str">
        <f t="shared" si="13"/>
        <v>FFC000</v>
      </c>
      <c r="ED46" s="87" t="s">
        <v>439</v>
      </c>
      <c r="EE46" s="72" t="s">
        <v>428</v>
      </c>
      <c r="EF46" s="5" t="str">
        <f t="shared" si="14"/>
        <v xml:space="preserve"> style="Color: white; background-color:#FFC000"</v>
      </c>
      <c r="EL46" s="8" t="s">
        <v>83</v>
      </c>
      <c r="EM46" s="5" t="s">
        <v>442</v>
      </c>
      <c r="EQ46" s="5" t="s">
        <v>83</v>
      </c>
      <c r="ER46" s="74" t="s">
        <v>431</v>
      </c>
    </row>
    <row r="47" spans="14:148">
      <c r="N47" s="33">
        <v>44242</v>
      </c>
      <c r="O47" s="55">
        <v>0.40277777777777773</v>
      </c>
      <c r="P47" s="46">
        <f t="shared" si="15"/>
        <v>0</v>
      </c>
      <c r="Q47" s="19">
        <f t="shared" si="0"/>
        <v>0.40277777777777773</v>
      </c>
      <c r="R47" s="19">
        <f t="shared" si="1"/>
        <v>9.6450617283950209E-6</v>
      </c>
      <c r="T47" s="19">
        <v>3.125E-2</v>
      </c>
      <c r="U47" s="35">
        <v>83.883015242088135</v>
      </c>
      <c r="V47" s="5">
        <v>83.883015242088135</v>
      </c>
      <c r="W47" s="5">
        <v>108.8196853304712</v>
      </c>
      <c r="X47" s="5">
        <v>136.63670535497872</v>
      </c>
      <c r="Y47" s="5">
        <v>168.23293999999999</v>
      </c>
      <c r="Z47" s="5">
        <v>201.67816869741316</v>
      </c>
      <c r="AA47" s="5">
        <v>233.89485387586979</v>
      </c>
      <c r="AB47" s="5">
        <v>263.88301524208816</v>
      </c>
      <c r="AC47" s="5">
        <v>288.8196853304712</v>
      </c>
      <c r="AD47" s="5">
        <v>316.63670535497874</v>
      </c>
      <c r="AE47" s="5">
        <v>348.23293999999999</v>
      </c>
      <c r="AF47" s="5">
        <v>21.678168697413149</v>
      </c>
      <c r="AG47" s="5">
        <v>53.894853875869813</v>
      </c>
      <c r="AI47" s="19"/>
      <c r="AK47" s="43"/>
      <c r="AM47" s="5">
        <v>46</v>
      </c>
      <c r="AN47" s="5" t="s">
        <v>337</v>
      </c>
      <c r="AO47" s="5">
        <v>3</v>
      </c>
      <c r="AP47" s="5">
        <f t="shared" si="2"/>
        <v>65.599999999999994</v>
      </c>
      <c r="AQ47" s="5">
        <f t="shared" si="3"/>
        <v>66.7</v>
      </c>
      <c r="AR47" s="5" t="s">
        <v>224</v>
      </c>
      <c r="AS47" s="5">
        <v>17</v>
      </c>
      <c r="AT47" s="5">
        <v>5.5555555555555554</v>
      </c>
      <c r="AU47" s="5">
        <v>6.666666666666667</v>
      </c>
      <c r="AV47" s="5" t="s">
        <v>12</v>
      </c>
      <c r="AW47" s="5" t="s">
        <v>14</v>
      </c>
      <c r="AX47" s="5" t="s">
        <v>11</v>
      </c>
      <c r="AY47" s="61" t="s">
        <v>190</v>
      </c>
      <c r="BD47" s="5">
        <v>44</v>
      </c>
      <c r="BE47" s="19">
        <v>8.487654320987654E-5</v>
      </c>
      <c r="BP47" s="47">
        <v>0.45</v>
      </c>
      <c r="BQ47" s="47">
        <v>10</v>
      </c>
      <c r="BR47" s="47">
        <v>0.45</v>
      </c>
      <c r="BS47" s="80" t="s">
        <v>432</v>
      </c>
      <c r="BU47" s="4" t="s">
        <v>73</v>
      </c>
      <c r="BV47" s="4">
        <v>1</v>
      </c>
      <c r="BW47" s="4">
        <v>1</v>
      </c>
      <c r="BY47" s="8" t="s">
        <v>84</v>
      </c>
      <c r="BZ47" s="5">
        <v>-1</v>
      </c>
      <c r="CG47" s="8" t="s">
        <v>84</v>
      </c>
      <c r="DB47" s="53">
        <v>43876</v>
      </c>
      <c r="DC47" s="54">
        <f t="shared" si="4"/>
        <v>43876.295138888891</v>
      </c>
      <c r="DD47" s="55">
        <v>0.29652777777777778</v>
      </c>
      <c r="DE47" s="55">
        <v>0.77638888888888891</v>
      </c>
      <c r="DF47" s="52">
        <f t="shared" si="5"/>
        <v>7</v>
      </c>
      <c r="DG47" t="str">
        <f t="shared" si="6"/>
        <v>SA</v>
      </c>
      <c r="DH47" s="55"/>
      <c r="DI47" s="53">
        <v>43876</v>
      </c>
      <c r="DJ47" s="54">
        <f t="shared" si="7"/>
        <v>43876.329861111109</v>
      </c>
      <c r="DK47" s="55">
        <v>0.32829861111111108</v>
      </c>
      <c r="DL47" s="55"/>
      <c r="DM47" s="52">
        <f t="shared" si="8"/>
        <v>7</v>
      </c>
      <c r="DN47" t="str">
        <f t="shared" si="9"/>
        <v>SA</v>
      </c>
      <c r="DO47" s="55"/>
      <c r="DP47" s="53">
        <v>43876</v>
      </c>
      <c r="DQ47" s="54">
        <f t="shared" si="10"/>
        <v>43876.302083333336</v>
      </c>
      <c r="DR47" s="55">
        <v>0.30322916666666666</v>
      </c>
      <c r="DS47" s="55"/>
      <c r="DT47" s="52">
        <f t="shared" si="11"/>
        <v>7</v>
      </c>
      <c r="DU47" t="str">
        <f t="shared" si="12"/>
        <v>SA</v>
      </c>
      <c r="DV47" s="57"/>
      <c r="DW47" s="65"/>
      <c r="DX47" s="65"/>
      <c r="EA47" s="75">
        <v>0.47</v>
      </c>
      <c r="EB47" s="76"/>
      <c r="EC47" s="5" t="str">
        <f t="shared" si="13"/>
        <v>FFC000</v>
      </c>
      <c r="ED47" s="87" t="s">
        <v>439</v>
      </c>
      <c r="EE47" s="72" t="s">
        <v>428</v>
      </c>
      <c r="EF47" s="5" t="str">
        <f t="shared" si="14"/>
        <v xml:space="preserve"> style="Color: white; background-color:#FFC000"</v>
      </c>
      <c r="EL47" s="8" t="s">
        <v>84</v>
      </c>
      <c r="EM47" s="71" t="s">
        <v>430</v>
      </c>
      <c r="EQ47" s="5" t="s">
        <v>84</v>
      </c>
      <c r="ER47" s="71" t="s">
        <v>430</v>
      </c>
    </row>
    <row r="48" spans="14:148">
      <c r="N48" s="33">
        <v>44243</v>
      </c>
      <c r="O48" s="55">
        <v>0.4055555555555555</v>
      </c>
      <c r="P48" s="46">
        <f t="shared" si="15"/>
        <v>0</v>
      </c>
      <c r="Q48" s="19">
        <f t="shared" si="0"/>
        <v>0.4055555555555555</v>
      </c>
      <c r="R48" s="19">
        <f t="shared" si="1"/>
        <v>9.6450617283954071E-6</v>
      </c>
      <c r="T48" s="19">
        <v>3.1944444444444449E-2</v>
      </c>
      <c r="U48" s="35">
        <v>84.10527821452925</v>
      </c>
      <c r="V48" s="5">
        <v>84.10527821452925</v>
      </c>
      <c r="W48" s="5">
        <v>109.05239806268213</v>
      </c>
      <c r="X48" s="5">
        <v>136.89233434523578</v>
      </c>
      <c r="Y48" s="5">
        <v>168.50345999999999</v>
      </c>
      <c r="Z48" s="5">
        <v>201.93797488117656</v>
      </c>
      <c r="AA48" s="5">
        <v>234.13147467137588</v>
      </c>
      <c r="AB48" s="5">
        <v>264.10527821452922</v>
      </c>
      <c r="AC48" s="5">
        <v>289.05239806268213</v>
      </c>
      <c r="AD48" s="5">
        <v>316.89233434523578</v>
      </c>
      <c r="AE48" s="5">
        <v>348.50346000000002</v>
      </c>
      <c r="AF48" s="5">
        <v>21.937974881176558</v>
      </c>
      <c r="AG48" s="5">
        <v>54.131474671375869</v>
      </c>
      <c r="AI48" s="19"/>
      <c r="AK48" s="43"/>
      <c r="AM48" s="5">
        <v>47</v>
      </c>
      <c r="AN48" s="5" t="s">
        <v>337</v>
      </c>
      <c r="AO48" s="5">
        <v>3</v>
      </c>
      <c r="AP48" s="5">
        <f t="shared" si="2"/>
        <v>66.7</v>
      </c>
      <c r="AQ48" s="5">
        <f t="shared" si="3"/>
        <v>68.7</v>
      </c>
      <c r="AR48" s="5" t="s">
        <v>230</v>
      </c>
      <c r="AS48" s="5">
        <v>18</v>
      </c>
      <c r="AT48" s="5">
        <v>6.666666666666667</v>
      </c>
      <c r="AU48" s="5">
        <v>8.6666666666666661</v>
      </c>
      <c r="AV48" s="5" t="s">
        <v>12</v>
      </c>
      <c r="AW48" s="5" t="s">
        <v>20</v>
      </c>
      <c r="AX48" s="5" t="s">
        <v>20</v>
      </c>
      <c r="AY48" s="61" t="s">
        <v>216</v>
      </c>
      <c r="BD48" s="5">
        <v>45</v>
      </c>
      <c r="BE48" s="19">
        <v>8.6805555555555559E-5</v>
      </c>
      <c r="BP48" s="47">
        <v>0.46</v>
      </c>
      <c r="BQ48" s="47">
        <v>10</v>
      </c>
      <c r="BR48" s="47">
        <v>0.46</v>
      </c>
      <c r="BS48" s="80" t="s">
        <v>432</v>
      </c>
      <c r="BU48" s="20" t="s">
        <v>74</v>
      </c>
      <c r="BV48" s="4">
        <v>1</v>
      </c>
      <c r="BW48" s="4">
        <v>1</v>
      </c>
      <c r="BY48" s="8" t="s">
        <v>85</v>
      </c>
      <c r="BZ48" s="5">
        <v>-1</v>
      </c>
      <c r="CG48" s="8" t="s">
        <v>85</v>
      </c>
      <c r="DB48" s="53">
        <v>43877</v>
      </c>
      <c r="DC48" s="54">
        <f t="shared" si="4"/>
        <v>43877.295138888891</v>
      </c>
      <c r="DD48" s="55">
        <v>0.29583333333333334</v>
      </c>
      <c r="DE48" s="55">
        <v>0.77708333333333324</v>
      </c>
      <c r="DF48" s="52">
        <f t="shared" si="5"/>
        <v>1</v>
      </c>
      <c r="DG48" t="str">
        <f t="shared" si="6"/>
        <v>SU</v>
      </c>
      <c r="DH48" s="55"/>
      <c r="DI48" s="53">
        <v>43877</v>
      </c>
      <c r="DJ48" s="54">
        <f t="shared" si="7"/>
        <v>43877.326388888891</v>
      </c>
      <c r="DK48" s="55">
        <v>0.32740740740740742</v>
      </c>
      <c r="DL48" s="55"/>
      <c r="DM48" s="52">
        <f t="shared" si="8"/>
        <v>1</v>
      </c>
      <c r="DN48" t="str">
        <f t="shared" si="9"/>
        <v>SU</v>
      </c>
      <c r="DO48" s="55"/>
      <c r="DP48" s="53">
        <v>43877</v>
      </c>
      <c r="DQ48" s="54">
        <f t="shared" si="10"/>
        <v>43877.302083333336</v>
      </c>
      <c r="DR48" s="55">
        <v>0.30318287037037034</v>
      </c>
      <c r="DS48" s="55"/>
      <c r="DT48" s="52">
        <f t="shared" si="11"/>
        <v>1</v>
      </c>
      <c r="DU48" t="str">
        <f t="shared" si="12"/>
        <v>SU</v>
      </c>
      <c r="DV48" s="57"/>
      <c r="DW48" s="65"/>
      <c r="DX48" s="65"/>
      <c r="EA48" s="75">
        <v>0.48</v>
      </c>
      <c r="EB48" s="76"/>
      <c r="EC48" s="5" t="str">
        <f t="shared" si="13"/>
        <v>FFC000</v>
      </c>
      <c r="ED48" s="87" t="s">
        <v>439</v>
      </c>
      <c r="EE48" s="72" t="s">
        <v>428</v>
      </c>
      <c r="EF48" s="5" t="str">
        <f t="shared" si="14"/>
        <v xml:space="preserve"> style="Color: white; background-color:#FFC000"</v>
      </c>
      <c r="EL48" s="8" t="s">
        <v>85</v>
      </c>
      <c r="EM48" s="71" t="s">
        <v>430</v>
      </c>
      <c r="EQ48" s="5" t="s">
        <v>85</v>
      </c>
      <c r="ER48" s="5" t="s">
        <v>442</v>
      </c>
    </row>
    <row r="49" spans="14:148">
      <c r="N49" s="33">
        <v>44244</v>
      </c>
      <c r="O49" s="55">
        <v>0.40833333333333338</v>
      </c>
      <c r="P49" s="46">
        <f t="shared" si="15"/>
        <v>0</v>
      </c>
      <c r="Q49" s="19">
        <f t="shared" si="0"/>
        <v>0.40833333333333338</v>
      </c>
      <c r="R49" s="19">
        <f t="shared" si="1"/>
        <v>9.6450617283950209E-6</v>
      </c>
      <c r="T49" s="19">
        <v>3.2638888888888891E-2</v>
      </c>
      <c r="U49" s="35">
        <v>84.327510401843384</v>
      </c>
      <c r="V49" s="5">
        <v>84.327510401843384</v>
      </c>
      <c r="W49" s="5">
        <v>109.28523389813989</v>
      </c>
      <c r="X49" s="5">
        <v>137.14806204667309</v>
      </c>
      <c r="Y49" s="5">
        <v>168.77388999999999</v>
      </c>
      <c r="Z49" s="5">
        <v>202.19753687695589</v>
      </c>
      <c r="AA49" s="5">
        <v>234.36791597636153</v>
      </c>
      <c r="AB49" s="5">
        <v>264.32751040184337</v>
      </c>
      <c r="AC49" s="5">
        <v>289.28523389813989</v>
      </c>
      <c r="AD49" s="5">
        <v>317.14806204667309</v>
      </c>
      <c r="AE49" s="5">
        <v>348.77388999999999</v>
      </c>
      <c r="AF49" s="5">
        <v>22.197536876955901</v>
      </c>
      <c r="AG49" s="5">
        <v>54.36791597636153</v>
      </c>
      <c r="AI49" s="19"/>
      <c r="AK49" s="43"/>
      <c r="AM49" s="5">
        <v>48</v>
      </c>
      <c r="AN49" s="5" t="s">
        <v>337</v>
      </c>
      <c r="AO49" s="5">
        <v>3</v>
      </c>
      <c r="AP49" s="5">
        <f t="shared" si="2"/>
        <v>68.7</v>
      </c>
      <c r="AQ49" s="5">
        <f t="shared" si="3"/>
        <v>70.400000000000006</v>
      </c>
      <c r="AR49" s="5" t="s">
        <v>230</v>
      </c>
      <c r="AS49" s="5">
        <v>18</v>
      </c>
      <c r="AT49" s="5">
        <v>8.6666666666666661</v>
      </c>
      <c r="AU49" s="5">
        <v>10.444444444444445</v>
      </c>
      <c r="AV49" s="5" t="s">
        <v>12</v>
      </c>
      <c r="AW49" s="5" t="s">
        <v>20</v>
      </c>
      <c r="AX49" s="5" t="s">
        <v>15</v>
      </c>
      <c r="AY49" s="61" t="s">
        <v>216</v>
      </c>
      <c r="BD49" s="5">
        <v>46</v>
      </c>
      <c r="BE49" s="19">
        <v>8.8734567901234551E-5</v>
      </c>
      <c r="BP49" s="47">
        <v>0.47</v>
      </c>
      <c r="BQ49" s="47">
        <v>10</v>
      </c>
      <c r="BR49" s="47">
        <v>0.47</v>
      </c>
      <c r="BS49" s="80" t="s">
        <v>432</v>
      </c>
      <c r="BU49" s="4" t="s">
        <v>338</v>
      </c>
      <c r="BV49" s="4">
        <v>4</v>
      </c>
      <c r="BW49" s="4" t="s">
        <v>162</v>
      </c>
      <c r="BY49" s="8" t="s">
        <v>86</v>
      </c>
      <c r="BZ49" s="5">
        <v>1</v>
      </c>
      <c r="CG49" s="8" t="s">
        <v>86</v>
      </c>
      <c r="DB49" s="53">
        <v>43878</v>
      </c>
      <c r="DC49" s="54">
        <f t="shared" si="4"/>
        <v>43878.295138888891</v>
      </c>
      <c r="DD49" s="55">
        <v>0.29583333333333334</v>
      </c>
      <c r="DE49" s="55">
        <v>0.77708333333333324</v>
      </c>
      <c r="DF49" s="52">
        <f t="shared" si="5"/>
        <v>2</v>
      </c>
      <c r="DG49" t="str">
        <f t="shared" si="6"/>
        <v>MO</v>
      </c>
      <c r="DH49" s="55"/>
      <c r="DI49" s="53">
        <v>43878</v>
      </c>
      <c r="DJ49" s="54">
        <f t="shared" si="7"/>
        <v>43878.326388888891</v>
      </c>
      <c r="DK49" s="55">
        <v>0.32650462962962962</v>
      </c>
      <c r="DL49" s="55"/>
      <c r="DM49" s="52">
        <f t="shared" si="8"/>
        <v>2</v>
      </c>
      <c r="DN49" t="str">
        <f t="shared" si="9"/>
        <v>MO</v>
      </c>
      <c r="DO49" s="55"/>
      <c r="DP49" s="53">
        <v>43878</v>
      </c>
      <c r="DQ49" s="54">
        <f t="shared" si="10"/>
        <v>43878.302083333336</v>
      </c>
      <c r="DR49" s="55">
        <v>0.30312500000000003</v>
      </c>
      <c r="DS49" s="55"/>
      <c r="DT49" s="52">
        <f t="shared" si="11"/>
        <v>2</v>
      </c>
      <c r="DU49" t="str">
        <f t="shared" si="12"/>
        <v>MO</v>
      </c>
      <c r="DV49" s="57"/>
      <c r="DW49" s="65"/>
      <c r="DX49" s="65"/>
      <c r="EA49" s="75">
        <v>0.49</v>
      </c>
      <c r="EB49" s="76"/>
      <c r="EC49" s="5" t="str">
        <f t="shared" si="13"/>
        <v>FFC000</v>
      </c>
      <c r="ED49" s="87" t="s">
        <v>439</v>
      </c>
      <c r="EE49" s="72" t="s">
        <v>428</v>
      </c>
      <c r="EF49" s="5" t="str">
        <f t="shared" si="14"/>
        <v xml:space="preserve"> style="Color: white; background-color:#FFC000"</v>
      </c>
      <c r="EL49" s="8" t="s">
        <v>86</v>
      </c>
      <c r="EM49" s="74" t="s">
        <v>431</v>
      </c>
      <c r="EQ49" s="5" t="s">
        <v>86</v>
      </c>
      <c r="ER49" s="5" t="s">
        <v>442</v>
      </c>
    </row>
    <row r="50" spans="14:148">
      <c r="N50" s="33">
        <v>44245</v>
      </c>
      <c r="O50" s="55">
        <v>0.41111111111111115</v>
      </c>
      <c r="P50" s="46">
        <f t="shared" si="15"/>
        <v>0</v>
      </c>
      <c r="Q50" s="19">
        <f t="shared" si="0"/>
        <v>0.41111111111111115</v>
      </c>
      <c r="R50" s="19">
        <f t="shared" si="1"/>
        <v>9.6450617283950209E-6</v>
      </c>
      <c r="T50" s="19">
        <v>3.3333333333333333E-2</v>
      </c>
      <c r="U50" s="35">
        <v>84.549712956307545</v>
      </c>
      <c r="V50" s="5">
        <v>84.549712956307545</v>
      </c>
      <c r="W50" s="5">
        <v>109.51817119817895</v>
      </c>
      <c r="X50" s="5">
        <v>137.40388706992522</v>
      </c>
      <c r="Y50" s="5">
        <v>169.04423</v>
      </c>
      <c r="Z50" s="5">
        <v>202.45685504600999</v>
      </c>
      <c r="AA50" s="5">
        <v>234.6041793542164</v>
      </c>
      <c r="AB50" s="5">
        <v>264.54971295630753</v>
      </c>
      <c r="AC50" s="5">
        <v>289.51817119817895</v>
      </c>
      <c r="AD50" s="5">
        <v>317.40388706992519</v>
      </c>
      <c r="AE50" s="5">
        <v>349.04423000000003</v>
      </c>
      <c r="AF50" s="5">
        <v>22.456855046009977</v>
      </c>
      <c r="AG50" s="5">
        <v>54.604179354216413</v>
      </c>
      <c r="AI50" s="19"/>
      <c r="AK50" s="43"/>
      <c r="AM50" s="5">
        <v>49</v>
      </c>
      <c r="AN50" s="5" t="s">
        <v>337</v>
      </c>
      <c r="AO50" s="5">
        <v>3</v>
      </c>
      <c r="AP50" s="5">
        <f t="shared" si="2"/>
        <v>70.400000000000006</v>
      </c>
      <c r="AQ50" s="5">
        <f t="shared" si="3"/>
        <v>72.599999999999994</v>
      </c>
      <c r="AR50" s="5" t="s">
        <v>230</v>
      </c>
      <c r="AS50" s="5">
        <v>18</v>
      </c>
      <c r="AT50" s="5">
        <v>10.444444444444445</v>
      </c>
      <c r="AU50" s="5">
        <v>12.555555555555557</v>
      </c>
      <c r="AV50" s="5" t="s">
        <v>12</v>
      </c>
      <c r="AW50" s="5" t="s">
        <v>20</v>
      </c>
      <c r="AX50" s="5" t="s">
        <v>16</v>
      </c>
      <c r="AY50" s="61" t="s">
        <v>216</v>
      </c>
      <c r="BD50" s="5">
        <v>47</v>
      </c>
      <c r="BE50" s="19">
        <v>9.0663580246913569E-5</v>
      </c>
      <c r="BP50" s="47">
        <v>0.48</v>
      </c>
      <c r="BQ50" s="47">
        <v>10</v>
      </c>
      <c r="BR50" s="47">
        <v>0.48</v>
      </c>
      <c r="BS50" s="80" t="s">
        <v>432</v>
      </c>
      <c r="BU50" s="4" t="s">
        <v>339</v>
      </c>
      <c r="BV50" s="4">
        <v>4</v>
      </c>
      <c r="BW50" s="4" t="s">
        <v>162</v>
      </c>
      <c r="BY50" s="8" t="s">
        <v>87</v>
      </c>
      <c r="BZ50" s="5">
        <v>-1</v>
      </c>
      <c r="CG50" s="8" t="s">
        <v>87</v>
      </c>
      <c r="DB50" s="53">
        <v>43879</v>
      </c>
      <c r="DC50" s="54">
        <f t="shared" si="4"/>
        <v>43879.295138888891</v>
      </c>
      <c r="DD50" s="55">
        <v>0.2951388888888889</v>
      </c>
      <c r="DE50" s="55">
        <v>0.77708333333333324</v>
      </c>
      <c r="DF50" s="52">
        <f t="shared" si="5"/>
        <v>3</v>
      </c>
      <c r="DG50" t="str">
        <f t="shared" si="6"/>
        <v>MA</v>
      </c>
      <c r="DH50" s="55"/>
      <c r="DI50" s="53">
        <v>43879</v>
      </c>
      <c r="DJ50" s="54">
        <f t="shared" si="7"/>
        <v>43879.326388888891</v>
      </c>
      <c r="DK50" s="55">
        <v>0.32557870370370373</v>
      </c>
      <c r="DL50" s="55"/>
      <c r="DM50" s="52">
        <f t="shared" si="8"/>
        <v>3</v>
      </c>
      <c r="DN50" t="str">
        <f t="shared" si="9"/>
        <v>MA</v>
      </c>
      <c r="DO50" s="55"/>
      <c r="DP50" s="53">
        <v>43879</v>
      </c>
      <c r="DQ50" s="54">
        <f t="shared" si="10"/>
        <v>43879.302083333336</v>
      </c>
      <c r="DR50" s="55">
        <v>0.30305555555555558</v>
      </c>
      <c r="DS50" s="55"/>
      <c r="DT50" s="52">
        <f t="shared" si="11"/>
        <v>3</v>
      </c>
      <c r="DU50" t="str">
        <f t="shared" si="12"/>
        <v>MA</v>
      </c>
      <c r="DV50" s="57"/>
      <c r="DW50" s="65"/>
      <c r="DX50" s="65"/>
      <c r="EA50" s="75">
        <v>0.5</v>
      </c>
      <c r="EB50" s="76"/>
      <c r="EC50" s="5" t="str">
        <f t="shared" si="13"/>
        <v>FFC000</v>
      </c>
      <c r="ED50" s="87" t="s">
        <v>439</v>
      </c>
      <c r="EE50" s="72" t="s">
        <v>428</v>
      </c>
      <c r="EF50" s="5" t="str">
        <f t="shared" si="14"/>
        <v xml:space="preserve"> style="Color: white; background-color:#FFC000"</v>
      </c>
      <c r="EL50" s="8" t="s">
        <v>87</v>
      </c>
      <c r="EM50" s="71" t="s">
        <v>430</v>
      </c>
      <c r="EQ50" s="5" t="s">
        <v>87</v>
      </c>
      <c r="ER50" s="74" t="s">
        <v>431</v>
      </c>
    </row>
    <row r="51" spans="14:148">
      <c r="N51" s="33">
        <v>44246</v>
      </c>
      <c r="O51" s="55">
        <v>0.41388888888888892</v>
      </c>
      <c r="P51" s="46">
        <f t="shared" si="15"/>
        <v>0</v>
      </c>
      <c r="Q51" s="19">
        <f t="shared" si="0"/>
        <v>0.41388888888888892</v>
      </c>
      <c r="R51" s="19">
        <f t="shared" si="1"/>
        <v>9.6450617283950209E-6</v>
      </c>
      <c r="T51" s="19">
        <v>3.4027777777777775E-2</v>
      </c>
      <c r="U51" s="35">
        <v>84.771886967826845</v>
      </c>
      <c r="V51" s="5">
        <v>84.771886967826845</v>
      </c>
      <c r="W51" s="5">
        <v>109.75120391574046</v>
      </c>
      <c r="X51" s="5">
        <v>137.65980851622299</v>
      </c>
      <c r="Y51" s="5">
        <v>169.31448</v>
      </c>
      <c r="Z51" s="5">
        <v>202.71592860760114</v>
      </c>
      <c r="AA51" s="5">
        <v>234.84026629411136</v>
      </c>
      <c r="AB51" s="5">
        <v>264.77188696782684</v>
      </c>
      <c r="AC51" s="5">
        <v>289.75120391574046</v>
      </c>
      <c r="AD51" s="5">
        <v>317.65980851622299</v>
      </c>
      <c r="AE51" s="5">
        <v>349.31448</v>
      </c>
      <c r="AF51" s="5">
        <v>22.715928607601143</v>
      </c>
      <c r="AG51" s="5">
        <v>54.840266294111373</v>
      </c>
      <c r="AI51" s="19"/>
      <c r="AK51" s="43"/>
      <c r="AM51" s="5">
        <v>50</v>
      </c>
      <c r="AN51" s="5" t="s">
        <v>337</v>
      </c>
      <c r="AO51" s="5">
        <v>3</v>
      </c>
      <c r="AP51" s="5">
        <f t="shared" si="2"/>
        <v>72.599999999999994</v>
      </c>
      <c r="AQ51" s="5">
        <f t="shared" si="3"/>
        <v>74.400000000000006</v>
      </c>
      <c r="AR51" s="5" t="s">
        <v>230</v>
      </c>
      <c r="AS51" s="5">
        <v>18</v>
      </c>
      <c r="AT51" s="5">
        <v>12.555555555555557</v>
      </c>
      <c r="AU51" s="5">
        <v>14.444444444444445</v>
      </c>
      <c r="AV51" s="5" t="s">
        <v>12</v>
      </c>
      <c r="AW51" s="5" t="s">
        <v>20</v>
      </c>
      <c r="AX51" s="5" t="s">
        <v>12</v>
      </c>
      <c r="AY51" s="61" t="s">
        <v>216</v>
      </c>
      <c r="BD51" s="5">
        <v>48</v>
      </c>
      <c r="BE51" s="19">
        <v>9.2592592592592588E-5</v>
      </c>
      <c r="BP51" s="47">
        <v>0.49</v>
      </c>
      <c r="BQ51" s="47">
        <v>10</v>
      </c>
      <c r="BR51" s="47">
        <v>0.49</v>
      </c>
      <c r="BS51" s="80" t="s">
        <v>432</v>
      </c>
      <c r="BU51" s="4" t="s">
        <v>340</v>
      </c>
      <c r="BV51" s="4">
        <v>1</v>
      </c>
      <c r="BW51" s="4" t="s">
        <v>212</v>
      </c>
      <c r="BY51" s="8" t="s">
        <v>88</v>
      </c>
      <c r="CG51" s="8" t="s">
        <v>88</v>
      </c>
      <c r="DB51" s="53">
        <v>43880</v>
      </c>
      <c r="DC51" s="54">
        <f t="shared" si="4"/>
        <v>43880.295138888891</v>
      </c>
      <c r="DD51" s="55">
        <v>0.2951388888888889</v>
      </c>
      <c r="DE51" s="55">
        <v>0.77777777777777779</v>
      </c>
      <c r="DF51" s="52">
        <f t="shared" si="5"/>
        <v>4</v>
      </c>
      <c r="DG51" t="str">
        <f t="shared" si="6"/>
        <v>ME</v>
      </c>
      <c r="DH51" s="55"/>
      <c r="DI51" s="53">
        <v>43880</v>
      </c>
      <c r="DJ51" s="54">
        <f t="shared" si="7"/>
        <v>43880.326388888891</v>
      </c>
      <c r="DK51" s="55">
        <v>0.32465277777777779</v>
      </c>
      <c r="DL51" s="55"/>
      <c r="DM51" s="52">
        <f t="shared" si="8"/>
        <v>4</v>
      </c>
      <c r="DN51" t="str">
        <f t="shared" si="9"/>
        <v>ME</v>
      </c>
      <c r="DO51" s="55"/>
      <c r="DP51" s="53">
        <v>43880</v>
      </c>
      <c r="DQ51" s="54">
        <f t="shared" si="10"/>
        <v>43880.302083333336</v>
      </c>
      <c r="DR51" s="55">
        <v>0.30297453703703703</v>
      </c>
      <c r="DS51" s="55"/>
      <c r="DT51" s="52">
        <f t="shared" si="11"/>
        <v>4</v>
      </c>
      <c r="DU51" t="str">
        <f t="shared" si="12"/>
        <v>ME</v>
      </c>
      <c r="DV51" s="57"/>
      <c r="DW51" s="65"/>
      <c r="DX51" s="65"/>
      <c r="EA51" s="75">
        <v>0.51</v>
      </c>
      <c r="EB51" s="76"/>
      <c r="EC51" s="5" t="str">
        <f t="shared" si="13"/>
        <v>FFC000</v>
      </c>
      <c r="ED51" s="87" t="s">
        <v>439</v>
      </c>
      <c r="EE51" s="72" t="s">
        <v>428</v>
      </c>
      <c r="EF51" s="5" t="str">
        <f t="shared" si="14"/>
        <v xml:space="preserve"> style="Color: white; background-color:#FFC000"</v>
      </c>
      <c r="EL51" s="8" t="s">
        <v>88</v>
      </c>
      <c r="EM51" s="5" t="s">
        <v>442</v>
      </c>
      <c r="EQ51" s="5" t="s">
        <v>88</v>
      </c>
      <c r="ER51" s="71" t="s">
        <v>430</v>
      </c>
    </row>
    <row r="52" spans="14:148">
      <c r="N52" s="33">
        <v>44247</v>
      </c>
      <c r="O52" s="55">
        <v>0.41666666666666669</v>
      </c>
      <c r="P52" s="46">
        <f t="shared" si="15"/>
        <v>0</v>
      </c>
      <c r="Q52" s="19">
        <f t="shared" si="0"/>
        <v>0.41666666666666669</v>
      </c>
      <c r="R52" s="19">
        <f t="shared" si="1"/>
        <v>9.6450617283950209E-6</v>
      </c>
      <c r="T52" s="19">
        <v>3.4722222222222224E-2</v>
      </c>
      <c r="U52" s="35">
        <v>84.994034053013564</v>
      </c>
      <c r="V52" s="5">
        <v>84.994034053013564</v>
      </c>
      <c r="W52" s="5">
        <v>109.98434252592799</v>
      </c>
      <c r="X52" s="5">
        <v>137.91582460073224</v>
      </c>
      <c r="Y52" s="5">
        <v>169.58464000000001</v>
      </c>
      <c r="Z52" s="5">
        <v>202.97475879697814</v>
      </c>
      <c r="AA52" s="5">
        <v>235.07617834780478</v>
      </c>
      <c r="AB52" s="5">
        <v>264.99403405301359</v>
      </c>
      <c r="AC52" s="5">
        <v>289.98434252592801</v>
      </c>
      <c r="AD52" s="5">
        <v>317.91582460073221</v>
      </c>
      <c r="AE52" s="5">
        <v>349.58463999999998</v>
      </c>
      <c r="AF52" s="5">
        <v>22.974758796978129</v>
      </c>
      <c r="AG52" s="5">
        <v>55.076178347804756</v>
      </c>
      <c r="AI52" s="19"/>
      <c r="AK52" s="43"/>
      <c r="AM52" s="5">
        <v>51</v>
      </c>
      <c r="AN52" s="5" t="s">
        <v>337</v>
      </c>
      <c r="AO52" s="5">
        <v>3</v>
      </c>
      <c r="AP52" s="5">
        <f t="shared" si="2"/>
        <v>74.400000000000006</v>
      </c>
      <c r="AQ52" s="5">
        <f t="shared" si="3"/>
        <v>75.2</v>
      </c>
      <c r="AR52" s="5" t="s">
        <v>230</v>
      </c>
      <c r="AS52" s="5">
        <v>18</v>
      </c>
      <c r="AT52" s="5">
        <v>14.444444444444445</v>
      </c>
      <c r="AU52" s="5">
        <v>15.222222222222223</v>
      </c>
      <c r="AV52" s="5" t="s">
        <v>12</v>
      </c>
      <c r="AW52" s="5" t="s">
        <v>20</v>
      </c>
      <c r="AX52" s="5" t="s">
        <v>21</v>
      </c>
      <c r="AY52" s="61" t="s">
        <v>216</v>
      </c>
      <c r="BD52" s="5">
        <v>49</v>
      </c>
      <c r="BE52" s="19">
        <v>9.4521604938271593E-5</v>
      </c>
      <c r="BP52" s="47">
        <v>0.5</v>
      </c>
      <c r="BQ52" s="47">
        <v>10</v>
      </c>
      <c r="BR52" s="47">
        <v>0.5</v>
      </c>
      <c r="BS52" s="80" t="s">
        <v>432</v>
      </c>
      <c r="BU52" s="4" t="s">
        <v>341</v>
      </c>
      <c r="BV52" s="4">
        <v>3</v>
      </c>
      <c r="BW52" s="4" t="s">
        <v>199</v>
      </c>
      <c r="BY52" s="8" t="s">
        <v>89</v>
      </c>
      <c r="CG52" s="8" t="s">
        <v>89</v>
      </c>
      <c r="DB52" s="53">
        <v>43881</v>
      </c>
      <c r="DC52" s="54">
        <f t="shared" si="4"/>
        <v>43881.295138888891</v>
      </c>
      <c r="DD52" s="55">
        <v>0.29444444444444445</v>
      </c>
      <c r="DE52" s="55">
        <v>0.77777777777777779</v>
      </c>
      <c r="DF52" s="52">
        <f t="shared" si="5"/>
        <v>5</v>
      </c>
      <c r="DG52" t="str">
        <f t="shared" si="6"/>
        <v>JU</v>
      </c>
      <c r="DH52" s="55"/>
      <c r="DI52" s="53">
        <v>43881</v>
      </c>
      <c r="DJ52" s="54">
        <f t="shared" si="7"/>
        <v>43881.322916666664</v>
      </c>
      <c r="DK52" s="55">
        <v>0.32370370370370372</v>
      </c>
      <c r="DL52" s="55"/>
      <c r="DM52" s="52">
        <f t="shared" si="8"/>
        <v>5</v>
      </c>
      <c r="DN52" t="str">
        <f t="shared" si="9"/>
        <v>JU</v>
      </c>
      <c r="DO52" s="55"/>
      <c r="DP52" s="53">
        <v>43881</v>
      </c>
      <c r="DQ52" s="54">
        <f t="shared" si="10"/>
        <v>43881.302083333336</v>
      </c>
      <c r="DR52" s="55">
        <v>0.30289351851851853</v>
      </c>
      <c r="DS52" s="55"/>
      <c r="DT52" s="52">
        <f t="shared" si="11"/>
        <v>5</v>
      </c>
      <c r="DU52" t="str">
        <f t="shared" si="12"/>
        <v>JU</v>
      </c>
      <c r="DV52" s="57"/>
      <c r="DW52" s="65"/>
      <c r="DX52" s="65"/>
      <c r="EA52" s="75">
        <v>0.52</v>
      </c>
      <c r="EB52" s="76"/>
      <c r="EC52" s="5" t="str">
        <f t="shared" si="13"/>
        <v>FFC000</v>
      </c>
      <c r="ED52" s="87" t="s">
        <v>439</v>
      </c>
      <c r="EE52" s="72" t="s">
        <v>428</v>
      </c>
      <c r="EF52" s="5" t="str">
        <f t="shared" si="14"/>
        <v xml:space="preserve"> style="Color: white; background-color:#FFC000"</v>
      </c>
      <c r="EL52" s="8" t="s">
        <v>89</v>
      </c>
      <c r="EM52" s="5" t="s">
        <v>442</v>
      </c>
      <c r="EQ52" s="5" t="s">
        <v>89</v>
      </c>
      <c r="ER52" s="71" t="s">
        <v>430</v>
      </c>
    </row>
    <row r="53" spans="14:148">
      <c r="N53" s="33">
        <v>44248</v>
      </c>
      <c r="O53" s="55">
        <v>0.41944444444444445</v>
      </c>
      <c r="P53" s="46">
        <f t="shared" si="15"/>
        <v>0</v>
      </c>
      <c r="Q53" s="19">
        <f t="shared" si="0"/>
        <v>0.41944444444444445</v>
      </c>
      <c r="R53" s="19">
        <f t="shared" si="1"/>
        <v>9.6450617283950209E-6</v>
      </c>
      <c r="T53" s="19">
        <v>3.5416666666666666E-2</v>
      </c>
      <c r="U53" s="35">
        <v>85.216155375146855</v>
      </c>
      <c r="V53" s="5">
        <v>85.216155375146855</v>
      </c>
      <c r="W53" s="5">
        <v>110.21760426386831</v>
      </c>
      <c r="X53" s="5">
        <v>138.17193585446034</v>
      </c>
      <c r="Y53" s="5">
        <v>169.85471000000001</v>
      </c>
      <c r="Z53" s="5">
        <v>203.23334511476347</v>
      </c>
      <c r="AA53" s="5">
        <v>235.31191703176302</v>
      </c>
      <c r="AB53" s="5">
        <v>265.21615537514685</v>
      </c>
      <c r="AC53" s="5">
        <v>290.21760426386834</v>
      </c>
      <c r="AD53" s="5">
        <v>318.17193585446034</v>
      </c>
      <c r="AE53" s="5">
        <v>349.85471000000001</v>
      </c>
      <c r="AF53" s="5">
        <v>23.233345114763466</v>
      </c>
      <c r="AG53" s="5">
        <v>55.311917031763016</v>
      </c>
      <c r="AI53" s="19"/>
      <c r="AK53" s="43"/>
      <c r="AM53" s="5">
        <v>52</v>
      </c>
      <c r="AN53" s="5" t="s">
        <v>337</v>
      </c>
      <c r="AO53" s="5">
        <v>3</v>
      </c>
      <c r="AP53" s="5">
        <f t="shared" si="2"/>
        <v>75.2</v>
      </c>
      <c r="AQ53" s="5">
        <f t="shared" si="3"/>
        <v>77.400000000000006</v>
      </c>
      <c r="AR53" s="5" t="s">
        <v>230</v>
      </c>
      <c r="AS53" s="5">
        <v>18</v>
      </c>
      <c r="AT53" s="5">
        <v>15.222222222222223</v>
      </c>
      <c r="AU53" s="5">
        <v>17.444444444444446</v>
      </c>
      <c r="AV53" s="5" t="s">
        <v>12</v>
      </c>
      <c r="AW53" s="5" t="s">
        <v>20</v>
      </c>
      <c r="AX53" s="5" t="s">
        <v>13</v>
      </c>
      <c r="AY53" s="61" t="s">
        <v>216</v>
      </c>
      <c r="BD53" s="5">
        <v>50</v>
      </c>
      <c r="BE53" s="19">
        <v>9.6450617283950612E-5</v>
      </c>
      <c r="BP53" s="47">
        <v>0.51</v>
      </c>
      <c r="BQ53" s="47">
        <v>10</v>
      </c>
      <c r="BR53" s="47">
        <v>0.51</v>
      </c>
      <c r="BS53" s="80" t="s">
        <v>432</v>
      </c>
      <c r="BU53" s="4" t="s">
        <v>342</v>
      </c>
      <c r="BV53" s="4">
        <v>1</v>
      </c>
      <c r="BW53" s="4">
        <v>1</v>
      </c>
      <c r="BY53" s="8" t="s">
        <v>90</v>
      </c>
      <c r="BZ53" s="5">
        <v>-1</v>
      </c>
      <c r="CG53" s="8" t="s">
        <v>90</v>
      </c>
      <c r="DB53" s="53">
        <v>43882</v>
      </c>
      <c r="DC53" s="54">
        <f t="shared" si="4"/>
        <v>43882.295138888891</v>
      </c>
      <c r="DD53" s="55">
        <v>0.29375000000000001</v>
      </c>
      <c r="DE53" s="55">
        <v>0.77847222222222223</v>
      </c>
      <c r="DF53" s="52">
        <f t="shared" si="5"/>
        <v>6</v>
      </c>
      <c r="DG53" t="str">
        <f t="shared" si="6"/>
        <v>VE</v>
      </c>
      <c r="DH53" s="55"/>
      <c r="DI53" s="53">
        <v>43882</v>
      </c>
      <c r="DJ53" s="54">
        <f t="shared" si="7"/>
        <v>43882.322916666664</v>
      </c>
      <c r="DK53" s="55">
        <v>0.32274305555555555</v>
      </c>
      <c r="DL53" s="55"/>
      <c r="DM53" s="52">
        <f t="shared" si="8"/>
        <v>6</v>
      </c>
      <c r="DN53" t="str">
        <f t="shared" si="9"/>
        <v>VE</v>
      </c>
      <c r="DO53" s="55"/>
      <c r="DP53" s="53">
        <v>43882</v>
      </c>
      <c r="DQ53" s="54">
        <f t="shared" si="10"/>
        <v>43882.302083333336</v>
      </c>
      <c r="DR53" s="55">
        <v>0.30280092592592595</v>
      </c>
      <c r="DS53" s="55"/>
      <c r="DT53" s="52">
        <f t="shared" si="11"/>
        <v>6</v>
      </c>
      <c r="DU53" t="str">
        <f t="shared" si="12"/>
        <v>VE</v>
      </c>
      <c r="DV53" s="57"/>
      <c r="DW53" s="65"/>
      <c r="DX53" s="65"/>
      <c r="EA53" s="75">
        <v>0.53</v>
      </c>
      <c r="EB53" s="76"/>
      <c r="EC53" s="5" t="str">
        <f t="shared" si="13"/>
        <v>FFC000</v>
      </c>
      <c r="ED53" s="87" t="s">
        <v>439</v>
      </c>
      <c r="EE53" s="72" t="s">
        <v>428</v>
      </c>
      <c r="EF53" s="5" t="str">
        <f t="shared" si="14"/>
        <v xml:space="preserve"> style="Color: white; background-color:#FFC000"</v>
      </c>
      <c r="EL53" s="8" t="s">
        <v>90</v>
      </c>
      <c r="EM53" s="71" t="s">
        <v>430</v>
      </c>
      <c r="EQ53" s="5" t="s">
        <v>90</v>
      </c>
      <c r="ER53" s="74" t="s">
        <v>431</v>
      </c>
    </row>
    <row r="54" spans="14:148">
      <c r="N54" s="33">
        <v>44249</v>
      </c>
      <c r="O54" s="55">
        <v>0.42222222222222222</v>
      </c>
      <c r="P54" s="46">
        <f t="shared" si="15"/>
        <v>0</v>
      </c>
      <c r="Q54" s="19">
        <f t="shared" si="0"/>
        <v>0.42222222222222222</v>
      </c>
      <c r="R54" s="19">
        <f t="shared" si="1"/>
        <v>9.6450617283950209E-6</v>
      </c>
      <c r="T54" s="19">
        <v>3.6111111111111115E-2</v>
      </c>
      <c r="U54" s="35">
        <v>85.438252260418167</v>
      </c>
      <c r="V54" s="5">
        <v>85.438252260418167</v>
      </c>
      <c r="W54" s="5">
        <v>110.45092958218535</v>
      </c>
      <c r="X54" s="5">
        <v>138.42813886144313</v>
      </c>
      <c r="Y54" s="5">
        <v>170.12468000000001</v>
      </c>
      <c r="Z54" s="5">
        <v>203.49168832669889</v>
      </c>
      <c r="AA54" s="5">
        <v>235.54748390025526</v>
      </c>
      <c r="AB54" s="5">
        <v>265.43825226041815</v>
      </c>
      <c r="AC54" s="5">
        <v>290.45092958218538</v>
      </c>
      <c r="AD54" s="5">
        <v>318.42813886144313</v>
      </c>
      <c r="AE54" s="5">
        <v>350.12468000000001</v>
      </c>
      <c r="AF54" s="5">
        <v>23.491688326698892</v>
      </c>
      <c r="AG54" s="5">
        <v>55.547483900255259</v>
      </c>
      <c r="AI54" s="19"/>
      <c r="AK54" s="43"/>
      <c r="AM54" s="5">
        <v>53</v>
      </c>
      <c r="AN54" s="5" t="s">
        <v>337</v>
      </c>
      <c r="AO54" s="5">
        <v>3</v>
      </c>
      <c r="AP54" s="5">
        <f t="shared" si="2"/>
        <v>77.400000000000006</v>
      </c>
      <c r="AQ54" s="5">
        <f t="shared" si="3"/>
        <v>78.099999999999994</v>
      </c>
      <c r="AR54" s="5" t="s">
        <v>230</v>
      </c>
      <c r="AS54" s="5">
        <v>18</v>
      </c>
      <c r="AT54" s="5">
        <v>17.444444444444446</v>
      </c>
      <c r="AU54" s="5">
        <v>18.111111111111114</v>
      </c>
      <c r="AV54" s="5" t="s">
        <v>12</v>
      </c>
      <c r="AW54" s="5" t="s">
        <v>20</v>
      </c>
      <c r="AX54" s="5" t="s">
        <v>10</v>
      </c>
      <c r="AY54" s="61" t="s">
        <v>216</v>
      </c>
      <c r="BD54" s="5">
        <v>51</v>
      </c>
      <c r="BE54" s="19">
        <v>9.8379629629629631E-5</v>
      </c>
      <c r="BG54" s="41"/>
      <c r="BH54" s="41"/>
      <c r="BI54" s="41"/>
      <c r="BP54" s="47">
        <v>0.52</v>
      </c>
      <c r="BQ54" s="47">
        <v>10</v>
      </c>
      <c r="BR54" s="47">
        <v>0.52</v>
      </c>
      <c r="BS54" s="80" t="s">
        <v>432</v>
      </c>
      <c r="BU54" s="4" t="s">
        <v>77</v>
      </c>
      <c r="BV54" s="4">
        <v>4</v>
      </c>
      <c r="BW54" s="4" t="s">
        <v>162</v>
      </c>
      <c r="BY54" s="8" t="s">
        <v>91</v>
      </c>
      <c r="BZ54" s="5">
        <v>-1</v>
      </c>
      <c r="CG54" s="8" t="s">
        <v>91</v>
      </c>
      <c r="DB54" s="53">
        <v>43883</v>
      </c>
      <c r="DC54" s="54">
        <f t="shared" si="4"/>
        <v>43883.295138888891</v>
      </c>
      <c r="DD54" s="55">
        <v>0.29375000000000001</v>
      </c>
      <c r="DE54" s="55">
        <v>0.77847222222222223</v>
      </c>
      <c r="DF54" s="52">
        <f t="shared" si="5"/>
        <v>7</v>
      </c>
      <c r="DG54" t="str">
        <f t="shared" si="6"/>
        <v>SA</v>
      </c>
      <c r="DH54" s="55"/>
      <c r="DI54" s="53">
        <v>43883</v>
      </c>
      <c r="DJ54" s="54">
        <f t="shared" si="7"/>
        <v>43883.322916666664</v>
      </c>
      <c r="DK54" s="55">
        <v>0.32178240740740743</v>
      </c>
      <c r="DL54" s="55"/>
      <c r="DM54" s="52">
        <f t="shared" si="8"/>
        <v>7</v>
      </c>
      <c r="DN54" t="str">
        <f t="shared" si="9"/>
        <v>SA</v>
      </c>
      <c r="DO54" s="55"/>
      <c r="DP54" s="53">
        <v>43883</v>
      </c>
      <c r="DQ54" s="54">
        <f t="shared" si="10"/>
        <v>43883.302083333336</v>
      </c>
      <c r="DR54" s="55">
        <v>0.3027083333333333</v>
      </c>
      <c r="DS54" s="55"/>
      <c r="DT54" s="52">
        <f t="shared" si="11"/>
        <v>7</v>
      </c>
      <c r="DU54" t="str">
        <f t="shared" si="12"/>
        <v>SA</v>
      </c>
      <c r="DV54" s="57"/>
      <c r="DW54" s="65"/>
      <c r="DX54" s="65"/>
      <c r="EA54" s="75">
        <v>0.54</v>
      </c>
      <c r="EB54" s="76"/>
      <c r="EC54" s="5" t="str">
        <f t="shared" si="13"/>
        <v>FFC000</v>
      </c>
      <c r="ED54" s="87" t="s">
        <v>439</v>
      </c>
      <c r="EE54" s="72" t="s">
        <v>428</v>
      </c>
      <c r="EF54" s="5" t="str">
        <f t="shared" si="14"/>
        <v xml:space="preserve"> style="Color: white; background-color:#FFC000"</v>
      </c>
      <c r="EL54" s="8" t="s">
        <v>91</v>
      </c>
      <c r="EM54" s="71" t="s">
        <v>430</v>
      </c>
      <c r="EQ54" s="5" t="s">
        <v>91</v>
      </c>
      <c r="ER54" s="5" t="s">
        <v>442</v>
      </c>
    </row>
    <row r="55" spans="14:148">
      <c r="N55" s="33">
        <v>44250</v>
      </c>
      <c r="O55" s="55">
        <v>0.42499999999999999</v>
      </c>
      <c r="P55" s="46">
        <f t="shared" si="15"/>
        <v>0</v>
      </c>
      <c r="Q55" s="19">
        <f t="shared" si="0"/>
        <v>0.42499999999999999</v>
      </c>
      <c r="R55" s="19">
        <f t="shared" si="1"/>
        <v>9.645061728395214E-6</v>
      </c>
      <c r="T55" s="19">
        <v>3.6805555555555557E-2</v>
      </c>
      <c r="U55" s="35">
        <v>85.660325533063642</v>
      </c>
      <c r="V55" s="5">
        <v>85.660325533063642</v>
      </c>
      <c r="W55" s="5">
        <v>110.68439897245986</v>
      </c>
      <c r="X55" s="5">
        <v>138.68443522203967</v>
      </c>
      <c r="Y55" s="5">
        <v>170.39456000000001</v>
      </c>
      <c r="Z55" s="5">
        <v>203.74978803513963</v>
      </c>
      <c r="AA55" s="5">
        <v>235.78288042557483</v>
      </c>
      <c r="AB55" s="5">
        <v>265.66032553306366</v>
      </c>
      <c r="AC55" s="5">
        <v>290.68439897245986</v>
      </c>
      <c r="AD55" s="5">
        <v>318.68443522203967</v>
      </c>
      <c r="AE55" s="5">
        <v>350.39456000000001</v>
      </c>
      <c r="AF55" s="5">
        <v>23.749788035139638</v>
      </c>
      <c r="AG55" s="5">
        <v>55.782880425574803</v>
      </c>
      <c r="AI55" s="19"/>
      <c r="AK55" s="43"/>
      <c r="AM55" s="5">
        <v>54</v>
      </c>
      <c r="AN55" s="5" t="s">
        <v>337</v>
      </c>
      <c r="AO55" s="5">
        <v>3</v>
      </c>
      <c r="AP55" s="5">
        <f t="shared" si="2"/>
        <v>78.099999999999994</v>
      </c>
      <c r="AQ55" s="5">
        <f t="shared" si="3"/>
        <v>79.2</v>
      </c>
      <c r="AR55" s="5" t="s">
        <v>230</v>
      </c>
      <c r="AS55" s="5">
        <v>18</v>
      </c>
      <c r="AT55" s="5">
        <v>18.111111111111114</v>
      </c>
      <c r="AU55" s="5">
        <v>19.222222222222221</v>
      </c>
      <c r="AV55" s="5" t="s">
        <v>12</v>
      </c>
      <c r="AW55" s="5" t="s">
        <v>20</v>
      </c>
      <c r="AX55" s="5" t="s">
        <v>11</v>
      </c>
      <c r="AY55" s="61" t="s">
        <v>216</v>
      </c>
      <c r="BD55" s="5">
        <v>52</v>
      </c>
      <c r="BE55" s="19">
        <v>1.0030864197530865E-4</v>
      </c>
      <c r="BP55" s="47">
        <v>0.53</v>
      </c>
      <c r="BQ55" s="47">
        <v>10</v>
      </c>
      <c r="BR55" s="47">
        <v>0.53</v>
      </c>
      <c r="BS55" s="80" t="s">
        <v>432</v>
      </c>
      <c r="BU55" s="4" t="s">
        <v>78</v>
      </c>
      <c r="BV55" s="4">
        <v>1</v>
      </c>
      <c r="BW55" s="4" t="s">
        <v>212</v>
      </c>
      <c r="BY55" s="8" t="s">
        <v>92</v>
      </c>
      <c r="BZ55" s="5">
        <v>-1</v>
      </c>
      <c r="CG55" s="8" t="s">
        <v>92</v>
      </c>
      <c r="DB55" s="53">
        <v>43884</v>
      </c>
      <c r="DC55" s="54">
        <f t="shared" si="4"/>
        <v>43884.291666666664</v>
      </c>
      <c r="DD55" s="55">
        <v>0.29305555555555557</v>
      </c>
      <c r="DE55" s="55">
        <v>0.77847222222222223</v>
      </c>
      <c r="DF55" s="52">
        <f t="shared" si="5"/>
        <v>1</v>
      </c>
      <c r="DG55" t="str">
        <f t="shared" si="6"/>
        <v>SU</v>
      </c>
      <c r="DH55" s="55"/>
      <c r="DI55" s="53">
        <v>43884</v>
      </c>
      <c r="DJ55" s="54">
        <f t="shared" si="7"/>
        <v>43884.319444444445</v>
      </c>
      <c r="DK55" s="55">
        <v>0.32079861111111113</v>
      </c>
      <c r="DL55" s="55"/>
      <c r="DM55" s="52">
        <f t="shared" si="8"/>
        <v>1</v>
      </c>
      <c r="DN55" t="str">
        <f t="shared" si="9"/>
        <v>SU</v>
      </c>
      <c r="DO55" s="55"/>
      <c r="DP55" s="53">
        <v>43884</v>
      </c>
      <c r="DQ55" s="54">
        <f t="shared" si="10"/>
        <v>43884.302083333336</v>
      </c>
      <c r="DR55" s="55">
        <v>0.30259259259259258</v>
      </c>
      <c r="DS55" s="55"/>
      <c r="DT55" s="52">
        <f t="shared" si="11"/>
        <v>1</v>
      </c>
      <c r="DU55" t="str">
        <f t="shared" si="12"/>
        <v>SU</v>
      </c>
      <c r="DV55" s="57"/>
      <c r="DW55" s="65"/>
      <c r="DX55" s="65"/>
      <c r="EA55" s="75">
        <v>0.55000000000000004</v>
      </c>
      <c r="EB55" s="76"/>
      <c r="EC55" s="5" t="str">
        <f t="shared" si="13"/>
        <v>FFC000</v>
      </c>
      <c r="ED55" s="87" t="s">
        <v>439</v>
      </c>
      <c r="EE55" s="72" t="s">
        <v>428</v>
      </c>
      <c r="EF55" s="5" t="str">
        <f t="shared" si="14"/>
        <v xml:space="preserve"> style="Color: white; background-color:#FFC000"</v>
      </c>
      <c r="EL55" s="8" t="s">
        <v>92</v>
      </c>
      <c r="EM55" s="71" t="s">
        <v>430</v>
      </c>
      <c r="EQ55" s="5" t="s">
        <v>92</v>
      </c>
      <c r="ER55" s="5" t="s">
        <v>442</v>
      </c>
    </row>
    <row r="56" spans="14:148">
      <c r="N56" s="33">
        <v>44251</v>
      </c>
      <c r="O56" s="55">
        <v>0.42777777777777781</v>
      </c>
      <c r="P56" s="46">
        <f t="shared" si="15"/>
        <v>0</v>
      </c>
      <c r="Q56" s="19">
        <f t="shared" si="0"/>
        <v>0.42777777777777781</v>
      </c>
      <c r="R56" s="19">
        <f t="shared" si="1"/>
        <v>9.6450617283950209E-6</v>
      </c>
      <c r="T56" s="19">
        <v>3.7499999999999999E-2</v>
      </c>
      <c r="U56" s="35">
        <v>85.882377100563019</v>
      </c>
      <c r="V56" s="5">
        <v>85.882377100563019</v>
      </c>
      <c r="W56" s="5">
        <v>110.91793889922937</v>
      </c>
      <c r="X56" s="5">
        <v>138.9408226105615</v>
      </c>
      <c r="Y56" s="5">
        <v>170.66433000000001</v>
      </c>
      <c r="Z56" s="5">
        <v>204.00764479485275</v>
      </c>
      <c r="AA56" s="5">
        <v>236.01810823857068</v>
      </c>
      <c r="AB56" s="5">
        <v>265.88237710056302</v>
      </c>
      <c r="AC56" s="5">
        <v>290.9179388992294</v>
      </c>
      <c r="AD56" s="5">
        <v>318.9408226105615</v>
      </c>
      <c r="AE56" s="5">
        <v>350.66433000000001</v>
      </c>
      <c r="AF56" s="5">
        <v>24.007644794852759</v>
      </c>
      <c r="AG56" s="5">
        <v>56.018108238570704</v>
      </c>
      <c r="AI56" s="19"/>
      <c r="AK56" s="43"/>
      <c r="AM56" s="5">
        <v>55</v>
      </c>
      <c r="AN56" s="5" t="s">
        <v>337</v>
      </c>
      <c r="AO56" s="5">
        <v>3</v>
      </c>
      <c r="AP56" s="5">
        <f t="shared" si="2"/>
        <v>79.2</v>
      </c>
      <c r="AQ56" s="5">
        <f t="shared" si="3"/>
        <v>80</v>
      </c>
      <c r="AR56" s="5" t="s">
        <v>230</v>
      </c>
      <c r="AS56" s="5">
        <v>18</v>
      </c>
      <c r="AT56" s="5">
        <v>19.222222222222221</v>
      </c>
      <c r="AU56" s="5">
        <v>20</v>
      </c>
      <c r="AV56" s="5" t="s">
        <v>12</v>
      </c>
      <c r="AW56" s="5" t="s">
        <v>20</v>
      </c>
      <c r="AX56" s="5" t="s">
        <v>14</v>
      </c>
      <c r="AY56" s="61" t="s">
        <v>216</v>
      </c>
      <c r="BD56" s="5">
        <v>53</v>
      </c>
      <c r="BE56" s="19">
        <v>1.0223765432098765E-4</v>
      </c>
      <c r="BP56" s="47">
        <v>0.54</v>
      </c>
      <c r="BQ56" s="47">
        <v>10</v>
      </c>
      <c r="BR56" s="47">
        <v>0.54</v>
      </c>
      <c r="BS56" s="80" t="s">
        <v>432</v>
      </c>
      <c r="BU56" s="4" t="s">
        <v>82</v>
      </c>
      <c r="BV56" s="4">
        <v>1</v>
      </c>
      <c r="BW56" s="4">
        <v>1</v>
      </c>
      <c r="BY56" s="8" t="s">
        <v>93</v>
      </c>
      <c r="CG56" s="8" t="s">
        <v>93</v>
      </c>
      <c r="DB56" s="53">
        <v>43885</v>
      </c>
      <c r="DC56" s="54">
        <f t="shared" si="4"/>
        <v>43885.291666666664</v>
      </c>
      <c r="DD56" s="55">
        <v>0.29236111111111113</v>
      </c>
      <c r="DE56" s="55">
        <v>0.77916666666666667</v>
      </c>
      <c r="DF56" s="52">
        <f t="shared" si="5"/>
        <v>2</v>
      </c>
      <c r="DG56" t="str">
        <f t="shared" si="6"/>
        <v>MO</v>
      </c>
      <c r="DH56" s="55"/>
      <c r="DI56" s="53">
        <v>43885</v>
      </c>
      <c r="DJ56" s="54">
        <f t="shared" si="7"/>
        <v>43885.319444444445</v>
      </c>
      <c r="DK56" s="55">
        <v>0.31980324074074074</v>
      </c>
      <c r="DL56" s="55"/>
      <c r="DM56" s="52">
        <f t="shared" si="8"/>
        <v>2</v>
      </c>
      <c r="DN56" t="str">
        <f t="shared" si="9"/>
        <v>MO</v>
      </c>
      <c r="DO56" s="55"/>
      <c r="DP56" s="53">
        <v>43885</v>
      </c>
      <c r="DQ56" s="54">
        <f t="shared" si="10"/>
        <v>43885.302083333336</v>
      </c>
      <c r="DR56" s="55">
        <v>0.3024884259259259</v>
      </c>
      <c r="DS56" s="55"/>
      <c r="DT56" s="52">
        <f t="shared" si="11"/>
        <v>2</v>
      </c>
      <c r="DU56" t="str">
        <f t="shared" si="12"/>
        <v>MO</v>
      </c>
      <c r="DV56" s="57"/>
      <c r="DW56" s="65"/>
      <c r="DX56" s="65"/>
      <c r="EA56" s="75">
        <v>0.56000000000000005</v>
      </c>
      <c r="EB56" s="76"/>
      <c r="EC56" s="5" t="str">
        <f t="shared" si="13"/>
        <v>FFC000</v>
      </c>
      <c r="ED56" s="87" t="s">
        <v>439</v>
      </c>
      <c r="EE56" s="72" t="s">
        <v>428</v>
      </c>
      <c r="EF56" s="5" t="str">
        <f t="shared" si="14"/>
        <v xml:space="preserve"> style="Color: white; background-color:#FFC000"</v>
      </c>
      <c r="EL56" s="8" t="s">
        <v>93</v>
      </c>
      <c r="EM56" s="5" t="s">
        <v>442</v>
      </c>
      <c r="EQ56" s="5" t="s">
        <v>93</v>
      </c>
      <c r="ER56" s="74" t="s">
        <v>431</v>
      </c>
    </row>
    <row r="57" spans="14:148">
      <c r="N57" s="33">
        <v>44252</v>
      </c>
      <c r="O57" s="55">
        <v>0.43055555555555558</v>
      </c>
      <c r="P57" s="46">
        <f t="shared" si="15"/>
        <v>0</v>
      </c>
      <c r="Q57" s="19">
        <f t="shared" si="0"/>
        <v>0.43055555555555558</v>
      </c>
      <c r="R57" s="19">
        <f t="shared" si="1"/>
        <v>9.6450617283950209E-6</v>
      </c>
      <c r="T57" s="19">
        <v>3.8194444444444441E-2</v>
      </c>
      <c r="U57" s="35">
        <v>86.104407519596236</v>
      </c>
      <c r="V57" s="5">
        <v>86.104407519596236</v>
      </c>
      <c r="W57" s="5">
        <v>111.15160638933276</v>
      </c>
      <c r="X57" s="5">
        <v>139.1972984318077</v>
      </c>
      <c r="Y57" s="5">
        <v>170.93401</v>
      </c>
      <c r="Z57" s="5">
        <v>204.26525905511576</v>
      </c>
      <c r="AA57" s="5">
        <v>236.25316882970083</v>
      </c>
      <c r="AB57" s="5">
        <v>266.10440751959624</v>
      </c>
      <c r="AC57" s="5">
        <v>291.15160638933276</v>
      </c>
      <c r="AD57" s="5">
        <v>319.19729843180767</v>
      </c>
      <c r="AE57" s="5">
        <v>350.93401</v>
      </c>
      <c r="AF57" s="5">
        <v>24.265259055115756</v>
      </c>
      <c r="AG57" s="5">
        <v>56.253168829700826</v>
      </c>
      <c r="AI57" s="19"/>
      <c r="AK57" s="43"/>
      <c r="AM57" s="5">
        <v>56</v>
      </c>
      <c r="AN57" s="5" t="s">
        <v>337</v>
      </c>
      <c r="AO57" s="5">
        <v>3</v>
      </c>
      <c r="AP57" s="5">
        <f t="shared" si="2"/>
        <v>80</v>
      </c>
      <c r="AQ57" s="5">
        <f t="shared" si="3"/>
        <v>81.8</v>
      </c>
      <c r="AR57" s="5" t="s">
        <v>236</v>
      </c>
      <c r="AS57" s="5">
        <v>19</v>
      </c>
      <c r="AT57" s="5">
        <v>20</v>
      </c>
      <c r="AU57" s="5">
        <v>21.777777777777779</v>
      </c>
      <c r="AV57" s="5" t="s">
        <v>12</v>
      </c>
      <c r="AW57" s="5" t="s">
        <v>15</v>
      </c>
      <c r="AX57" s="5" t="s">
        <v>15</v>
      </c>
      <c r="AY57" s="61" t="s">
        <v>216</v>
      </c>
      <c r="BD57" s="5">
        <v>54</v>
      </c>
      <c r="BE57" s="19">
        <v>1.0416666666666667E-4</v>
      </c>
      <c r="BP57" s="47">
        <v>0.55000000000000004</v>
      </c>
      <c r="BQ57" s="47">
        <v>10</v>
      </c>
      <c r="BR57" s="47">
        <v>0.55000000000000004</v>
      </c>
      <c r="BS57" s="80" t="s">
        <v>432</v>
      </c>
      <c r="BU57" s="4" t="s">
        <v>83</v>
      </c>
      <c r="BV57" s="4">
        <v>1</v>
      </c>
      <c r="BW57" s="4">
        <v>1</v>
      </c>
      <c r="BY57" s="8" t="s">
        <v>94</v>
      </c>
      <c r="CG57" s="8" t="s">
        <v>94</v>
      </c>
      <c r="DB57" s="53">
        <v>43886</v>
      </c>
      <c r="DC57" s="54">
        <f t="shared" si="4"/>
        <v>43886.291666666664</v>
      </c>
      <c r="DD57" s="55">
        <v>0.29236111111111113</v>
      </c>
      <c r="DE57" s="55">
        <v>0.77916666666666667</v>
      </c>
      <c r="DF57" s="52">
        <f t="shared" si="5"/>
        <v>3</v>
      </c>
      <c r="DG57" t="str">
        <f t="shared" si="6"/>
        <v>MA</v>
      </c>
      <c r="DH57" s="55"/>
      <c r="DI57" s="53">
        <v>43886</v>
      </c>
      <c r="DJ57" s="54">
        <f t="shared" si="7"/>
        <v>43886.319444444445</v>
      </c>
      <c r="DK57" s="55">
        <v>0.31880787037037034</v>
      </c>
      <c r="DL57" s="55"/>
      <c r="DM57" s="52">
        <f t="shared" si="8"/>
        <v>3</v>
      </c>
      <c r="DN57" t="str">
        <f t="shared" si="9"/>
        <v>MA</v>
      </c>
      <c r="DO57" s="55"/>
      <c r="DP57" s="53">
        <v>43886</v>
      </c>
      <c r="DQ57" s="54">
        <f t="shared" si="10"/>
        <v>43886.302083333336</v>
      </c>
      <c r="DR57" s="55">
        <v>0.30236111111111114</v>
      </c>
      <c r="DS57" s="55"/>
      <c r="DT57" s="52">
        <f t="shared" si="11"/>
        <v>3</v>
      </c>
      <c r="DU57" t="str">
        <f t="shared" si="12"/>
        <v>MA</v>
      </c>
      <c r="DV57" s="57"/>
      <c r="DW57" s="65"/>
      <c r="DX57" s="65"/>
      <c r="EA57" s="75">
        <v>0.56999999999999995</v>
      </c>
      <c r="EB57" s="76"/>
      <c r="EC57" s="5" t="str">
        <f t="shared" si="13"/>
        <v>FFC000</v>
      </c>
      <c r="ED57" s="87" t="s">
        <v>439</v>
      </c>
      <c r="EE57" s="72" t="s">
        <v>428</v>
      </c>
      <c r="EF57" s="5" t="str">
        <f t="shared" si="14"/>
        <v xml:space="preserve"> style="Color: white; background-color:#FFC000"</v>
      </c>
      <c r="EL57" s="8" t="s">
        <v>94</v>
      </c>
      <c r="EM57" s="5" t="s">
        <v>442</v>
      </c>
      <c r="EQ57" s="5" t="s">
        <v>94</v>
      </c>
      <c r="ER57" s="74" t="s">
        <v>431</v>
      </c>
    </row>
    <row r="58" spans="14:148">
      <c r="N58" s="33">
        <v>44253</v>
      </c>
      <c r="O58" s="55">
        <v>0.43333333333333335</v>
      </c>
      <c r="P58" s="46">
        <f t="shared" si="15"/>
        <v>0</v>
      </c>
      <c r="Q58" s="19">
        <f t="shared" si="0"/>
        <v>0.43333333333333335</v>
      </c>
      <c r="R58" s="19">
        <f t="shared" si="1"/>
        <v>9.6450617283950209E-6</v>
      </c>
      <c r="T58" s="19">
        <v>3.888888888888889E-2</v>
      </c>
      <c r="U58" s="35">
        <v>86.326418700101314</v>
      </c>
      <c r="V58" s="5">
        <v>86.326418700101314</v>
      </c>
      <c r="W58" s="5">
        <v>111.38535994796229</v>
      </c>
      <c r="X58" s="5">
        <v>139.45386341717747</v>
      </c>
      <c r="Y58" s="5">
        <v>171.20358999999999</v>
      </c>
      <c r="Z58" s="5">
        <v>204.52263081750291</v>
      </c>
      <c r="AA58" s="5">
        <v>236.48806373218753</v>
      </c>
      <c r="AB58" s="5">
        <v>266.32641870010133</v>
      </c>
      <c r="AC58" s="5">
        <v>291.38535994796229</v>
      </c>
      <c r="AD58" s="5">
        <v>319.45386341717744</v>
      </c>
      <c r="AE58" s="5">
        <v>351.20359000000002</v>
      </c>
      <c r="AF58" s="5">
        <v>24.522630817502922</v>
      </c>
      <c r="AG58" s="5">
        <v>56.488063732187513</v>
      </c>
      <c r="AI58" s="19"/>
      <c r="AK58" s="43"/>
      <c r="AM58" s="5">
        <v>57</v>
      </c>
      <c r="AN58" s="5" t="s">
        <v>337</v>
      </c>
      <c r="AO58" s="5">
        <v>3</v>
      </c>
      <c r="AP58" s="5">
        <f t="shared" si="2"/>
        <v>81.8</v>
      </c>
      <c r="AQ58" s="5">
        <f t="shared" si="3"/>
        <v>83.9</v>
      </c>
      <c r="AR58" s="5" t="s">
        <v>236</v>
      </c>
      <c r="AS58" s="5">
        <v>19</v>
      </c>
      <c r="AT58" s="5">
        <v>21.777777777777779</v>
      </c>
      <c r="AU58" s="5">
        <v>23.888888888888889</v>
      </c>
      <c r="AV58" s="5" t="s">
        <v>12</v>
      </c>
      <c r="AW58" s="5" t="s">
        <v>15</v>
      </c>
      <c r="AX58" s="5" t="s">
        <v>16</v>
      </c>
      <c r="AY58" s="61" t="s">
        <v>216</v>
      </c>
      <c r="BD58" s="5">
        <v>55</v>
      </c>
      <c r="BE58" s="19">
        <v>1.0609567901234568E-4</v>
      </c>
      <c r="BP58" s="47">
        <v>0.56000000000000005</v>
      </c>
      <c r="BQ58" s="47">
        <v>10</v>
      </c>
      <c r="BR58" s="47">
        <v>0.56000000000000005</v>
      </c>
      <c r="BS58" s="80" t="s">
        <v>432</v>
      </c>
      <c r="BU58" s="4" t="s">
        <v>79</v>
      </c>
      <c r="BV58" s="4">
        <v>1</v>
      </c>
      <c r="BW58" s="4" t="s">
        <v>212</v>
      </c>
      <c r="BY58" s="8" t="s">
        <v>95</v>
      </c>
      <c r="CG58" s="8" t="s">
        <v>95</v>
      </c>
      <c r="DB58" s="53">
        <v>43887</v>
      </c>
      <c r="DC58" s="54">
        <f t="shared" si="4"/>
        <v>43887.291666666664</v>
      </c>
      <c r="DD58" s="55">
        <v>0.29166666666666669</v>
      </c>
      <c r="DE58" s="55">
        <v>0.77986111111111101</v>
      </c>
      <c r="DF58" s="52">
        <f t="shared" si="5"/>
        <v>4</v>
      </c>
      <c r="DG58" t="str">
        <f t="shared" si="6"/>
        <v>ME</v>
      </c>
      <c r="DH58" s="55"/>
      <c r="DI58" s="53">
        <v>43887</v>
      </c>
      <c r="DJ58" s="54">
        <f t="shared" si="7"/>
        <v>43887.319444444445</v>
      </c>
      <c r="DK58" s="55">
        <v>0.31778935185185186</v>
      </c>
      <c r="DL58" s="55"/>
      <c r="DM58" s="52">
        <f t="shared" si="8"/>
        <v>4</v>
      </c>
      <c r="DN58" t="str">
        <f t="shared" si="9"/>
        <v>ME</v>
      </c>
      <c r="DO58" s="55"/>
      <c r="DP58" s="53">
        <v>43887</v>
      </c>
      <c r="DQ58" s="54">
        <f t="shared" si="10"/>
        <v>43887.302083333336</v>
      </c>
      <c r="DR58" s="55">
        <v>0.30223379629629626</v>
      </c>
      <c r="DS58" s="55"/>
      <c r="DT58" s="52">
        <f t="shared" si="11"/>
        <v>4</v>
      </c>
      <c r="DU58" t="str">
        <f t="shared" si="12"/>
        <v>ME</v>
      </c>
      <c r="DV58" s="57"/>
      <c r="DW58" s="65"/>
      <c r="DX58" s="65"/>
      <c r="EA58" s="75">
        <v>0.57999999999999996</v>
      </c>
      <c r="EB58" s="76"/>
      <c r="EC58" s="5" t="str">
        <f t="shared" si="13"/>
        <v>FFC000</v>
      </c>
      <c r="ED58" s="87" t="s">
        <v>439</v>
      </c>
      <c r="EE58" s="72" t="s">
        <v>428</v>
      </c>
      <c r="EF58" s="5" t="str">
        <f t="shared" si="14"/>
        <v xml:space="preserve"> style="Color: white; background-color:#FFC000"</v>
      </c>
      <c r="EL58" s="8" t="s">
        <v>95</v>
      </c>
      <c r="EM58" s="5" t="s">
        <v>442</v>
      </c>
      <c r="EQ58" s="5" t="s">
        <v>95</v>
      </c>
      <c r="ER58" s="5" t="s">
        <v>442</v>
      </c>
    </row>
    <row r="59" spans="14:148">
      <c r="N59" s="33">
        <v>44254</v>
      </c>
      <c r="O59" s="55">
        <v>0.43611111111111112</v>
      </c>
      <c r="P59" s="46">
        <f t="shared" si="15"/>
        <v>0</v>
      </c>
      <c r="Q59" s="19">
        <f t="shared" si="0"/>
        <v>0.43611111111111112</v>
      </c>
      <c r="R59" s="19">
        <f t="shared" si="1"/>
        <v>9.6450617283950209E-6</v>
      </c>
      <c r="T59" s="19">
        <v>3.9583333333333331E-2</v>
      </c>
      <c r="U59" s="35">
        <v>86.548411157114145</v>
      </c>
      <c r="V59" s="5">
        <v>86.548411157114145</v>
      </c>
      <c r="W59" s="5">
        <v>111.61923816073076</v>
      </c>
      <c r="X59" s="5">
        <v>139.71051684834813</v>
      </c>
      <c r="Y59" s="5">
        <v>171.47307000000001</v>
      </c>
      <c r="Z59" s="5">
        <v>204.7797603533208</v>
      </c>
      <c r="AA59" s="5">
        <v>236.72279446671803</v>
      </c>
      <c r="AB59" s="5">
        <v>266.54841115711417</v>
      </c>
      <c r="AC59" s="5">
        <v>291.61923816073079</v>
      </c>
      <c r="AD59" s="5">
        <v>319.71051684834811</v>
      </c>
      <c r="AE59" s="5">
        <v>351.47307000000001</v>
      </c>
      <c r="AF59" s="5">
        <v>24.77976035332081</v>
      </c>
      <c r="AG59" s="5">
        <v>56.722794466718028</v>
      </c>
      <c r="AI59" s="19"/>
      <c r="AK59" s="43"/>
      <c r="AM59" s="5">
        <v>58</v>
      </c>
      <c r="AN59" s="5" t="s">
        <v>337</v>
      </c>
      <c r="AO59" s="5">
        <v>3</v>
      </c>
      <c r="AP59" s="5">
        <f t="shared" si="2"/>
        <v>83.9</v>
      </c>
      <c r="AQ59" s="5">
        <f t="shared" si="3"/>
        <v>85.8</v>
      </c>
      <c r="AR59" s="5" t="s">
        <v>236</v>
      </c>
      <c r="AS59" s="5">
        <v>19</v>
      </c>
      <c r="AT59" s="5">
        <v>23.888888888888889</v>
      </c>
      <c r="AU59" s="5">
        <v>25.777777777777779</v>
      </c>
      <c r="AV59" s="5" t="s">
        <v>12</v>
      </c>
      <c r="AW59" s="5" t="s">
        <v>15</v>
      </c>
      <c r="AX59" s="5" t="s">
        <v>12</v>
      </c>
      <c r="AY59" s="61" t="s">
        <v>216</v>
      </c>
      <c r="BD59" s="5">
        <v>56</v>
      </c>
      <c r="BE59" s="19">
        <v>1.080246913580247E-4</v>
      </c>
      <c r="BP59" s="47">
        <v>0.56999999999999995</v>
      </c>
      <c r="BQ59" s="47">
        <v>10</v>
      </c>
      <c r="BR59" s="47">
        <v>0.56999999999999995</v>
      </c>
      <c r="BS59" s="80" t="s">
        <v>432</v>
      </c>
      <c r="BU59" s="4" t="s">
        <v>80</v>
      </c>
      <c r="BV59" s="4">
        <v>1</v>
      </c>
      <c r="BW59" s="4">
        <v>1</v>
      </c>
      <c r="BY59" s="8" t="s">
        <v>96</v>
      </c>
      <c r="CG59" s="8" t="s">
        <v>96</v>
      </c>
      <c r="DB59" s="53">
        <v>43888</v>
      </c>
      <c r="DC59" s="54">
        <f t="shared" si="4"/>
        <v>43888.291666666664</v>
      </c>
      <c r="DD59" s="55">
        <v>0.29097222222222224</v>
      </c>
      <c r="DE59" s="55">
        <v>0.77986111111111101</v>
      </c>
      <c r="DF59" s="52">
        <f t="shared" si="5"/>
        <v>5</v>
      </c>
      <c r="DG59" t="str">
        <f t="shared" si="6"/>
        <v>JU</v>
      </c>
      <c r="DH59" s="55"/>
      <c r="DI59" s="53">
        <v>43888</v>
      </c>
      <c r="DJ59" s="54">
        <f t="shared" si="7"/>
        <v>43888.315972222219</v>
      </c>
      <c r="DK59" s="55">
        <v>0.31677083333333333</v>
      </c>
      <c r="DL59" s="55"/>
      <c r="DM59" s="52">
        <f t="shared" si="8"/>
        <v>5</v>
      </c>
      <c r="DN59" t="str">
        <f t="shared" si="9"/>
        <v>JU</v>
      </c>
      <c r="DO59" s="55"/>
      <c r="DP59" s="53">
        <v>43888</v>
      </c>
      <c r="DQ59" s="54">
        <f t="shared" si="10"/>
        <v>43888.302083333336</v>
      </c>
      <c r="DR59" s="55">
        <v>0.30209490740740741</v>
      </c>
      <c r="DS59" s="55"/>
      <c r="DT59" s="52">
        <f t="shared" si="11"/>
        <v>5</v>
      </c>
      <c r="DU59" t="str">
        <f t="shared" si="12"/>
        <v>JU</v>
      </c>
      <c r="DV59" s="57"/>
      <c r="DW59" s="65"/>
      <c r="DX59" s="65"/>
      <c r="EA59" s="75">
        <v>0.59</v>
      </c>
      <c r="EB59" s="76"/>
      <c r="EC59" s="5" t="str">
        <f t="shared" si="13"/>
        <v>FFC000</v>
      </c>
      <c r="ED59" s="87" t="s">
        <v>439</v>
      </c>
      <c r="EE59" s="72" t="s">
        <v>428</v>
      </c>
      <c r="EF59" s="5" t="str">
        <f t="shared" si="14"/>
        <v xml:space="preserve"> style="Color: white; background-color:#FFC000"</v>
      </c>
      <c r="EL59" s="8" t="s">
        <v>96</v>
      </c>
      <c r="EM59" s="5" t="s">
        <v>442</v>
      </c>
      <c r="EQ59" s="5" t="s">
        <v>96</v>
      </c>
      <c r="ER59" s="5" t="s">
        <v>442</v>
      </c>
    </row>
    <row r="60" spans="14:148">
      <c r="N60" s="33">
        <v>44255</v>
      </c>
      <c r="O60" s="55">
        <v>0.43888888888888888</v>
      </c>
      <c r="P60" s="46">
        <f t="shared" si="15"/>
        <v>0</v>
      </c>
      <c r="Q60" s="19">
        <f t="shared" si="0"/>
        <v>0.43888888888888888</v>
      </c>
      <c r="R60" s="19">
        <f t="shared" si="1"/>
        <v>9.6450617283950209E-6</v>
      </c>
      <c r="T60" s="19">
        <v>4.027777777777778E-2</v>
      </c>
      <c r="U60" s="35">
        <v>86.770386996739617</v>
      </c>
      <c r="V60" s="5">
        <v>86.770386996739617</v>
      </c>
      <c r="W60" s="5">
        <v>111.85320695118776</v>
      </c>
      <c r="X60" s="5">
        <v>139.96725483248613</v>
      </c>
      <c r="Y60" s="5">
        <v>171.74243999999999</v>
      </c>
      <c r="Z60" s="5">
        <v>205.03664823441704</v>
      </c>
      <c r="AA60" s="5">
        <v>236.95736259145656</v>
      </c>
      <c r="AB60" s="5">
        <v>266.7703869967396</v>
      </c>
      <c r="AC60" s="5">
        <v>291.85320695118776</v>
      </c>
      <c r="AD60" s="5">
        <v>319.96725483248611</v>
      </c>
      <c r="AE60" s="5">
        <v>351.74243999999999</v>
      </c>
      <c r="AF60" s="5">
        <v>25.036648234417051</v>
      </c>
      <c r="AG60" s="5">
        <v>56.957362591456572</v>
      </c>
      <c r="AI60" s="19"/>
      <c r="AK60" s="43"/>
      <c r="AM60" s="5">
        <v>59</v>
      </c>
      <c r="AN60" s="5" t="s">
        <v>337</v>
      </c>
      <c r="AO60" s="5">
        <v>3</v>
      </c>
      <c r="AP60" s="5">
        <f t="shared" si="2"/>
        <v>85.8</v>
      </c>
      <c r="AQ60" s="5">
        <f t="shared" si="3"/>
        <v>86.6</v>
      </c>
      <c r="AR60" s="5" t="s">
        <v>236</v>
      </c>
      <c r="AS60" s="5">
        <v>19</v>
      </c>
      <c r="AT60" s="5">
        <v>25.777777777777779</v>
      </c>
      <c r="AU60" s="5">
        <v>26.555555555555557</v>
      </c>
      <c r="AV60" s="5" t="s">
        <v>12</v>
      </c>
      <c r="AW60" s="5" t="s">
        <v>15</v>
      </c>
      <c r="AX60" s="5" t="s">
        <v>21</v>
      </c>
      <c r="AY60" s="61" t="s">
        <v>216</v>
      </c>
      <c r="BD60" s="5">
        <v>57</v>
      </c>
      <c r="BE60" s="19">
        <v>1.099537037037037E-4</v>
      </c>
      <c r="BP60" s="47">
        <v>0.57999999999999996</v>
      </c>
      <c r="BQ60" s="47">
        <v>10</v>
      </c>
      <c r="BR60" s="47">
        <v>0.57999999999999996</v>
      </c>
      <c r="BS60" s="80" t="s">
        <v>432</v>
      </c>
      <c r="BU60" s="4" t="s">
        <v>81</v>
      </c>
      <c r="BV60" s="4">
        <v>1</v>
      </c>
      <c r="BW60" s="4">
        <v>1</v>
      </c>
      <c r="BY60" s="8" t="s">
        <v>97</v>
      </c>
      <c r="CG60" s="8" t="s">
        <v>97</v>
      </c>
      <c r="DB60" s="53">
        <v>43889</v>
      </c>
      <c r="DC60" s="54">
        <f t="shared" si="4"/>
        <v>43889.291666666664</v>
      </c>
      <c r="DD60" s="55">
        <v>0.29097222222222224</v>
      </c>
      <c r="DE60" s="55">
        <v>0.77986111111111101</v>
      </c>
      <c r="DF60" s="52">
        <f t="shared" si="5"/>
        <v>6</v>
      </c>
      <c r="DG60" t="str">
        <f t="shared" si="6"/>
        <v>VE</v>
      </c>
      <c r="DH60" s="55"/>
      <c r="DI60" s="53">
        <v>43889</v>
      </c>
      <c r="DJ60" s="54">
        <f t="shared" si="7"/>
        <v>43889.315972222219</v>
      </c>
      <c r="DK60" s="55">
        <v>0.31572916666666667</v>
      </c>
      <c r="DL60" s="55"/>
      <c r="DM60" s="52">
        <f t="shared" si="8"/>
        <v>6</v>
      </c>
      <c r="DN60" t="str">
        <f t="shared" si="9"/>
        <v>VE</v>
      </c>
      <c r="DO60" s="55"/>
      <c r="DP60" s="53">
        <v>43889</v>
      </c>
      <c r="DQ60" s="54">
        <f t="shared" si="10"/>
        <v>43889.302083333336</v>
      </c>
      <c r="DR60" s="55">
        <v>0.30195601851851855</v>
      </c>
      <c r="DS60" s="55"/>
      <c r="DT60" s="52">
        <f t="shared" si="11"/>
        <v>6</v>
      </c>
      <c r="DU60" t="str">
        <f t="shared" si="12"/>
        <v>VE</v>
      </c>
      <c r="DV60" s="57"/>
      <c r="DW60" s="65"/>
      <c r="DX60" s="65"/>
      <c r="EA60" s="75">
        <v>0.6</v>
      </c>
      <c r="EB60" s="76"/>
      <c r="EC60" s="5" t="str">
        <f t="shared" si="13"/>
        <v>FFC000</v>
      </c>
      <c r="ED60" s="87" t="s">
        <v>439</v>
      </c>
      <c r="EE60" s="72" t="s">
        <v>428</v>
      </c>
      <c r="EF60" s="5" t="str">
        <f t="shared" si="14"/>
        <v xml:space="preserve"> style="Color: white; background-color:#FFC000"</v>
      </c>
      <c r="EL60" s="8" t="s">
        <v>97</v>
      </c>
      <c r="EM60" s="5" t="s">
        <v>442</v>
      </c>
      <c r="EQ60" s="5" t="s">
        <v>97</v>
      </c>
      <c r="ER60" s="5" t="s">
        <v>442</v>
      </c>
    </row>
    <row r="61" spans="14:148">
      <c r="N61" s="33">
        <v>44256</v>
      </c>
      <c r="O61" s="55">
        <v>0.44166666666666665</v>
      </c>
      <c r="P61" s="46">
        <f t="shared" si="15"/>
        <v>0</v>
      </c>
      <c r="Q61" s="19">
        <f t="shared" si="0"/>
        <v>0.44166666666666665</v>
      </c>
      <c r="R61" s="19">
        <f t="shared" si="1"/>
        <v>9.6450617283950209E-6</v>
      </c>
      <c r="T61" s="19">
        <v>4.0972222222222222E-2</v>
      </c>
      <c r="U61" s="35">
        <v>86.992346325996124</v>
      </c>
      <c r="V61" s="5">
        <v>86.992346325996124</v>
      </c>
      <c r="W61" s="5">
        <v>112.08728841637719</v>
      </c>
      <c r="X61" s="5">
        <v>140.22407955461833</v>
      </c>
      <c r="Y61" s="5">
        <v>172.01170999999999</v>
      </c>
      <c r="Z61" s="5">
        <v>205.29329441643986</v>
      </c>
      <c r="AA61" s="5">
        <v>237.19176964809168</v>
      </c>
      <c r="AB61" s="5">
        <v>266.9923463259961</v>
      </c>
      <c r="AC61" s="5">
        <v>292.08728841637719</v>
      </c>
      <c r="AD61" s="5">
        <v>320.22407955461836</v>
      </c>
      <c r="AE61" s="5">
        <v>352.01170999999999</v>
      </c>
      <c r="AF61" s="5">
        <v>25.293294416439856</v>
      </c>
      <c r="AG61" s="5">
        <v>57.191769648091665</v>
      </c>
      <c r="AI61" s="19"/>
      <c r="AK61" s="43"/>
      <c r="AM61" s="5">
        <v>60</v>
      </c>
      <c r="AN61" s="5" t="s">
        <v>337</v>
      </c>
      <c r="AO61" s="5">
        <v>3</v>
      </c>
      <c r="AP61" s="5">
        <f t="shared" si="2"/>
        <v>86.6</v>
      </c>
      <c r="AQ61" s="5">
        <f t="shared" si="3"/>
        <v>88.8</v>
      </c>
      <c r="AR61" s="5" t="s">
        <v>236</v>
      </c>
      <c r="AS61" s="5">
        <v>19</v>
      </c>
      <c r="AT61" s="5">
        <v>26.555555555555557</v>
      </c>
      <c r="AU61" s="5">
        <v>28.777777777777779</v>
      </c>
      <c r="AV61" s="5" t="s">
        <v>12</v>
      </c>
      <c r="AW61" s="5" t="s">
        <v>15</v>
      </c>
      <c r="AX61" s="5" t="s">
        <v>13</v>
      </c>
      <c r="AY61" s="61" t="s">
        <v>216</v>
      </c>
      <c r="BD61" s="5">
        <v>58</v>
      </c>
      <c r="BE61" s="19">
        <v>1.1188271604938272E-4</v>
      </c>
      <c r="BP61" s="47">
        <v>0.59</v>
      </c>
      <c r="BQ61" s="47">
        <v>10</v>
      </c>
      <c r="BR61" s="47">
        <v>0.59</v>
      </c>
      <c r="BS61" s="80" t="s">
        <v>432</v>
      </c>
      <c r="BU61" s="4" t="s">
        <v>343</v>
      </c>
      <c r="BV61" s="4">
        <v>4</v>
      </c>
      <c r="BW61" s="4" t="s">
        <v>162</v>
      </c>
      <c r="BY61" s="8" t="s">
        <v>98</v>
      </c>
      <c r="CG61" s="8" t="s">
        <v>98</v>
      </c>
      <c r="DB61" s="53">
        <v>43890</v>
      </c>
      <c r="DC61" s="54">
        <f t="shared" si="4"/>
        <v>43890.291666666664</v>
      </c>
      <c r="DD61" s="55">
        <v>0.2902777777777778</v>
      </c>
      <c r="DE61" s="55">
        <v>0.78055555555555556</v>
      </c>
      <c r="DF61" s="52">
        <f t="shared" si="5"/>
        <v>7</v>
      </c>
      <c r="DG61" t="str">
        <f t="shared" si="6"/>
        <v>SA</v>
      </c>
      <c r="DH61" s="55"/>
      <c r="DI61" s="53">
        <v>43890</v>
      </c>
      <c r="DJ61" s="54">
        <f t="shared" si="7"/>
        <v>43890.315972222219</v>
      </c>
      <c r="DK61" s="55">
        <v>0.31468750000000001</v>
      </c>
      <c r="DL61" s="55"/>
      <c r="DM61" s="52">
        <f t="shared" si="8"/>
        <v>7</v>
      </c>
      <c r="DN61" t="str">
        <f t="shared" si="9"/>
        <v>SA</v>
      </c>
      <c r="DO61" s="55"/>
      <c r="DP61" s="53">
        <v>43890</v>
      </c>
      <c r="DQ61" s="54">
        <f t="shared" si="10"/>
        <v>43890.302083333336</v>
      </c>
      <c r="DR61" s="55">
        <v>0.30180555555555555</v>
      </c>
      <c r="DS61" s="55"/>
      <c r="DT61" s="52">
        <f t="shared" si="11"/>
        <v>7</v>
      </c>
      <c r="DU61" t="str">
        <f t="shared" si="12"/>
        <v>SA</v>
      </c>
      <c r="DV61" s="57"/>
      <c r="DW61" s="65"/>
      <c r="DX61" s="65"/>
      <c r="EA61" s="75">
        <v>0.61</v>
      </c>
      <c r="EB61" s="77"/>
      <c r="EC61" s="5" t="str">
        <f t="shared" si="13"/>
        <v>92D050</v>
      </c>
      <c r="ED61" s="87" t="s">
        <v>439</v>
      </c>
      <c r="EE61" s="72" t="s">
        <v>428</v>
      </c>
      <c r="EF61" s="5" t="str">
        <f t="shared" si="14"/>
        <v xml:space="preserve"> style="Color: white; background-color:#92D050"</v>
      </c>
      <c r="EL61" s="8" t="s">
        <v>98</v>
      </c>
      <c r="EM61" s="5" t="s">
        <v>442</v>
      </c>
      <c r="EQ61" s="5" t="s">
        <v>98</v>
      </c>
      <c r="ER61" s="5" t="s">
        <v>442</v>
      </c>
    </row>
    <row r="62" spans="14:148">
      <c r="N62" s="33">
        <v>44257</v>
      </c>
      <c r="O62" s="55">
        <v>0.44444444444444442</v>
      </c>
      <c r="P62" s="46">
        <f t="shared" si="15"/>
        <v>0</v>
      </c>
      <c r="Q62" s="19">
        <f t="shared" si="0"/>
        <v>0.44444444444444442</v>
      </c>
      <c r="R62" s="19">
        <f t="shared" si="1"/>
        <v>7.2337962962964584E-6</v>
      </c>
      <c r="T62" s="19">
        <v>4.1666666666666664E-2</v>
      </c>
      <c r="U62" s="35">
        <v>87.214291577095153</v>
      </c>
      <c r="V62" s="5">
        <v>87.214291577095153</v>
      </c>
      <c r="W62" s="5">
        <v>112.32146884806286</v>
      </c>
      <c r="X62" s="5">
        <v>140.48098742428394</v>
      </c>
      <c r="Y62" s="5">
        <v>172.28085999999999</v>
      </c>
      <c r="Z62" s="5">
        <v>205.54969961019094</v>
      </c>
      <c r="AA62" s="5">
        <v>237.4260171870261</v>
      </c>
      <c r="AB62" s="5">
        <v>267.21429157709514</v>
      </c>
      <c r="AC62" s="5">
        <v>292.32146884806286</v>
      </c>
      <c r="AD62" s="5">
        <v>320.48098742428397</v>
      </c>
      <c r="AE62" s="5">
        <v>352.28086000000002</v>
      </c>
      <c r="AF62" s="5">
        <v>25.549699610190942</v>
      </c>
      <c r="AG62" s="5">
        <v>57.426017187026119</v>
      </c>
      <c r="AI62" s="19"/>
      <c r="AK62" s="43"/>
      <c r="AM62" s="5">
        <v>61</v>
      </c>
      <c r="AN62" s="5" t="s">
        <v>337</v>
      </c>
      <c r="AO62" s="5">
        <v>3</v>
      </c>
      <c r="AP62" s="5">
        <f t="shared" si="2"/>
        <v>88.8</v>
      </c>
      <c r="AQ62" s="5">
        <f t="shared" si="3"/>
        <v>89.4</v>
      </c>
      <c r="AR62" s="5" t="s">
        <v>236</v>
      </c>
      <c r="AS62" s="5">
        <v>19</v>
      </c>
      <c r="AT62" s="5">
        <v>28.777777777777779</v>
      </c>
      <c r="AU62" s="5">
        <v>29.444444444444446</v>
      </c>
      <c r="AV62" s="5" t="s">
        <v>12</v>
      </c>
      <c r="AW62" s="5" t="s">
        <v>15</v>
      </c>
      <c r="AX62" s="5" t="s">
        <v>10</v>
      </c>
      <c r="AY62" s="61" t="s">
        <v>216</v>
      </c>
      <c r="BD62" s="5">
        <v>59</v>
      </c>
      <c r="BE62" s="19">
        <v>1.1381172839506173E-4</v>
      </c>
      <c r="BP62" s="47">
        <v>0.6</v>
      </c>
      <c r="BQ62" s="47">
        <v>10</v>
      </c>
      <c r="BR62" s="47">
        <v>0.6</v>
      </c>
      <c r="BS62" s="80" t="s">
        <v>432</v>
      </c>
      <c r="BU62" s="4" t="s">
        <v>344</v>
      </c>
      <c r="BV62" s="4">
        <v>4</v>
      </c>
      <c r="BW62" s="4" t="s">
        <v>162</v>
      </c>
      <c r="BY62" s="8" t="s">
        <v>99</v>
      </c>
      <c r="CG62" s="8" t="s">
        <v>99</v>
      </c>
      <c r="DB62" s="53">
        <v>43891</v>
      </c>
      <c r="DC62" s="54">
        <f t="shared" si="4"/>
        <v>43891.288194444445</v>
      </c>
      <c r="DD62" s="55">
        <v>0.28958333333333336</v>
      </c>
      <c r="DE62" s="55">
        <v>0.78055555555555556</v>
      </c>
      <c r="DF62" s="52">
        <f t="shared" si="5"/>
        <v>1</v>
      </c>
      <c r="DG62" t="str">
        <f t="shared" si="6"/>
        <v>SU</v>
      </c>
      <c r="DH62" s="55"/>
      <c r="DI62" s="53">
        <v>43891</v>
      </c>
      <c r="DJ62" s="54">
        <f t="shared" si="7"/>
        <v>43891.3125</v>
      </c>
      <c r="DK62" s="55">
        <v>0.31364583333333335</v>
      </c>
      <c r="DL62" s="55"/>
      <c r="DM62" s="52">
        <f t="shared" si="8"/>
        <v>1</v>
      </c>
      <c r="DN62" t="str">
        <f t="shared" si="9"/>
        <v>SU</v>
      </c>
      <c r="DO62" s="55"/>
      <c r="DP62" s="53">
        <v>43891</v>
      </c>
      <c r="DQ62" s="54">
        <f t="shared" si="10"/>
        <v>43891.302083333336</v>
      </c>
      <c r="DR62" s="55">
        <v>0.3016550925925926</v>
      </c>
      <c r="DS62" s="55"/>
      <c r="DT62" s="52">
        <f t="shared" si="11"/>
        <v>1</v>
      </c>
      <c r="DU62" t="str">
        <f t="shared" si="12"/>
        <v>SU</v>
      </c>
      <c r="DV62" s="57"/>
      <c r="DW62" s="65"/>
      <c r="DX62" s="65"/>
      <c r="EA62" s="75">
        <v>0.62</v>
      </c>
      <c r="EB62" s="77"/>
      <c r="EC62" s="5" t="str">
        <f t="shared" si="13"/>
        <v>92D050</v>
      </c>
      <c r="ED62" s="87" t="s">
        <v>439</v>
      </c>
      <c r="EE62" s="72" t="s">
        <v>428</v>
      </c>
      <c r="EF62" s="5" t="str">
        <f t="shared" si="14"/>
        <v xml:space="preserve"> style="Color: white; background-color:#92D050"</v>
      </c>
      <c r="EL62" s="8" t="s">
        <v>99</v>
      </c>
      <c r="EM62" s="5" t="s">
        <v>442</v>
      </c>
      <c r="EQ62" s="5" t="s">
        <v>99</v>
      </c>
      <c r="ER62" s="5" t="s">
        <v>442</v>
      </c>
    </row>
    <row r="63" spans="14:148">
      <c r="N63" s="33">
        <v>44258</v>
      </c>
      <c r="O63" s="55">
        <v>0.4465277777777778</v>
      </c>
      <c r="P63" s="46">
        <f t="shared" si="15"/>
        <v>0</v>
      </c>
      <c r="Q63" s="19">
        <f t="shared" si="0"/>
        <v>0.4465277777777778</v>
      </c>
      <c r="R63" s="19">
        <f t="shared" si="1"/>
        <v>9.6450617283950209E-6</v>
      </c>
      <c r="T63" s="19">
        <v>4.2361111111111106E-2</v>
      </c>
      <c r="U63" s="35">
        <v>87.436222826468082</v>
      </c>
      <c r="V63" s="5">
        <v>87.436222826468082</v>
      </c>
      <c r="W63" s="5">
        <v>112.55576556669345</v>
      </c>
      <c r="X63" s="5">
        <v>140.73797774758174</v>
      </c>
      <c r="Y63" s="5">
        <v>172.54991000000001</v>
      </c>
      <c r="Z63" s="5">
        <v>205.80586405413058</v>
      </c>
      <c r="AA63" s="5">
        <v>237.66010671811739</v>
      </c>
      <c r="AB63" s="5">
        <v>267.43622282646811</v>
      </c>
      <c r="AC63" s="5">
        <v>292.55576556669348</v>
      </c>
      <c r="AD63" s="5">
        <v>320.73797774758174</v>
      </c>
      <c r="AE63" s="5">
        <v>352.54991000000001</v>
      </c>
      <c r="AF63" s="5">
        <v>25.805864054130581</v>
      </c>
      <c r="AG63" s="5">
        <v>57.660106718117362</v>
      </c>
      <c r="AI63" s="19"/>
      <c r="AK63" s="43"/>
      <c r="AM63" s="5">
        <v>62</v>
      </c>
      <c r="AN63" s="5" t="s">
        <v>337</v>
      </c>
      <c r="AO63" s="5">
        <v>3</v>
      </c>
      <c r="AP63" s="5">
        <f t="shared" si="2"/>
        <v>89.4</v>
      </c>
      <c r="AQ63" s="5">
        <f t="shared" si="3"/>
        <v>90</v>
      </c>
      <c r="AR63" s="5" t="s">
        <v>236</v>
      </c>
      <c r="AS63" s="5">
        <v>19</v>
      </c>
      <c r="AT63" s="5">
        <v>29.444444444444446</v>
      </c>
      <c r="AU63" s="5">
        <v>30</v>
      </c>
      <c r="AV63" s="5" t="s">
        <v>12</v>
      </c>
      <c r="AW63" s="5" t="s">
        <v>15</v>
      </c>
      <c r="AX63" s="5" t="s">
        <v>11</v>
      </c>
      <c r="AY63" s="61" t="s">
        <v>216</v>
      </c>
      <c r="BD63" s="5">
        <v>0</v>
      </c>
      <c r="BE63" s="19">
        <v>1.1574074074074075E-4</v>
      </c>
      <c r="BP63" s="47">
        <v>0.61</v>
      </c>
      <c r="BQ63" s="47">
        <v>10</v>
      </c>
      <c r="BR63" s="47">
        <v>0.61</v>
      </c>
      <c r="BS63" s="80" t="s">
        <v>432</v>
      </c>
      <c r="BU63" s="4" t="s">
        <v>345</v>
      </c>
      <c r="BV63" s="4">
        <v>1</v>
      </c>
      <c r="BW63" s="4" t="s">
        <v>212</v>
      </c>
      <c r="BY63" s="8" t="s">
        <v>100</v>
      </c>
      <c r="CG63" s="8" t="s">
        <v>100</v>
      </c>
      <c r="DB63" s="53">
        <v>43892</v>
      </c>
      <c r="DC63" s="54">
        <f t="shared" si="4"/>
        <v>43892.288194444445</v>
      </c>
      <c r="DD63" s="55">
        <v>0.28958333333333336</v>
      </c>
      <c r="DE63" s="55">
        <v>0.78055555555555556</v>
      </c>
      <c r="DF63" s="52">
        <f t="shared" si="5"/>
        <v>2</v>
      </c>
      <c r="DG63" t="str">
        <f t="shared" si="6"/>
        <v>MO</v>
      </c>
      <c r="DH63" s="55"/>
      <c r="DI63" s="53">
        <v>43892</v>
      </c>
      <c r="DJ63" s="54">
        <f t="shared" si="7"/>
        <v>43892.3125</v>
      </c>
      <c r="DK63" s="55">
        <v>0.31258101851851855</v>
      </c>
      <c r="DL63" s="55"/>
      <c r="DM63" s="52">
        <f t="shared" si="8"/>
        <v>2</v>
      </c>
      <c r="DN63" t="str">
        <f t="shared" si="9"/>
        <v>MO</v>
      </c>
      <c r="DO63" s="55"/>
      <c r="DP63" s="53">
        <v>43892</v>
      </c>
      <c r="DQ63" s="54">
        <f t="shared" si="10"/>
        <v>43892.302083333336</v>
      </c>
      <c r="DR63" s="55">
        <v>0.30149305555555556</v>
      </c>
      <c r="DS63" s="55"/>
      <c r="DT63" s="52">
        <f t="shared" si="11"/>
        <v>2</v>
      </c>
      <c r="DU63" t="str">
        <f t="shared" si="12"/>
        <v>MO</v>
      </c>
      <c r="DV63" s="57"/>
      <c r="DW63" s="65"/>
      <c r="DX63" s="65"/>
      <c r="EA63" s="75">
        <v>0.63</v>
      </c>
      <c r="EB63" s="77"/>
      <c r="EC63" s="5" t="str">
        <f t="shared" si="13"/>
        <v>92D050</v>
      </c>
      <c r="ED63" s="87" t="s">
        <v>439</v>
      </c>
      <c r="EE63" s="72" t="s">
        <v>428</v>
      </c>
      <c r="EF63" s="5" t="str">
        <f t="shared" si="14"/>
        <v xml:space="preserve"> style="Color: white; background-color:#92D050"</v>
      </c>
      <c r="EL63" s="8" t="s">
        <v>100</v>
      </c>
      <c r="EM63" s="5" t="s">
        <v>442</v>
      </c>
      <c r="EQ63" s="5" t="s">
        <v>100</v>
      </c>
      <c r="ER63" s="5" t="s">
        <v>442</v>
      </c>
    </row>
    <row r="64" spans="14:148">
      <c r="N64" s="33">
        <v>44259</v>
      </c>
      <c r="O64" s="55">
        <v>0.44930555555555557</v>
      </c>
      <c r="P64" s="46">
        <f t="shared" si="15"/>
        <v>0</v>
      </c>
      <c r="Q64" s="19">
        <f t="shared" si="0"/>
        <v>0.44930555555555557</v>
      </c>
      <c r="R64" s="19">
        <f t="shared" si="1"/>
        <v>9.6450617283950209E-6</v>
      </c>
      <c r="T64" s="19">
        <v>4.3055555555555562E-2</v>
      </c>
      <c r="U64" s="35">
        <v>87.65814171862921</v>
      </c>
      <c r="V64" s="5">
        <v>87.65814171862921</v>
      </c>
      <c r="W64" s="5">
        <v>112.79015819454997</v>
      </c>
      <c r="X64" s="5">
        <v>140.99505021128749</v>
      </c>
      <c r="Y64" s="5">
        <v>172.81885</v>
      </c>
      <c r="Z64" s="5">
        <v>206.06178799824315</v>
      </c>
      <c r="AA64" s="5">
        <v>237.89403981746932</v>
      </c>
      <c r="AB64" s="5">
        <v>267.65814171862922</v>
      </c>
      <c r="AC64" s="5">
        <v>292.79015819454997</v>
      </c>
      <c r="AD64" s="5">
        <v>320.99505021128749</v>
      </c>
      <c r="AE64" s="5">
        <v>352.81885</v>
      </c>
      <c r="AF64" s="5">
        <v>26.061787998243148</v>
      </c>
      <c r="AG64" s="5">
        <v>57.89403981746932</v>
      </c>
      <c r="AI64" s="19"/>
      <c r="AK64" s="43"/>
      <c r="AM64" s="5">
        <v>63</v>
      </c>
      <c r="AN64" s="5" t="s">
        <v>346</v>
      </c>
      <c r="AO64" s="5">
        <v>4</v>
      </c>
      <c r="AP64" s="5">
        <f t="shared" si="2"/>
        <v>90</v>
      </c>
      <c r="AQ64" s="5">
        <f t="shared" si="3"/>
        <v>90.6</v>
      </c>
      <c r="AR64" s="5" t="s">
        <v>236</v>
      </c>
      <c r="AS64" s="5">
        <v>19</v>
      </c>
      <c r="AT64" s="5">
        <v>0</v>
      </c>
      <c r="AU64" s="5">
        <v>0.55555555555555558</v>
      </c>
      <c r="AV64" s="5" t="s">
        <v>11</v>
      </c>
      <c r="AW64" s="5" t="s">
        <v>15</v>
      </c>
      <c r="AX64" s="5" t="s">
        <v>11</v>
      </c>
      <c r="AY64" s="61" t="s">
        <v>216</v>
      </c>
      <c r="BP64" s="47">
        <v>0.62</v>
      </c>
      <c r="BQ64" s="47">
        <v>10</v>
      </c>
      <c r="BR64" s="47">
        <v>0.62</v>
      </c>
      <c r="BS64" s="80" t="s">
        <v>432</v>
      </c>
      <c r="BU64" s="4" t="s">
        <v>347</v>
      </c>
      <c r="BV64" s="4">
        <v>1</v>
      </c>
      <c r="BW64" s="4" t="s">
        <v>212</v>
      </c>
      <c r="BY64" s="8" t="s">
        <v>101</v>
      </c>
      <c r="CG64" s="8" t="s">
        <v>101</v>
      </c>
      <c r="DB64" s="53">
        <v>43893</v>
      </c>
      <c r="DC64" s="54">
        <f t="shared" si="4"/>
        <v>43893.288194444445</v>
      </c>
      <c r="DD64" s="55">
        <v>0.28888888888888892</v>
      </c>
      <c r="DE64" s="55">
        <v>0.78125</v>
      </c>
      <c r="DF64" s="52">
        <f t="shared" si="5"/>
        <v>3</v>
      </c>
      <c r="DG64" t="str">
        <f t="shared" si="6"/>
        <v>MA</v>
      </c>
      <c r="DH64" s="55"/>
      <c r="DI64" s="53">
        <v>43893</v>
      </c>
      <c r="DJ64" s="54">
        <f t="shared" si="7"/>
        <v>43893.3125</v>
      </c>
      <c r="DK64" s="55">
        <v>0.3115162037037037</v>
      </c>
      <c r="DL64" s="55"/>
      <c r="DM64" s="52">
        <f t="shared" si="8"/>
        <v>3</v>
      </c>
      <c r="DN64" t="str">
        <f t="shared" si="9"/>
        <v>MA</v>
      </c>
      <c r="DO64" s="55"/>
      <c r="DP64" s="53">
        <v>43893</v>
      </c>
      <c r="DQ64" s="54">
        <f t="shared" si="10"/>
        <v>43893.302083333336</v>
      </c>
      <c r="DR64" s="55">
        <v>0.30133101851851851</v>
      </c>
      <c r="DS64" s="55"/>
      <c r="DT64" s="52">
        <f t="shared" si="11"/>
        <v>3</v>
      </c>
      <c r="DU64" t="str">
        <f t="shared" si="12"/>
        <v>MA</v>
      </c>
      <c r="DV64" s="57"/>
      <c r="DW64" s="65"/>
      <c r="DX64" s="65"/>
      <c r="EA64" s="75">
        <v>0.64</v>
      </c>
      <c r="EB64" s="77"/>
      <c r="EC64" s="5" t="str">
        <f t="shared" si="13"/>
        <v>92D050</v>
      </c>
      <c r="ED64" s="87" t="s">
        <v>439</v>
      </c>
      <c r="EE64" s="72" t="s">
        <v>428</v>
      </c>
      <c r="EF64" s="5" t="str">
        <f t="shared" si="14"/>
        <v xml:space="preserve"> style="Color: white; background-color:#92D050"</v>
      </c>
      <c r="EL64" s="8" t="s">
        <v>101</v>
      </c>
      <c r="EM64" s="5" t="s">
        <v>442</v>
      </c>
      <c r="EQ64" s="5" t="s">
        <v>101</v>
      </c>
      <c r="ER64" s="5" t="s">
        <v>442</v>
      </c>
    </row>
    <row r="65" spans="14:148">
      <c r="N65" s="33">
        <v>44260</v>
      </c>
      <c r="O65" s="55">
        <v>0.45208333333333334</v>
      </c>
      <c r="P65" s="46">
        <f t="shared" si="15"/>
        <v>0</v>
      </c>
      <c r="Q65" s="19">
        <f t="shared" si="0"/>
        <v>0.45208333333333334</v>
      </c>
      <c r="R65" s="19">
        <f t="shared" si="1"/>
        <v>9.6450617283950209E-6</v>
      </c>
      <c r="T65" s="19">
        <v>4.3750000000000004E-2</v>
      </c>
      <c r="U65" s="35">
        <v>87.880049869831126</v>
      </c>
      <c r="V65" s="5">
        <v>87.880049869831126</v>
      </c>
      <c r="W65" s="5">
        <v>113.02463903680757</v>
      </c>
      <c r="X65" s="5">
        <v>141.25220259384977</v>
      </c>
      <c r="Y65" s="5">
        <v>173.08768000000001</v>
      </c>
      <c r="Z65" s="5">
        <v>206.31747198052162</v>
      </c>
      <c r="AA65" s="5">
        <v>238.1278180181194</v>
      </c>
      <c r="AB65" s="5">
        <v>267.88004986983111</v>
      </c>
      <c r="AC65" s="5">
        <v>293.02463903680757</v>
      </c>
      <c r="AD65" s="5">
        <v>321.2522025938498</v>
      </c>
      <c r="AE65" s="5">
        <v>353.08767999999998</v>
      </c>
      <c r="AF65" s="5">
        <v>26.317471980521624</v>
      </c>
      <c r="AG65" s="5">
        <v>58.127818018119413</v>
      </c>
      <c r="AI65" s="19"/>
      <c r="AK65" s="43"/>
      <c r="AM65" s="5">
        <v>64</v>
      </c>
      <c r="AN65" s="5" t="s">
        <v>346</v>
      </c>
      <c r="AO65" s="5">
        <v>4</v>
      </c>
      <c r="AP65" s="5">
        <f t="shared" si="2"/>
        <v>90.6</v>
      </c>
      <c r="AQ65" s="5">
        <f t="shared" si="3"/>
        <v>91.3</v>
      </c>
      <c r="AR65" s="5" t="s">
        <v>236</v>
      </c>
      <c r="AS65" s="5">
        <v>19</v>
      </c>
      <c r="AT65" s="5">
        <v>0.55555555555555558</v>
      </c>
      <c r="AU65" s="5">
        <v>1.3333333333333333</v>
      </c>
      <c r="AV65" s="5" t="s">
        <v>11</v>
      </c>
      <c r="AW65" s="5" t="s">
        <v>15</v>
      </c>
      <c r="AX65" s="5" t="s">
        <v>14</v>
      </c>
      <c r="AY65" s="61" t="s">
        <v>216</v>
      </c>
      <c r="BP65" s="47">
        <v>0.63</v>
      </c>
      <c r="BQ65" s="47">
        <v>10</v>
      </c>
      <c r="BR65" s="47">
        <v>0.63</v>
      </c>
      <c r="BS65" s="80" t="s">
        <v>432</v>
      </c>
      <c r="BU65" s="4" t="s">
        <v>348</v>
      </c>
      <c r="BV65" s="4">
        <v>4</v>
      </c>
      <c r="BW65" s="4" t="s">
        <v>162</v>
      </c>
      <c r="BY65" s="8" t="s">
        <v>102</v>
      </c>
      <c r="BZ65" s="5">
        <v>-1</v>
      </c>
      <c r="CG65" s="8" t="s">
        <v>102</v>
      </c>
      <c r="DB65" s="53">
        <v>43894</v>
      </c>
      <c r="DC65" s="54">
        <f t="shared" si="4"/>
        <v>43894.288194444445</v>
      </c>
      <c r="DD65" s="55">
        <v>0.28819444444444448</v>
      </c>
      <c r="DE65" s="55">
        <v>0.78125</v>
      </c>
      <c r="DF65" s="52">
        <f t="shared" si="5"/>
        <v>4</v>
      </c>
      <c r="DG65" t="str">
        <f t="shared" si="6"/>
        <v>ME</v>
      </c>
      <c r="DH65" s="55"/>
      <c r="DI65" s="53">
        <v>43894</v>
      </c>
      <c r="DJ65" s="54">
        <f t="shared" si="7"/>
        <v>43894.309027777781</v>
      </c>
      <c r="DK65" s="55">
        <v>0.31043981481481481</v>
      </c>
      <c r="DL65" s="55"/>
      <c r="DM65" s="52">
        <f t="shared" si="8"/>
        <v>4</v>
      </c>
      <c r="DN65" t="str">
        <f t="shared" si="9"/>
        <v>ME</v>
      </c>
      <c r="DO65" s="55"/>
      <c r="DP65" s="53">
        <v>43894</v>
      </c>
      <c r="DQ65" s="54">
        <f t="shared" si="10"/>
        <v>43894.302083333336</v>
      </c>
      <c r="DR65" s="55">
        <v>0.30115740740740743</v>
      </c>
      <c r="DS65" s="55"/>
      <c r="DT65" s="52">
        <f t="shared" si="11"/>
        <v>4</v>
      </c>
      <c r="DU65" t="str">
        <f t="shared" si="12"/>
        <v>ME</v>
      </c>
      <c r="DV65" s="57"/>
      <c r="DW65" s="65"/>
      <c r="DX65" s="65"/>
      <c r="EA65" s="75">
        <v>0.65</v>
      </c>
      <c r="EB65" s="77"/>
      <c r="EC65" s="5" t="str">
        <f t="shared" si="13"/>
        <v>92D050</v>
      </c>
      <c r="ED65" s="87" t="s">
        <v>439</v>
      </c>
      <c r="EE65" s="72" t="s">
        <v>428</v>
      </c>
      <c r="EF65" s="5" t="str">
        <f t="shared" si="14"/>
        <v xml:space="preserve"> style="Color: white; background-color:#92D050"</v>
      </c>
      <c r="EL65" s="8" t="s">
        <v>102</v>
      </c>
      <c r="EM65" s="71" t="s">
        <v>430</v>
      </c>
      <c r="EQ65" s="5" t="s">
        <v>102</v>
      </c>
      <c r="ER65" s="5" t="s">
        <v>442</v>
      </c>
    </row>
    <row r="66" spans="14:148">
      <c r="N66" s="33">
        <v>44261</v>
      </c>
      <c r="O66" s="55">
        <v>0.4548611111111111</v>
      </c>
      <c r="P66" s="46">
        <f t="shared" si="15"/>
        <v>0</v>
      </c>
      <c r="Q66" s="19">
        <f t="shared" ref="Q66:Q129" si="18">O66+P66</f>
        <v>0.4548611111111111</v>
      </c>
      <c r="R66" s="19">
        <f t="shared" ref="R66:R129" si="19">(Q67-Q66)*0.00347222222222222</f>
        <v>9.6450617283950209E-6</v>
      </c>
      <c r="T66" s="19">
        <v>4.4444444444444446E-2</v>
      </c>
      <c r="U66" s="35">
        <v>88.101947549171868</v>
      </c>
      <c r="V66" s="5">
        <v>88.101947549171868</v>
      </c>
      <c r="W66" s="5">
        <v>113.2592512501603</v>
      </c>
      <c r="X66" s="5">
        <v>141.50943419419013</v>
      </c>
      <c r="Y66" s="5">
        <v>173.35639</v>
      </c>
      <c r="Z66" s="5">
        <v>206.57291637244595</v>
      </c>
      <c r="AA66" s="5">
        <v>238.36144285165898</v>
      </c>
      <c r="AB66" s="5">
        <v>268.10194754917188</v>
      </c>
      <c r="AC66" s="5">
        <v>293.25925125016033</v>
      </c>
      <c r="AD66" s="5">
        <v>321.50943419419013</v>
      </c>
      <c r="AE66" s="5">
        <v>353.35638999999998</v>
      </c>
      <c r="AF66" s="5">
        <v>26.57291637244596</v>
      </c>
      <c r="AG66" s="5">
        <v>58.361442851658978</v>
      </c>
      <c r="AI66" s="19"/>
      <c r="AK66" s="43"/>
      <c r="AM66" s="5">
        <v>65</v>
      </c>
      <c r="AN66" s="5" t="s">
        <v>346</v>
      </c>
      <c r="AO66" s="5">
        <v>4</v>
      </c>
      <c r="AP66" s="5">
        <f t="shared" ref="AP66:AP129" si="20">ROUND((($AO66-1)*30)+AT66,1)</f>
        <v>91.3</v>
      </c>
      <c r="AQ66" s="5">
        <f t="shared" ref="AQ66:AQ129" si="21">ROUND((($AO66-1)*30)+AU66,1)</f>
        <v>93.3</v>
      </c>
      <c r="AR66" s="5" t="s">
        <v>236</v>
      </c>
      <c r="AS66" s="5">
        <v>19</v>
      </c>
      <c r="AT66" s="5">
        <v>1.3333333333333333</v>
      </c>
      <c r="AU66" s="5">
        <v>3.3333333333333335</v>
      </c>
      <c r="AV66" s="5" t="s">
        <v>11</v>
      </c>
      <c r="AW66" s="5" t="s">
        <v>15</v>
      </c>
      <c r="AX66" s="5" t="s">
        <v>20</v>
      </c>
      <c r="AY66" s="61" t="s">
        <v>216</v>
      </c>
      <c r="BP66" s="47">
        <v>0.64</v>
      </c>
      <c r="BQ66" s="47">
        <v>10</v>
      </c>
      <c r="BR66" s="47">
        <v>0.64</v>
      </c>
      <c r="BS66" s="80" t="s">
        <v>432</v>
      </c>
      <c r="BU66" s="4" t="s">
        <v>349</v>
      </c>
      <c r="BV66" s="4">
        <v>1</v>
      </c>
      <c r="BW66" s="4">
        <v>1</v>
      </c>
      <c r="BY66" s="8" t="s">
        <v>103</v>
      </c>
      <c r="BZ66" s="5">
        <v>-1</v>
      </c>
      <c r="CG66" s="8" t="s">
        <v>103</v>
      </c>
      <c r="DB66" s="53">
        <v>43895</v>
      </c>
      <c r="DC66" s="54">
        <f t="shared" ref="DC66:DC129" si="22">ROUND((DB66+DD66)*(24*60/5),0)/(24*60/5)</f>
        <v>43895.288194444445</v>
      </c>
      <c r="DD66" s="55">
        <v>0.28750000000000003</v>
      </c>
      <c r="DE66" s="55">
        <v>0.78125</v>
      </c>
      <c r="DF66" s="52">
        <f t="shared" ref="DF66:DF129" si="23">WEEKDAY(DB66)</f>
        <v>5</v>
      </c>
      <c r="DG66" t="str">
        <f t="shared" ref="DG66:DG129" si="24">HLOOKUP(DF66,$CS:$CY,3,0)</f>
        <v>JU</v>
      </c>
      <c r="DH66" s="55"/>
      <c r="DI66" s="53">
        <v>43895</v>
      </c>
      <c r="DJ66" s="54">
        <f t="shared" ref="DJ66:DJ129" si="25">ROUND((DI66+DK66)*(24*60/5),0)/(24*60/5)</f>
        <v>43895.309027777781</v>
      </c>
      <c r="DK66" s="55">
        <v>0.30935185185185182</v>
      </c>
      <c r="DL66" s="55"/>
      <c r="DM66" s="52">
        <f t="shared" ref="DM66:DM129" si="26">WEEKDAY(DI66)</f>
        <v>5</v>
      </c>
      <c r="DN66" t="str">
        <f t="shared" ref="DN66:DN129" si="27">HLOOKUP(DM66,$CS:$CY,3,0)</f>
        <v>JU</v>
      </c>
      <c r="DO66" s="55"/>
      <c r="DP66" s="53">
        <v>43895</v>
      </c>
      <c r="DQ66" s="54">
        <f t="shared" ref="DQ66:DQ129" si="28">ROUND((DP66+DR66)*(24*60/5),0)/(24*60/5)</f>
        <v>43895.302083333336</v>
      </c>
      <c r="DR66" s="55">
        <v>0.30097222222222225</v>
      </c>
      <c r="DS66" s="55"/>
      <c r="DT66" s="52">
        <f t="shared" ref="DT66:DT129" si="29">WEEKDAY(DP66)</f>
        <v>5</v>
      </c>
      <c r="DU66" t="str">
        <f t="shared" ref="DU66:DU129" si="30">HLOOKUP(DT66,$CS:$CY,3,0)</f>
        <v>JU</v>
      </c>
      <c r="DV66" s="57"/>
      <c r="DW66" s="65"/>
      <c r="DX66" s="65"/>
      <c r="EA66" s="75">
        <v>0.66</v>
      </c>
      <c r="EB66" s="77"/>
      <c r="EC66" s="5" t="str">
        <f t="shared" ref="EC66:EC101" si="31">getRGB1(EB66)</f>
        <v>92D050</v>
      </c>
      <c r="ED66" s="87" t="s">
        <v>439</v>
      </c>
      <c r="EE66" s="72" t="s">
        <v>428</v>
      </c>
      <c r="EF66" s="5" t="str">
        <f t="shared" ref="EF66:EF101" si="32">ED66&amp;EC66&amp;EE66</f>
        <v xml:space="preserve"> style="Color: white; background-color:#92D050"</v>
      </c>
      <c r="EL66" s="8" t="s">
        <v>103</v>
      </c>
      <c r="EM66" s="71" t="s">
        <v>430</v>
      </c>
      <c r="EQ66" s="5" t="s">
        <v>103</v>
      </c>
      <c r="ER66" s="5" t="s">
        <v>442</v>
      </c>
    </row>
    <row r="67" spans="14:148">
      <c r="N67" s="33">
        <v>44262</v>
      </c>
      <c r="O67" s="55">
        <v>0.45763888888888887</v>
      </c>
      <c r="P67" s="46">
        <f t="shared" ref="P67:P130" si="33">P66</f>
        <v>0</v>
      </c>
      <c r="Q67" s="19">
        <f t="shared" si="18"/>
        <v>0.45763888888888887</v>
      </c>
      <c r="R67" s="19">
        <f t="shared" si="19"/>
        <v>9.645061728395214E-6</v>
      </c>
      <c r="T67" s="19">
        <v>4.5138888888888888E-2</v>
      </c>
      <c r="U67" s="35">
        <v>88.323836910358779</v>
      </c>
      <c r="V67" s="5">
        <v>88.323836910358779</v>
      </c>
      <c r="W67" s="5">
        <v>113.49397437191186</v>
      </c>
      <c r="X67" s="5">
        <v>141.76674352060337</v>
      </c>
      <c r="Y67" s="5">
        <v>173.62499</v>
      </c>
      <c r="Z67" s="5">
        <v>206.82812158724499</v>
      </c>
      <c r="AA67" s="5">
        <v>238.59491585756109</v>
      </c>
      <c r="AB67" s="5">
        <v>268.32383691035875</v>
      </c>
      <c r="AC67" s="5">
        <v>293.49397437191186</v>
      </c>
      <c r="AD67" s="5">
        <v>321.76674352060337</v>
      </c>
      <c r="AE67" s="5">
        <v>353.62499000000003</v>
      </c>
      <c r="AF67" s="5">
        <v>26.828121587244986</v>
      </c>
      <c r="AG67" s="5">
        <v>58.594915857561077</v>
      </c>
      <c r="AI67" s="19"/>
      <c r="AK67" s="43"/>
      <c r="AM67" s="5">
        <v>66</v>
      </c>
      <c r="AN67" s="5" t="s">
        <v>346</v>
      </c>
      <c r="AO67" s="5">
        <v>4</v>
      </c>
      <c r="AP67" s="5">
        <f t="shared" si="20"/>
        <v>93.3</v>
      </c>
      <c r="AQ67" s="5">
        <f t="shared" si="21"/>
        <v>95.4</v>
      </c>
      <c r="AR67" s="5" t="s">
        <v>242</v>
      </c>
      <c r="AS67" s="5">
        <v>20</v>
      </c>
      <c r="AT67" s="5">
        <v>3.3333333333333335</v>
      </c>
      <c r="AU67" s="5">
        <v>5.4444444444444446</v>
      </c>
      <c r="AV67" s="5" t="s">
        <v>11</v>
      </c>
      <c r="AW67" s="5" t="s">
        <v>16</v>
      </c>
      <c r="AX67" s="5" t="s">
        <v>16</v>
      </c>
      <c r="AY67" s="61" t="s">
        <v>216</v>
      </c>
      <c r="BG67" s="41"/>
      <c r="BH67" s="41"/>
      <c r="BI67" s="41"/>
      <c r="BP67" s="47">
        <v>0.65</v>
      </c>
      <c r="BQ67" s="47">
        <v>10</v>
      </c>
      <c r="BR67" s="47">
        <v>0.65</v>
      </c>
      <c r="BS67" s="80" t="s">
        <v>432</v>
      </c>
      <c r="BU67" s="4" t="s">
        <v>84</v>
      </c>
      <c r="BV67" s="4">
        <v>3</v>
      </c>
      <c r="BW67" s="4" t="s">
        <v>199</v>
      </c>
      <c r="BY67" s="8" t="s">
        <v>104</v>
      </c>
      <c r="BZ67" s="5">
        <v>-1</v>
      </c>
      <c r="CG67" s="8" t="s">
        <v>104</v>
      </c>
      <c r="DB67" s="53">
        <v>43896</v>
      </c>
      <c r="DC67" s="54">
        <f t="shared" si="22"/>
        <v>43896.288194444445</v>
      </c>
      <c r="DD67" s="55">
        <v>0.28750000000000003</v>
      </c>
      <c r="DE67" s="55">
        <v>0.78125</v>
      </c>
      <c r="DF67" s="52">
        <f t="shared" si="23"/>
        <v>6</v>
      </c>
      <c r="DG67" t="str">
        <f t="shared" si="24"/>
        <v>VE</v>
      </c>
      <c r="DH67" s="55"/>
      <c r="DI67" s="53">
        <v>43896</v>
      </c>
      <c r="DJ67" s="54">
        <f t="shared" si="25"/>
        <v>43896.309027777781</v>
      </c>
      <c r="DK67" s="55">
        <v>0.30826388888888889</v>
      </c>
      <c r="DL67" s="55"/>
      <c r="DM67" s="52">
        <f t="shared" si="26"/>
        <v>6</v>
      </c>
      <c r="DN67" t="str">
        <f t="shared" si="27"/>
        <v>VE</v>
      </c>
      <c r="DO67" s="55"/>
      <c r="DP67" s="53">
        <v>43896</v>
      </c>
      <c r="DQ67" s="54">
        <f t="shared" si="28"/>
        <v>43896.302083333336</v>
      </c>
      <c r="DR67" s="55">
        <v>0.30078703703703702</v>
      </c>
      <c r="DS67" s="55"/>
      <c r="DT67" s="52">
        <f t="shared" si="29"/>
        <v>6</v>
      </c>
      <c r="DU67" t="str">
        <f t="shared" si="30"/>
        <v>VE</v>
      </c>
      <c r="DV67" s="57"/>
      <c r="DW67" s="65"/>
      <c r="DX67" s="65"/>
      <c r="EA67" s="75">
        <v>0.67</v>
      </c>
      <c r="EB67" s="77"/>
      <c r="EC67" s="5" t="str">
        <f t="shared" si="31"/>
        <v>92D050</v>
      </c>
      <c r="ED67" s="87" t="s">
        <v>439</v>
      </c>
      <c r="EE67" s="72" t="s">
        <v>428</v>
      </c>
      <c r="EF67" s="5" t="str">
        <f t="shared" si="32"/>
        <v xml:space="preserve"> style="Color: white; background-color:#92D050"</v>
      </c>
      <c r="EL67" s="8" t="s">
        <v>104</v>
      </c>
      <c r="EM67" s="71" t="s">
        <v>430</v>
      </c>
      <c r="EQ67" s="5" t="s">
        <v>104</v>
      </c>
      <c r="ER67" s="5" t="s">
        <v>442</v>
      </c>
    </row>
    <row r="68" spans="14:148">
      <c r="N68" s="33">
        <v>44263</v>
      </c>
      <c r="O68" s="55">
        <v>0.4604166666666667</v>
      </c>
      <c r="P68" s="46">
        <f t="shared" si="33"/>
        <v>0</v>
      </c>
      <c r="Q68" s="19">
        <f t="shared" si="18"/>
        <v>0.4604166666666667</v>
      </c>
      <c r="R68" s="19">
        <f t="shared" si="19"/>
        <v>9.6450617283950209E-6</v>
      </c>
      <c r="T68" s="19">
        <v>4.5833333333333337E-2</v>
      </c>
      <c r="U68" s="35">
        <v>88.545717867544653</v>
      </c>
      <c r="V68" s="5">
        <v>88.545717867544653</v>
      </c>
      <c r="W68" s="5">
        <v>113.72878798396721</v>
      </c>
      <c r="X68" s="5">
        <v>142.02412968597133</v>
      </c>
      <c r="Y68" s="5">
        <v>173.89347000000001</v>
      </c>
      <c r="Z68" s="5">
        <v>207.08308796461336</v>
      </c>
      <c r="AA68" s="5">
        <v>238.82823860389198</v>
      </c>
      <c r="AB68" s="5">
        <v>268.54571786754468</v>
      </c>
      <c r="AC68" s="5">
        <v>293.72878798396721</v>
      </c>
      <c r="AD68" s="5">
        <v>322.02412968597133</v>
      </c>
      <c r="AE68" s="5">
        <v>353.89346999999998</v>
      </c>
      <c r="AF68" s="5">
        <v>27.08308796461337</v>
      </c>
      <c r="AG68" s="5">
        <v>58.828238603891975</v>
      </c>
      <c r="AI68" s="19"/>
      <c r="AK68" s="43"/>
      <c r="AM68" s="5">
        <v>67</v>
      </c>
      <c r="AN68" s="5" t="s">
        <v>346</v>
      </c>
      <c r="AO68" s="5">
        <v>4</v>
      </c>
      <c r="AP68" s="5">
        <f t="shared" si="20"/>
        <v>95.4</v>
      </c>
      <c r="AQ68" s="5">
        <f t="shared" si="21"/>
        <v>97.3</v>
      </c>
      <c r="AR68" s="5" t="s">
        <v>242</v>
      </c>
      <c r="AS68" s="5">
        <v>20</v>
      </c>
      <c r="AT68" s="5">
        <v>5.4444444444444446</v>
      </c>
      <c r="AU68" s="5">
        <v>7.333333333333333</v>
      </c>
      <c r="AV68" s="5" t="s">
        <v>11</v>
      </c>
      <c r="AW68" s="5" t="s">
        <v>16</v>
      </c>
      <c r="AX68" s="5" t="s">
        <v>12</v>
      </c>
      <c r="AY68" s="61" t="s">
        <v>216</v>
      </c>
      <c r="BP68" s="47">
        <v>0.66</v>
      </c>
      <c r="BQ68" s="47">
        <v>10</v>
      </c>
      <c r="BR68" s="47">
        <v>0.66</v>
      </c>
      <c r="BS68" s="80" t="s">
        <v>432</v>
      </c>
      <c r="BU68" s="4" t="s">
        <v>88</v>
      </c>
      <c r="BV68" s="4">
        <v>3</v>
      </c>
      <c r="BW68" s="4" t="s">
        <v>199</v>
      </c>
      <c r="CG68" s="4"/>
      <c r="DB68" s="53">
        <v>43897</v>
      </c>
      <c r="DC68" s="54">
        <f t="shared" si="22"/>
        <v>43897.288194444445</v>
      </c>
      <c r="DD68" s="55">
        <v>0.28680555555555554</v>
      </c>
      <c r="DE68" s="55">
        <v>0.78194444444444444</v>
      </c>
      <c r="DF68" s="52">
        <f t="shared" si="23"/>
        <v>7</v>
      </c>
      <c r="DG68" t="str">
        <f t="shared" si="24"/>
        <v>SA</v>
      </c>
      <c r="DH68" s="55"/>
      <c r="DI68" s="53">
        <v>43897</v>
      </c>
      <c r="DJ68" s="54">
        <f t="shared" si="25"/>
        <v>43897.305555555555</v>
      </c>
      <c r="DK68" s="55">
        <v>0.30716435185185187</v>
      </c>
      <c r="DL68" s="55"/>
      <c r="DM68" s="52">
        <f t="shared" si="26"/>
        <v>7</v>
      </c>
      <c r="DN68" t="str">
        <f t="shared" si="27"/>
        <v>SA</v>
      </c>
      <c r="DO68" s="55"/>
      <c r="DP68" s="53">
        <v>43897</v>
      </c>
      <c r="DQ68" s="54">
        <f t="shared" si="28"/>
        <v>43897.302083333336</v>
      </c>
      <c r="DR68" s="55">
        <v>0.30060185185185184</v>
      </c>
      <c r="DS68" s="55"/>
      <c r="DT68" s="52">
        <f t="shared" si="29"/>
        <v>7</v>
      </c>
      <c r="DU68" t="str">
        <f t="shared" si="30"/>
        <v>SA</v>
      </c>
      <c r="DV68" s="57"/>
      <c r="DW68" s="65"/>
      <c r="DX68" s="65"/>
      <c r="EA68" s="75">
        <v>0.68</v>
      </c>
      <c r="EB68" s="77"/>
      <c r="EC68" s="5" t="str">
        <f t="shared" si="31"/>
        <v>92D050</v>
      </c>
      <c r="ED68" s="87" t="s">
        <v>439</v>
      </c>
      <c r="EE68" s="72" t="s">
        <v>428</v>
      </c>
      <c r="EF68" s="5" t="str">
        <f t="shared" si="32"/>
        <v xml:space="preserve"> style="Color: white; background-color:#92D050"</v>
      </c>
      <c r="EL68" s="8" t="s">
        <v>105</v>
      </c>
      <c r="EM68" s="5" t="s">
        <v>442</v>
      </c>
      <c r="EQ68" s="5" t="s">
        <v>105</v>
      </c>
      <c r="ER68" s="5" t="s">
        <v>442</v>
      </c>
    </row>
    <row r="69" spans="14:148">
      <c r="N69" s="33">
        <v>44264</v>
      </c>
      <c r="O69" s="55">
        <v>0.46319444444444446</v>
      </c>
      <c r="P69" s="46">
        <f t="shared" si="33"/>
        <v>0</v>
      </c>
      <c r="Q69" s="19">
        <f t="shared" si="18"/>
        <v>0.46319444444444446</v>
      </c>
      <c r="R69" s="19">
        <f t="shared" si="19"/>
        <v>9.6450617283950209E-6</v>
      </c>
      <c r="T69" s="19">
        <v>4.6527777777777779E-2</v>
      </c>
      <c r="U69" s="35">
        <v>88.767593280022794</v>
      </c>
      <c r="V69" s="5">
        <v>88.767593280022794</v>
      </c>
      <c r="W69" s="5">
        <v>113.96371360747796</v>
      </c>
      <c r="X69" s="5">
        <v>142.28159127404442</v>
      </c>
      <c r="Y69" s="5">
        <v>174.16183000000001</v>
      </c>
      <c r="Z69" s="5">
        <v>207.33781617259729</v>
      </c>
      <c r="AA69" s="5">
        <v>239.06141261996379</v>
      </c>
      <c r="AB69" s="5">
        <v>268.76759328002277</v>
      </c>
      <c r="AC69" s="5">
        <v>293.96371360747798</v>
      </c>
      <c r="AD69" s="5">
        <v>322.28159127404444</v>
      </c>
      <c r="AE69" s="5">
        <v>354.16183000000001</v>
      </c>
      <c r="AF69" s="5">
        <v>27.337816172597286</v>
      </c>
      <c r="AG69" s="5">
        <v>59.061412619963804</v>
      </c>
      <c r="AI69" s="19"/>
      <c r="AK69" s="43"/>
      <c r="AM69" s="5">
        <v>68</v>
      </c>
      <c r="AN69" s="5" t="s">
        <v>346</v>
      </c>
      <c r="AO69" s="5">
        <v>4</v>
      </c>
      <c r="AP69" s="5">
        <f t="shared" si="20"/>
        <v>97.3</v>
      </c>
      <c r="AQ69" s="5">
        <f t="shared" si="21"/>
        <v>98.1</v>
      </c>
      <c r="AR69" s="5" t="s">
        <v>242</v>
      </c>
      <c r="AS69" s="5">
        <v>20</v>
      </c>
      <c r="AT69" s="5">
        <v>7.333333333333333</v>
      </c>
      <c r="AU69" s="5">
        <v>8.1111111111111107</v>
      </c>
      <c r="AV69" s="5" t="s">
        <v>11</v>
      </c>
      <c r="AW69" s="5" t="s">
        <v>16</v>
      </c>
      <c r="AX69" s="5" t="s">
        <v>21</v>
      </c>
      <c r="AY69" s="61" t="s">
        <v>216</v>
      </c>
      <c r="BP69" s="47">
        <v>0.67</v>
      </c>
      <c r="BQ69" s="47">
        <v>10</v>
      </c>
      <c r="BR69" s="47">
        <v>0.67</v>
      </c>
      <c r="BS69" s="80" t="s">
        <v>432</v>
      </c>
      <c r="BU69" s="4" t="s">
        <v>89</v>
      </c>
      <c r="BV69" s="4">
        <v>3</v>
      </c>
      <c r="BW69" s="4" t="s">
        <v>199</v>
      </c>
      <c r="CG69" s="4"/>
      <c r="DB69" s="53">
        <v>43898</v>
      </c>
      <c r="DC69" s="54">
        <f t="shared" si="22"/>
        <v>43898.284722222219</v>
      </c>
      <c r="DD69" s="55">
        <v>0.28611111111111115</v>
      </c>
      <c r="DE69" s="55">
        <v>0.78194444444444444</v>
      </c>
      <c r="DF69" s="52">
        <f t="shared" si="23"/>
        <v>1</v>
      </c>
      <c r="DG69" t="str">
        <f t="shared" si="24"/>
        <v>SU</v>
      </c>
      <c r="DH69" s="55"/>
      <c r="DI69" s="53">
        <v>43898</v>
      </c>
      <c r="DJ69" s="54">
        <f t="shared" si="25"/>
        <v>43898.305555555555</v>
      </c>
      <c r="DK69" s="55">
        <v>0.30606481481481479</v>
      </c>
      <c r="DL69" s="55"/>
      <c r="DM69" s="52">
        <f t="shared" si="26"/>
        <v>1</v>
      </c>
      <c r="DN69" t="str">
        <f t="shared" si="27"/>
        <v>SU</v>
      </c>
      <c r="DO69" s="55"/>
      <c r="DP69" s="53">
        <v>43898</v>
      </c>
      <c r="DQ69" s="54">
        <f t="shared" si="28"/>
        <v>43898.302083333336</v>
      </c>
      <c r="DR69" s="55">
        <v>0.30040509259259257</v>
      </c>
      <c r="DS69" s="55"/>
      <c r="DT69" s="52">
        <f t="shared" si="29"/>
        <v>1</v>
      </c>
      <c r="DU69" t="str">
        <f t="shared" si="30"/>
        <v>SU</v>
      </c>
      <c r="DV69" s="57"/>
      <c r="DW69" s="65"/>
      <c r="DX69" s="65"/>
      <c r="EA69" s="75">
        <v>0.69</v>
      </c>
      <c r="EB69" s="77"/>
      <c r="EC69" s="5" t="str">
        <f t="shared" si="31"/>
        <v>92D050</v>
      </c>
      <c r="ED69" s="87" t="s">
        <v>439</v>
      </c>
      <c r="EE69" s="72" t="s">
        <v>428</v>
      </c>
      <c r="EF69" s="5" t="str">
        <f t="shared" si="32"/>
        <v xml:space="preserve"> style="Color: white; background-color:#92D050"</v>
      </c>
      <c r="EL69" s="8" t="s">
        <v>106</v>
      </c>
      <c r="EM69" s="5" t="s">
        <v>442</v>
      </c>
      <c r="EQ69" s="5" t="s">
        <v>106</v>
      </c>
      <c r="ER69" s="5" t="s">
        <v>442</v>
      </c>
    </row>
    <row r="70" spans="14:148">
      <c r="N70" s="33">
        <v>44265</v>
      </c>
      <c r="O70" s="55">
        <v>0.46597222222222223</v>
      </c>
      <c r="P70" s="46">
        <f t="shared" si="33"/>
        <v>0</v>
      </c>
      <c r="Q70" s="19">
        <f t="shared" si="18"/>
        <v>0.46597222222222223</v>
      </c>
      <c r="R70" s="19">
        <f t="shared" si="19"/>
        <v>9.6450617283950209E-6</v>
      </c>
      <c r="T70" s="19">
        <v>4.7222222222222221E-2</v>
      </c>
      <c r="U70" s="35">
        <v>88.989462654937284</v>
      </c>
      <c r="V70" s="5">
        <v>88.989462654937284</v>
      </c>
      <c r="W70" s="5">
        <v>114.19875523228342</v>
      </c>
      <c r="X70" s="5">
        <v>142.53912759902366</v>
      </c>
      <c r="Y70" s="5">
        <v>174.43008</v>
      </c>
      <c r="Z70" s="5">
        <v>207.59230641297316</v>
      </c>
      <c r="AA70" s="5">
        <v>239.29443944748994</v>
      </c>
      <c r="AB70" s="5">
        <v>268.98946265493726</v>
      </c>
      <c r="AC70" s="5">
        <v>294.19875523228342</v>
      </c>
      <c r="AD70" s="5">
        <v>322.53912759902369</v>
      </c>
      <c r="AE70" s="5">
        <v>354.43007999999998</v>
      </c>
      <c r="AF70" s="5">
        <v>27.592306412973159</v>
      </c>
      <c r="AG70" s="5">
        <v>59.294439447489921</v>
      </c>
      <c r="AI70" s="19"/>
      <c r="AK70" s="43"/>
      <c r="AM70" s="5">
        <v>69</v>
      </c>
      <c r="AN70" s="5" t="s">
        <v>346</v>
      </c>
      <c r="AO70" s="5">
        <v>4</v>
      </c>
      <c r="AP70" s="5">
        <f t="shared" si="20"/>
        <v>98.1</v>
      </c>
      <c r="AQ70" s="5">
        <f t="shared" si="21"/>
        <v>100.3</v>
      </c>
      <c r="AR70" s="5" t="s">
        <v>242</v>
      </c>
      <c r="AS70" s="5">
        <v>20</v>
      </c>
      <c r="AT70" s="5">
        <v>8.1111111111111107</v>
      </c>
      <c r="AU70" s="5">
        <v>10.333333333333334</v>
      </c>
      <c r="AV70" s="5" t="s">
        <v>11</v>
      </c>
      <c r="AW70" s="5" t="s">
        <v>16</v>
      </c>
      <c r="AX70" s="5" t="s">
        <v>13</v>
      </c>
      <c r="AY70" s="61" t="s">
        <v>216</v>
      </c>
      <c r="BP70" s="47">
        <v>0.68</v>
      </c>
      <c r="BQ70" s="47">
        <v>10</v>
      </c>
      <c r="BR70" s="47">
        <v>0.68</v>
      </c>
      <c r="BS70" s="80" t="s">
        <v>432</v>
      </c>
      <c r="BU70" s="4" t="s">
        <v>85</v>
      </c>
      <c r="BV70" s="4">
        <v>3</v>
      </c>
      <c r="BW70" s="4" t="s">
        <v>199</v>
      </c>
      <c r="CG70" s="4"/>
      <c r="DB70" s="53">
        <v>43899</v>
      </c>
      <c r="DC70" s="54">
        <f t="shared" si="22"/>
        <v>43899.284722222219</v>
      </c>
      <c r="DD70" s="55">
        <v>0.28541666666666665</v>
      </c>
      <c r="DE70" s="55">
        <v>0.78194444444444444</v>
      </c>
      <c r="DF70" s="52">
        <f t="shared" si="23"/>
        <v>2</v>
      </c>
      <c r="DG70" t="str">
        <f t="shared" si="24"/>
        <v>MO</v>
      </c>
      <c r="DH70" s="55"/>
      <c r="DI70" s="53">
        <v>43899</v>
      </c>
      <c r="DJ70" s="54">
        <f t="shared" si="25"/>
        <v>43899.305555555555</v>
      </c>
      <c r="DK70" s="55">
        <v>0.30495370370370373</v>
      </c>
      <c r="DL70" s="55"/>
      <c r="DM70" s="52">
        <f t="shared" si="26"/>
        <v>2</v>
      </c>
      <c r="DN70" t="str">
        <f t="shared" si="27"/>
        <v>MO</v>
      </c>
      <c r="DO70" s="55"/>
      <c r="DP70" s="53">
        <v>43899</v>
      </c>
      <c r="DQ70" s="54">
        <f t="shared" si="28"/>
        <v>43899.298611111109</v>
      </c>
      <c r="DR70" s="55">
        <v>0.30020833333333335</v>
      </c>
      <c r="DS70" s="55"/>
      <c r="DT70" s="52">
        <f t="shared" si="29"/>
        <v>2</v>
      </c>
      <c r="DU70" t="str">
        <f t="shared" si="30"/>
        <v>MO</v>
      </c>
      <c r="DV70" s="57"/>
      <c r="DW70" s="65"/>
      <c r="DX70" s="65"/>
      <c r="EA70" s="75">
        <v>0.7</v>
      </c>
      <c r="EB70" s="77"/>
      <c r="EC70" s="5" t="str">
        <f t="shared" si="31"/>
        <v>92D050</v>
      </c>
      <c r="ED70" s="87" t="s">
        <v>439</v>
      </c>
      <c r="EE70" s="72" t="s">
        <v>428</v>
      </c>
      <c r="EF70" s="5" t="str">
        <f t="shared" si="32"/>
        <v xml:space="preserve"> style="Color: white; background-color:#92D050"</v>
      </c>
      <c r="EL70" s="8" t="s">
        <v>107</v>
      </c>
      <c r="EM70" s="5" t="s">
        <v>442</v>
      </c>
      <c r="EQ70" s="5" t="s">
        <v>107</v>
      </c>
      <c r="ER70" s="5" t="s">
        <v>442</v>
      </c>
    </row>
    <row r="71" spans="14:148">
      <c r="N71" s="33">
        <v>44266</v>
      </c>
      <c r="O71" s="55">
        <v>0.46875</v>
      </c>
      <c r="P71" s="46">
        <f t="shared" si="33"/>
        <v>0</v>
      </c>
      <c r="Q71" s="19">
        <f t="shared" si="18"/>
        <v>0.46875</v>
      </c>
      <c r="R71" s="19">
        <f t="shared" si="19"/>
        <v>9.6450617283950209E-6</v>
      </c>
      <c r="T71" s="19">
        <v>4.7916666666666663E-2</v>
      </c>
      <c r="U71" s="35">
        <v>89.211328123420998</v>
      </c>
      <c r="V71" s="5">
        <v>89.211328123420998</v>
      </c>
      <c r="W71" s="5">
        <v>114.4339102731586</v>
      </c>
      <c r="X71" s="5">
        <v>142.79673548595923</v>
      </c>
      <c r="Y71" s="5">
        <v>174.69819999999999</v>
      </c>
      <c r="Z71" s="5">
        <v>207.84655937898617</v>
      </c>
      <c r="AA71" s="5">
        <v>239.52732063007034</v>
      </c>
      <c r="AB71" s="5">
        <v>269.21132812342103</v>
      </c>
      <c r="AC71" s="5">
        <v>294.43391027315863</v>
      </c>
      <c r="AD71" s="5">
        <v>322.79673548595923</v>
      </c>
      <c r="AE71" s="5">
        <v>354.69819999999999</v>
      </c>
      <c r="AF71" s="5">
        <v>27.846559378986157</v>
      </c>
      <c r="AG71" s="5">
        <v>59.527320630070335</v>
      </c>
      <c r="AI71" s="19"/>
      <c r="AK71" s="43"/>
      <c r="AM71" s="5">
        <v>70</v>
      </c>
      <c r="AN71" s="5" t="s">
        <v>346</v>
      </c>
      <c r="AO71" s="5">
        <v>4</v>
      </c>
      <c r="AP71" s="5">
        <f t="shared" si="20"/>
        <v>100.3</v>
      </c>
      <c r="AQ71" s="5">
        <f t="shared" si="21"/>
        <v>101</v>
      </c>
      <c r="AR71" s="5" t="s">
        <v>242</v>
      </c>
      <c r="AS71" s="5">
        <v>20</v>
      </c>
      <c r="AT71" s="5">
        <v>10.333333333333334</v>
      </c>
      <c r="AU71" s="5">
        <v>11</v>
      </c>
      <c r="AV71" s="5" t="s">
        <v>11</v>
      </c>
      <c r="AW71" s="5" t="s">
        <v>16</v>
      </c>
      <c r="AX71" s="5" t="s">
        <v>10</v>
      </c>
      <c r="AY71" s="61" t="s">
        <v>216</v>
      </c>
      <c r="BP71" s="47">
        <v>0.69</v>
      </c>
      <c r="BQ71" s="47">
        <v>10</v>
      </c>
      <c r="BR71" s="47">
        <v>0.69</v>
      </c>
      <c r="BS71" s="80" t="s">
        <v>432</v>
      </c>
      <c r="BU71" s="4" t="s">
        <v>86</v>
      </c>
      <c r="BV71" s="4">
        <v>1</v>
      </c>
      <c r="BW71" s="4">
        <v>1</v>
      </c>
      <c r="CG71" s="4"/>
      <c r="DB71" s="53">
        <v>43900</v>
      </c>
      <c r="DC71" s="54">
        <f t="shared" si="22"/>
        <v>43900.284722222219</v>
      </c>
      <c r="DD71" s="55">
        <v>0.28472222222222221</v>
      </c>
      <c r="DE71" s="55">
        <v>0.78263888888888899</v>
      </c>
      <c r="DF71" s="52">
        <f t="shared" si="23"/>
        <v>3</v>
      </c>
      <c r="DG71" t="str">
        <f t="shared" si="24"/>
        <v>MA</v>
      </c>
      <c r="DH71" s="55"/>
      <c r="DI71" s="53">
        <v>43900</v>
      </c>
      <c r="DJ71" s="54">
        <f t="shared" si="25"/>
        <v>43900.305555555555</v>
      </c>
      <c r="DK71" s="55">
        <v>0.30384259259259261</v>
      </c>
      <c r="DL71" s="55"/>
      <c r="DM71" s="52">
        <f t="shared" si="26"/>
        <v>3</v>
      </c>
      <c r="DN71" t="str">
        <f t="shared" si="27"/>
        <v>MA</v>
      </c>
      <c r="DO71" s="55"/>
      <c r="DP71" s="53">
        <v>43900</v>
      </c>
      <c r="DQ71" s="54">
        <f t="shared" si="28"/>
        <v>43900.298611111109</v>
      </c>
      <c r="DR71" s="55">
        <v>0.30001157407407408</v>
      </c>
      <c r="DS71" s="55"/>
      <c r="DT71" s="52">
        <f t="shared" si="29"/>
        <v>3</v>
      </c>
      <c r="DU71" t="str">
        <f t="shared" si="30"/>
        <v>MA</v>
      </c>
      <c r="DV71" s="57"/>
      <c r="DW71" s="65"/>
      <c r="DX71" s="65"/>
      <c r="EA71" s="75">
        <v>0.71</v>
      </c>
      <c r="EB71" s="77"/>
      <c r="EC71" s="5" t="str">
        <f t="shared" si="31"/>
        <v>92D050</v>
      </c>
      <c r="ED71" s="87" t="s">
        <v>439</v>
      </c>
      <c r="EE71" s="72" t="s">
        <v>428</v>
      </c>
      <c r="EF71" s="5" t="str">
        <f t="shared" si="32"/>
        <v xml:space="preserve"> style="Color: white; background-color:#92D050"</v>
      </c>
      <c r="EL71" s="8" t="s">
        <v>108</v>
      </c>
      <c r="EM71" s="5" t="s">
        <v>442</v>
      </c>
      <c r="EQ71" s="5" t="s">
        <v>108</v>
      </c>
      <c r="ER71" s="5" t="s">
        <v>442</v>
      </c>
    </row>
    <row r="72" spans="14:148">
      <c r="N72" s="33">
        <v>44267</v>
      </c>
      <c r="O72" s="55">
        <v>0.47152777777777777</v>
      </c>
      <c r="P72" s="46">
        <f t="shared" si="33"/>
        <v>0</v>
      </c>
      <c r="Q72" s="19">
        <f t="shared" si="18"/>
        <v>0.47152777777777777</v>
      </c>
      <c r="R72" s="19">
        <f t="shared" si="19"/>
        <v>9.6450617283950209E-6</v>
      </c>
      <c r="T72" s="19">
        <v>4.8611111111111112E-2</v>
      </c>
      <c r="U72" s="35">
        <v>89.433191453606398</v>
      </c>
      <c r="V72" s="5">
        <v>89.433191453606398</v>
      </c>
      <c r="W72" s="5">
        <v>114.66916155369807</v>
      </c>
      <c r="X72" s="5">
        <v>143.05441670840514</v>
      </c>
      <c r="Y72" s="5">
        <v>174.96620000000001</v>
      </c>
      <c r="Z72" s="5">
        <v>208.10057550893441</v>
      </c>
      <c r="AA72" s="5">
        <v>239.76005772612314</v>
      </c>
      <c r="AB72" s="5">
        <v>269.43319145360641</v>
      </c>
      <c r="AC72" s="5">
        <v>294.66916155369807</v>
      </c>
      <c r="AD72" s="5">
        <v>323.05441670840514</v>
      </c>
      <c r="AE72" s="5">
        <v>354.96620000000001</v>
      </c>
      <c r="AF72" s="5">
        <v>28.100575508934419</v>
      </c>
      <c r="AG72" s="5">
        <v>59.760057726123122</v>
      </c>
      <c r="AI72" s="19"/>
      <c r="AK72" s="43"/>
      <c r="AM72" s="5">
        <v>71</v>
      </c>
      <c r="AN72" s="5" t="s">
        <v>346</v>
      </c>
      <c r="AO72" s="5">
        <v>4</v>
      </c>
      <c r="AP72" s="5">
        <f t="shared" si="20"/>
        <v>101</v>
      </c>
      <c r="AQ72" s="5">
        <f t="shared" si="21"/>
        <v>102.1</v>
      </c>
      <c r="AR72" s="5" t="s">
        <v>242</v>
      </c>
      <c r="AS72" s="5">
        <v>20</v>
      </c>
      <c r="AT72" s="5">
        <v>11</v>
      </c>
      <c r="AU72" s="5">
        <v>12.111111111111111</v>
      </c>
      <c r="AV72" s="5" t="s">
        <v>11</v>
      </c>
      <c r="AW72" s="5" t="s">
        <v>16</v>
      </c>
      <c r="AX72" s="5" t="s">
        <v>11</v>
      </c>
      <c r="AY72" s="61" t="s">
        <v>216</v>
      </c>
      <c r="BP72" s="47">
        <v>0.7</v>
      </c>
      <c r="BQ72" s="47">
        <v>10</v>
      </c>
      <c r="BR72" s="47">
        <v>0.7</v>
      </c>
      <c r="BS72" s="80" t="s">
        <v>432</v>
      </c>
      <c r="BU72" s="20" t="s">
        <v>87</v>
      </c>
      <c r="BV72" s="4">
        <v>1</v>
      </c>
      <c r="BW72" s="4">
        <v>1</v>
      </c>
      <c r="CG72" s="4"/>
      <c r="DB72" s="53">
        <v>43901</v>
      </c>
      <c r="DC72" s="54">
        <f t="shared" si="22"/>
        <v>43901.284722222219</v>
      </c>
      <c r="DD72" s="55">
        <v>0.28472222222222221</v>
      </c>
      <c r="DE72" s="55">
        <v>0.78263888888888899</v>
      </c>
      <c r="DF72" s="52">
        <f t="shared" si="23"/>
        <v>4</v>
      </c>
      <c r="DG72" t="str">
        <f t="shared" si="24"/>
        <v>ME</v>
      </c>
      <c r="DH72" s="55"/>
      <c r="DI72" s="53">
        <v>43901</v>
      </c>
      <c r="DJ72" s="54">
        <f t="shared" si="25"/>
        <v>43901.302083333336</v>
      </c>
      <c r="DK72" s="55">
        <v>0.3027199074074074</v>
      </c>
      <c r="DL72" s="55"/>
      <c r="DM72" s="52">
        <f t="shared" si="26"/>
        <v>4</v>
      </c>
      <c r="DN72" t="str">
        <f t="shared" si="27"/>
        <v>ME</v>
      </c>
      <c r="DO72" s="55"/>
      <c r="DP72" s="53">
        <v>43901</v>
      </c>
      <c r="DQ72" s="54">
        <f t="shared" si="28"/>
        <v>43901.298611111109</v>
      </c>
      <c r="DR72" s="55">
        <v>0.29980324074074077</v>
      </c>
      <c r="DS72" s="55"/>
      <c r="DT72" s="52">
        <f t="shared" si="29"/>
        <v>4</v>
      </c>
      <c r="DU72" t="str">
        <f t="shared" si="30"/>
        <v>ME</v>
      </c>
      <c r="DV72" s="57"/>
      <c r="DW72" s="65"/>
      <c r="DX72" s="65"/>
      <c r="EA72" s="75">
        <v>0.72</v>
      </c>
      <c r="EB72" s="77"/>
      <c r="EC72" s="5" t="str">
        <f t="shared" si="31"/>
        <v>92D050</v>
      </c>
      <c r="ED72" s="87" t="s">
        <v>439</v>
      </c>
      <c r="EE72" s="72" t="s">
        <v>428</v>
      </c>
      <c r="EF72" s="5" t="str">
        <f t="shared" si="32"/>
        <v xml:space="preserve"> style="Color: white; background-color:#92D050"</v>
      </c>
      <c r="EL72" s="8" t="s">
        <v>109</v>
      </c>
      <c r="EM72" s="5" t="s">
        <v>442</v>
      </c>
      <c r="EQ72" s="5" t="s">
        <v>109</v>
      </c>
      <c r="ER72" s="5" t="s">
        <v>442</v>
      </c>
    </row>
    <row r="73" spans="14:148">
      <c r="N73" s="33">
        <v>44268</v>
      </c>
      <c r="O73" s="55">
        <v>0.47430555555555554</v>
      </c>
      <c r="P73" s="46">
        <f t="shared" si="33"/>
        <v>0</v>
      </c>
      <c r="Q73" s="19">
        <f t="shared" si="18"/>
        <v>0.47430555555555554</v>
      </c>
      <c r="R73" s="19">
        <f t="shared" si="19"/>
        <v>9.6450617283950209E-6</v>
      </c>
      <c r="T73" s="19">
        <v>4.9305555555555554E-2</v>
      </c>
      <c r="U73" s="35">
        <v>89.655051960681931</v>
      </c>
      <c r="V73" s="5">
        <v>89.655051960681931</v>
      </c>
      <c r="W73" s="5">
        <v>114.90451101465436</v>
      </c>
      <c r="X73" s="5">
        <v>143.31216769467926</v>
      </c>
      <c r="Y73" s="5">
        <v>175.23407</v>
      </c>
      <c r="Z73" s="5">
        <v>208.35435527346434</v>
      </c>
      <c r="AA73" s="5">
        <v>239.992652267094</v>
      </c>
      <c r="AB73" s="5">
        <v>269.65505196068193</v>
      </c>
      <c r="AC73" s="5">
        <v>294.90451101465436</v>
      </c>
      <c r="AD73" s="5">
        <v>323.31216769467926</v>
      </c>
      <c r="AE73" s="5">
        <v>355.23406999999997</v>
      </c>
      <c r="AF73" s="5">
        <v>28.354355273464343</v>
      </c>
      <c r="AG73" s="5">
        <v>59.992652267094002</v>
      </c>
      <c r="AI73" s="19"/>
      <c r="AK73" s="43"/>
      <c r="AM73" s="5">
        <v>72</v>
      </c>
      <c r="AN73" s="5" t="s">
        <v>346</v>
      </c>
      <c r="AO73" s="5">
        <v>4</v>
      </c>
      <c r="AP73" s="5">
        <f t="shared" si="20"/>
        <v>102.1</v>
      </c>
      <c r="AQ73" s="5">
        <f t="shared" si="21"/>
        <v>102.9</v>
      </c>
      <c r="AR73" s="5" t="s">
        <v>242</v>
      </c>
      <c r="AS73" s="5">
        <v>20</v>
      </c>
      <c r="AT73" s="5">
        <v>12.111111111111111</v>
      </c>
      <c r="AU73" s="5">
        <v>12.888888888888889</v>
      </c>
      <c r="AV73" s="5" t="s">
        <v>11</v>
      </c>
      <c r="AW73" s="5" t="s">
        <v>16</v>
      </c>
      <c r="AX73" s="5" t="s">
        <v>14</v>
      </c>
      <c r="AY73" s="61" t="s">
        <v>216</v>
      </c>
      <c r="BP73" s="47">
        <v>0.71</v>
      </c>
      <c r="BQ73" s="47">
        <v>10</v>
      </c>
      <c r="BR73" s="47">
        <v>0.71</v>
      </c>
      <c r="BS73" s="80" t="s">
        <v>432</v>
      </c>
      <c r="BU73" s="4" t="s">
        <v>350</v>
      </c>
      <c r="BV73" s="4">
        <v>1</v>
      </c>
      <c r="BW73" s="4" t="s">
        <v>212</v>
      </c>
      <c r="CG73" s="4"/>
      <c r="DB73" s="53">
        <v>43902</v>
      </c>
      <c r="DC73" s="54">
        <f t="shared" si="22"/>
        <v>43902.284722222219</v>
      </c>
      <c r="DD73" s="55">
        <v>0.28402777777777777</v>
      </c>
      <c r="DE73" s="55">
        <v>0.78263888888888899</v>
      </c>
      <c r="DF73" s="52">
        <f t="shared" si="23"/>
        <v>5</v>
      </c>
      <c r="DG73" t="str">
        <f t="shared" si="24"/>
        <v>JU</v>
      </c>
      <c r="DH73" s="55"/>
      <c r="DI73" s="53">
        <v>43902</v>
      </c>
      <c r="DJ73" s="54">
        <f t="shared" si="25"/>
        <v>43902.302083333336</v>
      </c>
      <c r="DK73" s="55">
        <v>0.30159722222222224</v>
      </c>
      <c r="DL73" s="55"/>
      <c r="DM73" s="52">
        <f t="shared" si="26"/>
        <v>5</v>
      </c>
      <c r="DN73" t="str">
        <f t="shared" si="27"/>
        <v>JU</v>
      </c>
      <c r="DO73" s="55"/>
      <c r="DP73" s="53">
        <v>43902</v>
      </c>
      <c r="DQ73" s="54">
        <f t="shared" si="28"/>
        <v>43902.298611111109</v>
      </c>
      <c r="DR73" s="55">
        <v>0.29959490740740741</v>
      </c>
      <c r="DS73" s="55"/>
      <c r="DT73" s="52">
        <f t="shared" si="29"/>
        <v>5</v>
      </c>
      <c r="DU73" t="str">
        <f t="shared" si="30"/>
        <v>JU</v>
      </c>
      <c r="DV73" s="57"/>
      <c r="DW73" s="65"/>
      <c r="DX73" s="65"/>
      <c r="EA73" s="75">
        <v>0.73</v>
      </c>
      <c r="EB73" s="77"/>
      <c r="EC73" s="5" t="str">
        <f t="shared" si="31"/>
        <v>92D050</v>
      </c>
      <c r="ED73" s="87" t="s">
        <v>439</v>
      </c>
      <c r="EE73" s="72" t="s">
        <v>428</v>
      </c>
      <c r="EF73" s="5" t="str">
        <f t="shared" si="32"/>
        <v xml:space="preserve"> style="Color: white; background-color:#92D050"</v>
      </c>
      <c r="EL73" s="8" t="s">
        <v>110</v>
      </c>
      <c r="EM73" s="5" t="s">
        <v>442</v>
      </c>
      <c r="EQ73" s="5" t="s">
        <v>110</v>
      </c>
      <c r="ER73" s="5" t="s">
        <v>442</v>
      </c>
    </row>
    <row r="74" spans="14:148">
      <c r="N74" s="33">
        <v>44269</v>
      </c>
      <c r="O74" s="55">
        <v>0.4770833333333333</v>
      </c>
      <c r="P74" s="46">
        <f t="shared" si="33"/>
        <v>0</v>
      </c>
      <c r="Q74" s="19">
        <f t="shared" si="18"/>
        <v>0.4770833333333333</v>
      </c>
      <c r="R74" s="19">
        <f t="shared" si="19"/>
        <v>9.645061728395214E-6</v>
      </c>
      <c r="T74" s="19">
        <v>4.9999999999999996E-2</v>
      </c>
      <c r="U74" s="35">
        <v>89.876911586244759</v>
      </c>
      <c r="V74" s="5">
        <v>89.876911586244759</v>
      </c>
      <c r="W74" s="5">
        <v>115.13999283909209</v>
      </c>
      <c r="X74" s="5">
        <v>143.56998608101338</v>
      </c>
      <c r="Y74" s="5">
        <v>175.50182000000001</v>
      </c>
      <c r="Z74" s="5">
        <v>208.60789926880346</v>
      </c>
      <c r="AA74" s="5">
        <v>240.22510579670836</v>
      </c>
      <c r="AB74" s="5">
        <v>269.87691158624477</v>
      </c>
      <c r="AC74" s="5">
        <v>295.13999283909209</v>
      </c>
      <c r="AD74" s="5">
        <v>323.56998608101338</v>
      </c>
      <c r="AE74" s="5">
        <v>355.50182000000001</v>
      </c>
      <c r="AF74" s="5">
        <v>28.607899268803472</v>
      </c>
      <c r="AG74" s="5">
        <v>60.225105796708334</v>
      </c>
      <c r="AI74" s="19"/>
      <c r="AK74" s="43"/>
      <c r="AM74" s="5">
        <v>73</v>
      </c>
      <c r="AN74" s="5" t="s">
        <v>346</v>
      </c>
      <c r="AO74" s="5">
        <v>4</v>
      </c>
      <c r="AP74" s="5">
        <f t="shared" si="20"/>
        <v>102.9</v>
      </c>
      <c r="AQ74" s="5">
        <f t="shared" si="21"/>
        <v>104.9</v>
      </c>
      <c r="AR74" s="5" t="s">
        <v>242</v>
      </c>
      <c r="AS74" s="5">
        <v>20</v>
      </c>
      <c r="AT74" s="5">
        <v>12.888888888888889</v>
      </c>
      <c r="AU74" s="5">
        <v>14.888888888888889</v>
      </c>
      <c r="AV74" s="5" t="s">
        <v>11</v>
      </c>
      <c r="AW74" s="5" t="s">
        <v>16</v>
      </c>
      <c r="AX74" s="5" t="s">
        <v>20</v>
      </c>
      <c r="AY74" s="61" t="s">
        <v>216</v>
      </c>
      <c r="BP74" s="47">
        <v>0.72</v>
      </c>
      <c r="BQ74" s="47">
        <v>10</v>
      </c>
      <c r="BR74" s="47">
        <v>0.72</v>
      </c>
      <c r="BS74" s="80" t="s">
        <v>432</v>
      </c>
      <c r="BU74" s="4" t="s">
        <v>351</v>
      </c>
      <c r="BV74" s="4">
        <v>1</v>
      </c>
      <c r="BW74" s="4" t="s">
        <v>212</v>
      </c>
      <c r="CG74" s="4"/>
      <c r="DB74" s="53">
        <v>43903</v>
      </c>
      <c r="DC74" s="54">
        <f t="shared" si="22"/>
        <v>43903.284722222219</v>
      </c>
      <c r="DD74" s="55">
        <v>0.28333333333333333</v>
      </c>
      <c r="DE74" s="55">
        <v>0.78263888888888899</v>
      </c>
      <c r="DF74" s="52">
        <f t="shared" si="23"/>
        <v>6</v>
      </c>
      <c r="DG74" t="str">
        <f t="shared" si="24"/>
        <v>VE</v>
      </c>
      <c r="DH74" s="55"/>
      <c r="DI74" s="53">
        <v>43903</v>
      </c>
      <c r="DJ74" s="54">
        <f t="shared" si="25"/>
        <v>43903.302083333336</v>
      </c>
      <c r="DK74" s="55">
        <v>0.30047453703703703</v>
      </c>
      <c r="DL74" s="55"/>
      <c r="DM74" s="52">
        <f t="shared" si="26"/>
        <v>6</v>
      </c>
      <c r="DN74" t="str">
        <f t="shared" si="27"/>
        <v>VE</v>
      </c>
      <c r="DO74" s="55"/>
      <c r="DP74" s="53">
        <v>43903</v>
      </c>
      <c r="DQ74" s="54">
        <f t="shared" si="28"/>
        <v>43903.298611111109</v>
      </c>
      <c r="DR74" s="55">
        <v>0.29938657407407404</v>
      </c>
      <c r="DS74" s="55"/>
      <c r="DT74" s="52">
        <f t="shared" si="29"/>
        <v>6</v>
      </c>
      <c r="DU74" t="str">
        <f t="shared" si="30"/>
        <v>VE</v>
      </c>
      <c r="DV74" s="57"/>
      <c r="DW74" s="65"/>
      <c r="DX74" s="65"/>
      <c r="EA74" s="75">
        <v>0.74</v>
      </c>
      <c r="EB74" s="77"/>
      <c r="EC74" s="5" t="str">
        <f t="shared" si="31"/>
        <v>92D050</v>
      </c>
      <c r="ED74" s="87" t="s">
        <v>439</v>
      </c>
      <c r="EE74" s="72" t="s">
        <v>428</v>
      </c>
      <c r="EF74" s="5" t="str">
        <f t="shared" si="32"/>
        <v xml:space="preserve"> style="Color: white; background-color:#92D050"</v>
      </c>
      <c r="EL74" s="8" t="s">
        <v>111</v>
      </c>
      <c r="EM74" s="5" t="s">
        <v>442</v>
      </c>
      <c r="EQ74" s="5" t="s">
        <v>111</v>
      </c>
      <c r="ER74" s="5" t="s">
        <v>442</v>
      </c>
    </row>
    <row r="75" spans="14:148">
      <c r="N75" s="33">
        <v>44270</v>
      </c>
      <c r="O75" s="55">
        <v>0.47986111111111113</v>
      </c>
      <c r="P75" s="46">
        <f t="shared" si="33"/>
        <v>0</v>
      </c>
      <c r="Q75" s="19">
        <f t="shared" si="18"/>
        <v>0.47986111111111113</v>
      </c>
      <c r="R75" s="19">
        <f t="shared" si="19"/>
        <v>9.6450617283950209E-6</v>
      </c>
      <c r="T75" s="19">
        <v>5.0694444444444452E-2</v>
      </c>
      <c r="U75" s="35">
        <v>90.098772047884282</v>
      </c>
      <c r="V75" s="5">
        <v>90.098772047884282</v>
      </c>
      <c r="W75" s="5">
        <v>115.37558680994442</v>
      </c>
      <c r="X75" s="5">
        <v>143.82787529470809</v>
      </c>
      <c r="Y75" s="5">
        <v>175.76945000000001</v>
      </c>
      <c r="Z75" s="5">
        <v>208.86120798094242</v>
      </c>
      <c r="AA75" s="5">
        <v>240.45741986613649</v>
      </c>
      <c r="AB75" s="5">
        <v>270.09877204788427</v>
      </c>
      <c r="AC75" s="5">
        <v>295.37558680994442</v>
      </c>
      <c r="AD75" s="5">
        <v>323.82787529470806</v>
      </c>
      <c r="AE75" s="5">
        <v>355.76945000000001</v>
      </c>
      <c r="AF75" s="5">
        <v>28.861207980942432</v>
      </c>
      <c r="AG75" s="5">
        <v>60.457419866136476</v>
      </c>
      <c r="AI75" s="19"/>
      <c r="AK75" s="43"/>
      <c r="AM75" s="5">
        <v>74</v>
      </c>
      <c r="AN75" s="5" t="s">
        <v>346</v>
      </c>
      <c r="AO75" s="5">
        <v>4</v>
      </c>
      <c r="AP75" s="5">
        <f t="shared" si="20"/>
        <v>104.9</v>
      </c>
      <c r="AQ75" s="5">
        <f t="shared" si="21"/>
        <v>106.7</v>
      </c>
      <c r="AR75" s="5" t="s">
        <v>242</v>
      </c>
      <c r="AS75" s="5">
        <v>20</v>
      </c>
      <c r="AT75" s="5">
        <v>14.888888888888889</v>
      </c>
      <c r="AU75" s="5">
        <v>16.666666666666668</v>
      </c>
      <c r="AV75" s="5" t="s">
        <v>11</v>
      </c>
      <c r="AW75" s="5" t="s">
        <v>16</v>
      </c>
      <c r="AX75" s="5" t="s">
        <v>15</v>
      </c>
      <c r="AY75" s="61" t="s">
        <v>216</v>
      </c>
      <c r="BP75" s="47">
        <v>0.73</v>
      </c>
      <c r="BQ75" s="47">
        <v>10</v>
      </c>
      <c r="BR75" s="47">
        <v>0.73</v>
      </c>
      <c r="BS75" s="80" t="s">
        <v>432</v>
      </c>
      <c r="BU75" s="4" t="s">
        <v>352</v>
      </c>
      <c r="BV75" s="4">
        <v>4</v>
      </c>
      <c r="BW75" s="4" t="s">
        <v>162</v>
      </c>
      <c r="CG75" s="4"/>
      <c r="DB75" s="53">
        <v>43904</v>
      </c>
      <c r="DC75" s="54">
        <f t="shared" si="22"/>
        <v>43904.28125</v>
      </c>
      <c r="DD75" s="55">
        <v>0.28263888888888888</v>
      </c>
      <c r="DE75" s="55">
        <v>0.78333333333333333</v>
      </c>
      <c r="DF75" s="52">
        <f t="shared" si="23"/>
        <v>7</v>
      </c>
      <c r="DG75" t="str">
        <f t="shared" si="24"/>
        <v>SA</v>
      </c>
      <c r="DH75" s="55"/>
      <c r="DI75" s="53">
        <v>43904</v>
      </c>
      <c r="DJ75" s="54">
        <f t="shared" si="25"/>
        <v>43904.298611111109</v>
      </c>
      <c r="DK75" s="55">
        <v>0.29934027777777777</v>
      </c>
      <c r="DL75" s="55"/>
      <c r="DM75" s="52">
        <f t="shared" si="26"/>
        <v>7</v>
      </c>
      <c r="DN75" t="str">
        <f t="shared" si="27"/>
        <v>SA</v>
      </c>
      <c r="DO75" s="55"/>
      <c r="DP75" s="53">
        <v>43904</v>
      </c>
      <c r="DQ75" s="54">
        <f t="shared" si="28"/>
        <v>43904.298611111109</v>
      </c>
      <c r="DR75" s="55">
        <v>0.29916666666666664</v>
      </c>
      <c r="DS75" s="55"/>
      <c r="DT75" s="52">
        <f t="shared" si="29"/>
        <v>7</v>
      </c>
      <c r="DU75" t="str">
        <f t="shared" si="30"/>
        <v>SA</v>
      </c>
      <c r="DV75" s="57"/>
      <c r="DW75" s="65"/>
      <c r="DX75" s="65"/>
      <c r="EA75" s="75">
        <v>0.75</v>
      </c>
      <c r="EB75" s="77"/>
      <c r="EC75" s="5" t="str">
        <f t="shared" si="31"/>
        <v>92D050</v>
      </c>
      <c r="ED75" s="87" t="s">
        <v>439</v>
      </c>
      <c r="EE75" s="72" t="s">
        <v>428</v>
      </c>
      <c r="EF75" s="5" t="str">
        <f t="shared" si="32"/>
        <v xml:space="preserve"> style="Color: white; background-color:#92D050"</v>
      </c>
      <c r="EL75" s="8" t="s">
        <v>112</v>
      </c>
      <c r="EM75" s="5" t="s">
        <v>442</v>
      </c>
      <c r="EQ75" s="5" t="s">
        <v>112</v>
      </c>
      <c r="ER75" s="5" t="s">
        <v>442</v>
      </c>
    </row>
    <row r="76" spans="14:148">
      <c r="N76" s="33">
        <v>44271</v>
      </c>
      <c r="O76" s="55">
        <v>0.4826388888888889</v>
      </c>
      <c r="P76" s="46">
        <f t="shared" si="33"/>
        <v>0</v>
      </c>
      <c r="Q76" s="19">
        <f t="shared" si="18"/>
        <v>0.4826388888888889</v>
      </c>
      <c r="R76" s="19">
        <f t="shared" si="19"/>
        <v>9.6450617283950209E-6</v>
      </c>
      <c r="T76" s="19">
        <v>5.1388888888888894E-2</v>
      </c>
      <c r="U76" s="35">
        <v>90.320633001488517</v>
      </c>
      <c r="V76" s="5">
        <v>90.320633001488517</v>
      </c>
      <c r="W76" s="5">
        <v>115.61127185804068</v>
      </c>
      <c r="X76" s="5">
        <v>144.08582928628977</v>
      </c>
      <c r="Y76" s="5">
        <v>176.03694000000002</v>
      </c>
      <c r="Z76" s="5">
        <v>209.1142820229349</v>
      </c>
      <c r="AA76" s="5">
        <v>240.68959601424854</v>
      </c>
      <c r="AB76" s="5">
        <v>270.32063300148855</v>
      </c>
      <c r="AC76" s="5">
        <v>295.61127185804071</v>
      </c>
      <c r="AD76" s="5">
        <v>324.08582928628977</v>
      </c>
      <c r="AE76" s="5">
        <v>356.03694000000002</v>
      </c>
      <c r="AF76" s="5">
        <v>29.114282022934894</v>
      </c>
      <c r="AG76" s="5">
        <v>60.689596014248565</v>
      </c>
      <c r="AI76" s="19"/>
      <c r="AK76" s="43"/>
      <c r="AM76" s="5">
        <v>75</v>
      </c>
      <c r="AN76" s="5" t="s">
        <v>346</v>
      </c>
      <c r="AO76" s="5">
        <v>4</v>
      </c>
      <c r="AP76" s="5">
        <f t="shared" si="20"/>
        <v>106.7</v>
      </c>
      <c r="AQ76" s="5">
        <f t="shared" si="21"/>
        <v>108.6</v>
      </c>
      <c r="AR76" s="5" t="s">
        <v>249</v>
      </c>
      <c r="AS76" s="5">
        <v>21</v>
      </c>
      <c r="AT76" s="5">
        <v>16.666666666666668</v>
      </c>
      <c r="AU76" s="5">
        <v>18.555833333333332</v>
      </c>
      <c r="AV76" s="5" t="s">
        <v>11</v>
      </c>
      <c r="AW76" s="5" t="s">
        <v>12</v>
      </c>
      <c r="AX76" s="5" t="s">
        <v>12</v>
      </c>
      <c r="AY76" s="61" t="s">
        <v>216</v>
      </c>
      <c r="BP76" s="47">
        <v>0.74</v>
      </c>
      <c r="BQ76" s="47">
        <v>10</v>
      </c>
      <c r="BR76" s="47">
        <v>0.74</v>
      </c>
      <c r="BS76" s="80" t="s">
        <v>432</v>
      </c>
      <c r="BU76" s="4" t="s">
        <v>353</v>
      </c>
      <c r="BV76" s="4">
        <v>4</v>
      </c>
      <c r="BW76" s="4" t="s">
        <v>162</v>
      </c>
      <c r="CG76" s="4"/>
      <c r="DB76" s="53">
        <v>43905</v>
      </c>
      <c r="DC76" s="54">
        <f t="shared" si="22"/>
        <v>43905.28125</v>
      </c>
      <c r="DD76" s="55">
        <v>0.28194444444444444</v>
      </c>
      <c r="DE76" s="55">
        <v>0.78333333333333333</v>
      </c>
      <c r="DF76" s="52">
        <f t="shared" si="23"/>
        <v>1</v>
      </c>
      <c r="DG76" t="str">
        <f t="shared" si="24"/>
        <v>SU</v>
      </c>
      <c r="DH76" s="55"/>
      <c r="DI76" s="53">
        <v>43905</v>
      </c>
      <c r="DJ76" s="54">
        <f t="shared" si="25"/>
        <v>43905.298611111109</v>
      </c>
      <c r="DK76" s="55">
        <v>0.29820601851851852</v>
      </c>
      <c r="DL76" s="55"/>
      <c r="DM76" s="52">
        <f t="shared" si="26"/>
        <v>1</v>
      </c>
      <c r="DN76" t="str">
        <f t="shared" si="27"/>
        <v>SU</v>
      </c>
      <c r="DO76" s="55"/>
      <c r="DP76" s="53">
        <v>43905</v>
      </c>
      <c r="DQ76" s="54">
        <f t="shared" si="28"/>
        <v>43905.298611111109</v>
      </c>
      <c r="DR76" s="55">
        <v>0.29894675925925923</v>
      </c>
      <c r="DS76" s="55"/>
      <c r="DT76" s="52">
        <f t="shared" si="29"/>
        <v>1</v>
      </c>
      <c r="DU76" t="str">
        <f t="shared" si="30"/>
        <v>SU</v>
      </c>
      <c r="DV76" s="57"/>
      <c r="DW76" s="65"/>
      <c r="DX76" s="65"/>
      <c r="EA76" s="75">
        <v>0.76</v>
      </c>
      <c r="EB76" s="77"/>
      <c r="EC76" s="5" t="str">
        <f t="shared" si="31"/>
        <v>92D050</v>
      </c>
      <c r="ED76" s="87" t="s">
        <v>439</v>
      </c>
      <c r="EE76" s="72" t="s">
        <v>428</v>
      </c>
      <c r="EF76" s="5" t="str">
        <f t="shared" si="32"/>
        <v xml:space="preserve"> style="Color: white; background-color:#92D050"</v>
      </c>
      <c r="EL76" s="8" t="s">
        <v>113</v>
      </c>
      <c r="EM76" s="5" t="s">
        <v>442</v>
      </c>
      <c r="EQ76" s="5" t="s">
        <v>113</v>
      </c>
      <c r="ER76" s="5" t="s">
        <v>442</v>
      </c>
    </row>
    <row r="77" spans="14:148">
      <c r="N77" s="33">
        <v>44272</v>
      </c>
      <c r="O77" s="55">
        <v>0.48541666666666666</v>
      </c>
      <c r="P77" s="46">
        <f t="shared" si="33"/>
        <v>0</v>
      </c>
      <c r="Q77" s="19">
        <f t="shared" si="18"/>
        <v>0.48541666666666666</v>
      </c>
      <c r="R77" s="19">
        <f t="shared" si="19"/>
        <v>9.6450617283950209E-6</v>
      </c>
      <c r="T77" s="19">
        <v>5.2083333333333336E-2</v>
      </c>
      <c r="U77" s="35">
        <v>90.542497679060119</v>
      </c>
      <c r="V77" s="5">
        <v>90.542497679060119</v>
      </c>
      <c r="W77" s="5">
        <v>115.84706908476937</v>
      </c>
      <c r="X77" s="5">
        <v>144.34384785559888</v>
      </c>
      <c r="Y77" s="5">
        <v>176.30430999999999</v>
      </c>
      <c r="Z77" s="5">
        <v>209.36712187881523</v>
      </c>
      <c r="AA77" s="5">
        <v>240.92163578402381</v>
      </c>
      <c r="AB77" s="5">
        <v>270.54249767906015</v>
      </c>
      <c r="AC77" s="5">
        <v>295.84706908476937</v>
      </c>
      <c r="AD77" s="5">
        <v>324.34384785559888</v>
      </c>
      <c r="AE77" s="5">
        <v>356.30430999999999</v>
      </c>
      <c r="AF77" s="5">
        <v>29.367121878815219</v>
      </c>
      <c r="AG77" s="5">
        <v>60.921635784023792</v>
      </c>
      <c r="AI77" s="19"/>
      <c r="AK77" s="43"/>
      <c r="AM77" s="5">
        <v>76</v>
      </c>
      <c r="AN77" s="5" t="s">
        <v>346</v>
      </c>
      <c r="AO77" s="5">
        <v>4</v>
      </c>
      <c r="AP77" s="5">
        <f t="shared" si="20"/>
        <v>108.6</v>
      </c>
      <c r="AQ77" s="5">
        <f t="shared" si="21"/>
        <v>109.3</v>
      </c>
      <c r="AR77" s="5" t="s">
        <v>249</v>
      </c>
      <c r="AS77" s="5">
        <v>21</v>
      </c>
      <c r="AT77" s="5">
        <v>18.555833333333332</v>
      </c>
      <c r="AU77" s="5">
        <v>19.333333333333332</v>
      </c>
      <c r="AV77" s="5" t="s">
        <v>11</v>
      </c>
      <c r="AW77" s="5" t="s">
        <v>12</v>
      </c>
      <c r="AX77" s="5" t="s">
        <v>21</v>
      </c>
      <c r="AY77" s="61" t="s">
        <v>216</v>
      </c>
      <c r="BP77" s="47">
        <v>0.75</v>
      </c>
      <c r="BQ77" s="47">
        <v>10</v>
      </c>
      <c r="BR77" s="47">
        <v>0.75</v>
      </c>
      <c r="BS77" s="80" t="s">
        <v>432</v>
      </c>
      <c r="BU77" s="4" t="s">
        <v>354</v>
      </c>
      <c r="BV77" s="4">
        <v>1</v>
      </c>
      <c r="BW77" s="4" t="s">
        <v>212</v>
      </c>
      <c r="CG77" s="4"/>
      <c r="DB77" s="53">
        <v>43906</v>
      </c>
      <c r="DC77" s="54">
        <f t="shared" si="22"/>
        <v>43906.28125</v>
      </c>
      <c r="DD77" s="55">
        <v>0.28194444444444444</v>
      </c>
      <c r="DE77" s="55">
        <v>0.78333333333333333</v>
      </c>
      <c r="DF77" s="52">
        <f t="shared" si="23"/>
        <v>2</v>
      </c>
      <c r="DG77" t="str">
        <f t="shared" si="24"/>
        <v>MO</v>
      </c>
      <c r="DH77" s="55"/>
      <c r="DI77" s="53">
        <v>43906</v>
      </c>
      <c r="DJ77" s="54">
        <f t="shared" si="25"/>
        <v>43906.298611111109</v>
      </c>
      <c r="DK77" s="55">
        <v>0.29707175925925927</v>
      </c>
      <c r="DL77" s="55"/>
      <c r="DM77" s="52">
        <f t="shared" si="26"/>
        <v>2</v>
      </c>
      <c r="DN77" t="str">
        <f t="shared" si="27"/>
        <v>MO</v>
      </c>
      <c r="DO77" s="55"/>
      <c r="DP77" s="53">
        <v>43906</v>
      </c>
      <c r="DQ77" s="54">
        <f t="shared" si="28"/>
        <v>43906.298611111109</v>
      </c>
      <c r="DR77" s="55">
        <v>0.29872685185185183</v>
      </c>
      <c r="DS77" s="55"/>
      <c r="DT77" s="52">
        <f t="shared" si="29"/>
        <v>2</v>
      </c>
      <c r="DU77" t="str">
        <f t="shared" si="30"/>
        <v>MO</v>
      </c>
      <c r="DV77" s="57"/>
      <c r="DW77" s="65"/>
      <c r="DX77" s="65"/>
      <c r="EA77" s="75">
        <v>0.77</v>
      </c>
      <c r="EB77" s="77"/>
      <c r="EC77" s="5" t="str">
        <f t="shared" si="31"/>
        <v>92D050</v>
      </c>
      <c r="ED77" s="87" t="s">
        <v>439</v>
      </c>
      <c r="EE77" s="72" t="s">
        <v>428</v>
      </c>
      <c r="EF77" s="5" t="str">
        <f t="shared" si="32"/>
        <v xml:space="preserve"> style="Color: white; background-color:#92D050"</v>
      </c>
      <c r="EL77" s="8" t="s">
        <v>114</v>
      </c>
      <c r="EM77" s="5" t="s">
        <v>442</v>
      </c>
      <c r="EQ77" s="5" t="s">
        <v>114</v>
      </c>
      <c r="ER77" s="5" t="s">
        <v>442</v>
      </c>
    </row>
    <row r="78" spans="14:148">
      <c r="N78" s="33">
        <v>44273</v>
      </c>
      <c r="O78" s="55">
        <v>0.48819444444444443</v>
      </c>
      <c r="P78" s="46">
        <f t="shared" si="33"/>
        <v>0</v>
      </c>
      <c r="Q78" s="19">
        <f t="shared" si="18"/>
        <v>0.48819444444444443</v>
      </c>
      <c r="R78" s="19">
        <f t="shared" si="19"/>
        <v>9.6450617283950209E-6</v>
      </c>
      <c r="T78" s="19">
        <v>5.2777777777777778E-2</v>
      </c>
      <c r="U78" s="35">
        <v>90.764365251597354</v>
      </c>
      <c r="V78" s="5">
        <v>90.764365251597354</v>
      </c>
      <c r="W78" s="5">
        <v>116.08294635373068</v>
      </c>
      <c r="X78" s="5">
        <v>144.60193199271563</v>
      </c>
      <c r="Y78" s="5">
        <v>176.57154</v>
      </c>
      <c r="Z78" s="5">
        <v>209.61972823874805</v>
      </c>
      <c r="AA78" s="5">
        <v>241.15354071888896</v>
      </c>
      <c r="AB78" s="5">
        <v>270.76436525159738</v>
      </c>
      <c r="AC78" s="5">
        <v>296.08294635373068</v>
      </c>
      <c r="AD78" s="5">
        <v>324.60193199271566</v>
      </c>
      <c r="AE78" s="5">
        <v>356.57154000000003</v>
      </c>
      <c r="AF78" s="5">
        <v>29.619728238748039</v>
      </c>
      <c r="AG78" s="5">
        <v>61.153540718888962</v>
      </c>
      <c r="AI78" s="19"/>
      <c r="AK78" s="43"/>
      <c r="AM78" s="5">
        <v>77</v>
      </c>
      <c r="AN78" s="5" t="s">
        <v>346</v>
      </c>
      <c r="AO78" s="5">
        <v>4</v>
      </c>
      <c r="AP78" s="5">
        <f t="shared" si="20"/>
        <v>109.3</v>
      </c>
      <c r="AQ78" s="5">
        <f t="shared" si="21"/>
        <v>111.6</v>
      </c>
      <c r="AR78" s="5" t="s">
        <v>249</v>
      </c>
      <c r="AS78" s="5">
        <v>21</v>
      </c>
      <c r="AT78" s="5">
        <v>19.333333333333332</v>
      </c>
      <c r="AU78" s="5">
        <v>21.555555555555557</v>
      </c>
      <c r="AV78" s="5" t="s">
        <v>11</v>
      </c>
      <c r="AW78" s="5" t="s">
        <v>12</v>
      </c>
      <c r="AX78" s="5" t="s">
        <v>13</v>
      </c>
      <c r="AY78" s="61" t="s">
        <v>216</v>
      </c>
      <c r="BP78" s="47">
        <v>0.76</v>
      </c>
      <c r="BQ78" s="47">
        <v>10</v>
      </c>
      <c r="BR78" s="47">
        <v>0.76</v>
      </c>
      <c r="BS78" s="80" t="s">
        <v>432</v>
      </c>
      <c r="BU78" s="4" t="s">
        <v>355</v>
      </c>
      <c r="BV78" s="4">
        <v>3</v>
      </c>
      <c r="BW78" s="4" t="s">
        <v>199</v>
      </c>
      <c r="CG78" s="4"/>
      <c r="DB78" s="53">
        <v>43907</v>
      </c>
      <c r="DC78" s="54">
        <f t="shared" si="22"/>
        <v>43907.28125</v>
      </c>
      <c r="DD78" s="55">
        <v>0.28125</v>
      </c>
      <c r="DE78" s="55">
        <v>0.78333333333333333</v>
      </c>
      <c r="DF78" s="52">
        <f t="shared" si="23"/>
        <v>3</v>
      </c>
      <c r="DG78" t="str">
        <f t="shared" si="24"/>
        <v>MA</v>
      </c>
      <c r="DH78" s="55"/>
      <c r="DI78" s="53">
        <v>43907</v>
      </c>
      <c r="DJ78" s="54">
        <f t="shared" si="25"/>
        <v>43907.295138888891</v>
      </c>
      <c r="DK78" s="55">
        <v>0.29592592592592593</v>
      </c>
      <c r="DL78" s="55"/>
      <c r="DM78" s="52">
        <f t="shared" si="26"/>
        <v>3</v>
      </c>
      <c r="DN78" t="str">
        <f t="shared" si="27"/>
        <v>MA</v>
      </c>
      <c r="DO78" s="55"/>
      <c r="DP78" s="53">
        <v>43907</v>
      </c>
      <c r="DQ78" s="54">
        <f t="shared" si="28"/>
        <v>43907.298611111109</v>
      </c>
      <c r="DR78" s="55">
        <v>0.29849537037037038</v>
      </c>
      <c r="DS78" s="55"/>
      <c r="DT78" s="52">
        <f t="shared" si="29"/>
        <v>3</v>
      </c>
      <c r="DU78" t="str">
        <f t="shared" si="30"/>
        <v>MA</v>
      </c>
      <c r="DV78" s="57"/>
      <c r="DW78" s="65"/>
      <c r="DX78" s="65"/>
      <c r="EA78" s="75">
        <v>0.78</v>
      </c>
      <c r="EB78" s="77"/>
      <c r="EC78" s="5" t="str">
        <f t="shared" si="31"/>
        <v>92D050</v>
      </c>
      <c r="ED78" s="87" t="s">
        <v>439</v>
      </c>
      <c r="EE78" s="72" t="s">
        <v>428</v>
      </c>
      <c r="EF78" s="5" t="str">
        <f t="shared" si="32"/>
        <v xml:space="preserve"> style="Color: white; background-color:#92D050"</v>
      </c>
      <c r="EL78" s="8" t="s">
        <v>115</v>
      </c>
      <c r="EM78" s="5" t="s">
        <v>442</v>
      </c>
      <c r="EQ78" s="5" t="s">
        <v>115</v>
      </c>
      <c r="ER78" s="5" t="s">
        <v>442</v>
      </c>
    </row>
    <row r="79" spans="14:148">
      <c r="N79" s="33">
        <v>44274</v>
      </c>
      <c r="O79" s="55">
        <v>0.4909722222222222</v>
      </c>
      <c r="P79" s="46">
        <f t="shared" si="33"/>
        <v>0</v>
      </c>
      <c r="Q79" s="19">
        <f t="shared" si="18"/>
        <v>0.4909722222222222</v>
      </c>
      <c r="R79" s="19">
        <f t="shared" si="19"/>
        <v>7.2337962962964584E-6</v>
      </c>
      <c r="T79" s="19">
        <v>5.347222222222222E-2</v>
      </c>
      <c r="U79" s="35">
        <v>90.986237821149444</v>
      </c>
      <c r="V79" s="5">
        <v>90.986237821149444</v>
      </c>
      <c r="W79" s="5">
        <v>116.31896859700331</v>
      </c>
      <c r="X79" s="5">
        <v>144.86007873378566</v>
      </c>
      <c r="Y79" s="5">
        <v>176.83864</v>
      </c>
      <c r="Z79" s="5">
        <v>209.87210153212413</v>
      </c>
      <c r="AA79" s="5">
        <v>241.38531236098419</v>
      </c>
      <c r="AB79" s="5">
        <v>270.98623782114942</v>
      </c>
      <c r="AC79" s="5">
        <v>296.31896859700328</v>
      </c>
      <c r="AD79" s="5">
        <v>324.86007873378566</v>
      </c>
      <c r="AE79" s="5">
        <v>356.83864</v>
      </c>
      <c r="AF79" s="5">
        <v>29.87210153212412</v>
      </c>
      <c r="AG79" s="5">
        <v>61.385312360984187</v>
      </c>
      <c r="AI79" s="19"/>
      <c r="AK79" s="43"/>
      <c r="AM79" s="5">
        <v>78</v>
      </c>
      <c r="AN79" s="5" t="s">
        <v>346</v>
      </c>
      <c r="AO79" s="5">
        <v>4</v>
      </c>
      <c r="AP79" s="5">
        <f t="shared" si="20"/>
        <v>111.6</v>
      </c>
      <c r="AQ79" s="5">
        <f t="shared" si="21"/>
        <v>112.2</v>
      </c>
      <c r="AR79" s="5" t="s">
        <v>249</v>
      </c>
      <c r="AS79" s="5">
        <v>21</v>
      </c>
      <c r="AT79" s="5">
        <v>21.555555555555557</v>
      </c>
      <c r="AU79" s="5">
        <v>22.222222222222221</v>
      </c>
      <c r="AV79" s="5" t="s">
        <v>11</v>
      </c>
      <c r="AW79" s="5" t="s">
        <v>12</v>
      </c>
      <c r="AX79" s="5" t="s">
        <v>10</v>
      </c>
      <c r="AY79" s="61" t="s">
        <v>216</v>
      </c>
      <c r="BP79" s="47">
        <v>0.77</v>
      </c>
      <c r="BQ79" s="47">
        <v>10</v>
      </c>
      <c r="BR79" s="47">
        <v>0.77</v>
      </c>
      <c r="BS79" s="80" t="s">
        <v>432</v>
      </c>
      <c r="BU79" s="4" t="s">
        <v>356</v>
      </c>
      <c r="BV79" s="4">
        <v>1</v>
      </c>
      <c r="BW79" s="4">
        <v>1</v>
      </c>
      <c r="CG79" s="4"/>
      <c r="DB79" s="53">
        <v>43908</v>
      </c>
      <c r="DC79" s="54">
        <f t="shared" si="22"/>
        <v>43908.28125</v>
      </c>
      <c r="DD79" s="55">
        <v>0.28055555555555556</v>
      </c>
      <c r="DE79" s="55">
        <v>0.78402777777777777</v>
      </c>
      <c r="DF79" s="52">
        <f t="shared" si="23"/>
        <v>4</v>
      </c>
      <c r="DG79" t="str">
        <f t="shared" si="24"/>
        <v>ME</v>
      </c>
      <c r="DH79" s="55"/>
      <c r="DI79" s="53">
        <v>43908</v>
      </c>
      <c r="DJ79" s="54">
        <f t="shared" si="25"/>
        <v>43908.295138888891</v>
      </c>
      <c r="DK79" s="55">
        <v>0.29479166666666667</v>
      </c>
      <c r="DL79" s="55"/>
      <c r="DM79" s="52">
        <f t="shared" si="26"/>
        <v>4</v>
      </c>
      <c r="DN79" t="str">
        <f t="shared" si="27"/>
        <v>ME</v>
      </c>
      <c r="DO79" s="55"/>
      <c r="DP79" s="53">
        <v>43908</v>
      </c>
      <c r="DQ79" s="54">
        <f t="shared" si="28"/>
        <v>43908.298611111109</v>
      </c>
      <c r="DR79" s="55">
        <v>0.29827546296296298</v>
      </c>
      <c r="DS79" s="55"/>
      <c r="DT79" s="52">
        <f t="shared" si="29"/>
        <v>4</v>
      </c>
      <c r="DU79" t="str">
        <f t="shared" si="30"/>
        <v>ME</v>
      </c>
      <c r="DV79" s="57"/>
      <c r="DW79" s="65"/>
      <c r="DX79" s="65"/>
      <c r="EA79" s="75">
        <v>0.79</v>
      </c>
      <c r="EB79" s="73"/>
      <c r="EC79" s="5" t="str">
        <f t="shared" si="31"/>
        <v>92D050</v>
      </c>
      <c r="ED79" s="87" t="s">
        <v>439</v>
      </c>
      <c r="EE79" s="72" t="s">
        <v>428</v>
      </c>
      <c r="EF79" s="5" t="str">
        <f t="shared" si="32"/>
        <v xml:space="preserve"> style="Color: white; background-color:#92D050"</v>
      </c>
      <c r="EL79" s="8" t="s">
        <v>116</v>
      </c>
      <c r="EM79" s="5" t="s">
        <v>442</v>
      </c>
      <c r="EQ79" s="5" t="s">
        <v>116</v>
      </c>
      <c r="ER79" s="5" t="s">
        <v>442</v>
      </c>
    </row>
    <row r="80" spans="14:148">
      <c r="N80" s="33">
        <v>44275</v>
      </c>
      <c r="O80" s="55">
        <v>0.49305555555555558</v>
      </c>
      <c r="P80" s="46">
        <f t="shared" si="33"/>
        <v>0</v>
      </c>
      <c r="Q80" s="19">
        <f t="shared" si="18"/>
        <v>0.49305555555555558</v>
      </c>
      <c r="R80" s="19">
        <f t="shared" si="19"/>
        <v>9.6450617283950209E-6</v>
      </c>
      <c r="T80" s="19">
        <v>5.4166666666666669E-2</v>
      </c>
      <c r="U80" s="35">
        <v>91.208117222442127</v>
      </c>
      <c r="V80" s="5">
        <v>91.208117222442127</v>
      </c>
      <c r="W80" s="5">
        <v>116.55509860576723</v>
      </c>
      <c r="X80" s="5">
        <v>145.11828619051965</v>
      </c>
      <c r="Y80" s="5">
        <v>177.10561000000001</v>
      </c>
      <c r="Z80" s="5">
        <v>210.1242426125302</v>
      </c>
      <c r="AA80" s="5">
        <v>241.61695225253379</v>
      </c>
      <c r="AB80" s="5">
        <v>271.20811722244213</v>
      </c>
      <c r="AC80" s="5">
        <v>296.55509860576723</v>
      </c>
      <c r="AD80" s="5">
        <v>325.11828619051965</v>
      </c>
      <c r="AE80" s="5">
        <v>357.10561000000001</v>
      </c>
      <c r="AF80" s="5">
        <v>30.124242612530203</v>
      </c>
      <c r="AG80" s="5">
        <v>61.616952252533807</v>
      </c>
      <c r="AI80" s="19"/>
      <c r="AK80" s="43"/>
      <c r="AM80" s="5">
        <v>79</v>
      </c>
      <c r="AN80" s="5" t="s">
        <v>346</v>
      </c>
      <c r="AO80" s="5">
        <v>4</v>
      </c>
      <c r="AP80" s="5">
        <f t="shared" si="20"/>
        <v>112.2</v>
      </c>
      <c r="AQ80" s="5">
        <f t="shared" si="21"/>
        <v>113.3</v>
      </c>
      <c r="AR80" s="5" t="s">
        <v>249</v>
      </c>
      <c r="AS80" s="5">
        <v>21</v>
      </c>
      <c r="AT80" s="5">
        <v>22.222222222222221</v>
      </c>
      <c r="AU80" s="5">
        <v>23.333333333333332</v>
      </c>
      <c r="AV80" s="5" t="s">
        <v>11</v>
      </c>
      <c r="AW80" s="5" t="s">
        <v>12</v>
      </c>
      <c r="AX80" s="5" t="s">
        <v>11</v>
      </c>
      <c r="AY80" s="61" t="s">
        <v>216</v>
      </c>
      <c r="BP80" s="47">
        <v>0.78</v>
      </c>
      <c r="BQ80" s="47">
        <v>10</v>
      </c>
      <c r="BR80" s="47">
        <v>0.78</v>
      </c>
      <c r="BS80" s="80" t="s">
        <v>432</v>
      </c>
      <c r="BU80" s="4" t="s">
        <v>93</v>
      </c>
      <c r="BV80" s="4">
        <v>4</v>
      </c>
      <c r="BW80" s="4" t="s">
        <v>162</v>
      </c>
      <c r="CG80" s="4"/>
      <c r="DB80" s="53">
        <v>43909</v>
      </c>
      <c r="DC80" s="54">
        <f t="shared" si="22"/>
        <v>43909.28125</v>
      </c>
      <c r="DD80" s="55">
        <v>0.27986111111111112</v>
      </c>
      <c r="DE80" s="55">
        <v>0.78402777777777777</v>
      </c>
      <c r="DF80" s="52">
        <f t="shared" si="23"/>
        <v>5</v>
      </c>
      <c r="DG80" t="str">
        <f t="shared" si="24"/>
        <v>JU</v>
      </c>
      <c r="DH80" s="55"/>
      <c r="DI80" s="53">
        <v>43909</v>
      </c>
      <c r="DJ80" s="54">
        <f t="shared" si="25"/>
        <v>43909.295138888891</v>
      </c>
      <c r="DK80" s="55">
        <v>0.29364583333333333</v>
      </c>
      <c r="DL80" s="55"/>
      <c r="DM80" s="52">
        <f t="shared" si="26"/>
        <v>5</v>
      </c>
      <c r="DN80" t="str">
        <f t="shared" si="27"/>
        <v>JU</v>
      </c>
      <c r="DO80" s="55"/>
      <c r="DP80" s="53">
        <v>43909</v>
      </c>
      <c r="DQ80" s="54">
        <f t="shared" si="28"/>
        <v>43909.298611111109</v>
      </c>
      <c r="DR80" s="55">
        <v>0.29804398148148148</v>
      </c>
      <c r="DS80" s="55"/>
      <c r="DT80" s="52">
        <f t="shared" si="29"/>
        <v>5</v>
      </c>
      <c r="DU80" t="str">
        <f t="shared" si="30"/>
        <v>JU</v>
      </c>
      <c r="DV80" s="57"/>
      <c r="DW80" s="65"/>
      <c r="DX80" s="65"/>
      <c r="EA80" s="75">
        <v>0.8</v>
      </c>
      <c r="EB80" s="73"/>
      <c r="EC80" s="5" t="str">
        <f t="shared" si="31"/>
        <v>92D050</v>
      </c>
      <c r="ED80" s="87" t="s">
        <v>439</v>
      </c>
      <c r="EE80" s="72" t="s">
        <v>428</v>
      </c>
      <c r="EF80" s="5" t="str">
        <f t="shared" si="32"/>
        <v xml:space="preserve"> style="Color: white; background-color:#92D050"</v>
      </c>
    </row>
    <row r="81" spans="14:136">
      <c r="N81" s="33">
        <v>44276</v>
      </c>
      <c r="O81" s="55">
        <v>0.49583333333333335</v>
      </c>
      <c r="P81" s="46">
        <f t="shared" si="33"/>
        <v>0</v>
      </c>
      <c r="Q81" s="19">
        <f t="shared" si="18"/>
        <v>0.49583333333333335</v>
      </c>
      <c r="R81" s="19">
        <f t="shared" si="19"/>
        <v>9.6450617283950209E-6</v>
      </c>
      <c r="T81" s="19">
        <v>5.486111111111111E-2</v>
      </c>
      <c r="U81" s="35">
        <v>91.430001794094082</v>
      </c>
      <c r="V81" s="5">
        <v>91.430001794094082</v>
      </c>
      <c r="W81" s="5">
        <v>116.79133433107762</v>
      </c>
      <c r="X81" s="5">
        <v>145.37655316182196</v>
      </c>
      <c r="Y81" s="5">
        <v>177.37245000000001</v>
      </c>
      <c r="Z81" s="5">
        <v>210.37615188345166</v>
      </c>
      <c r="AA81" s="5">
        <v>241.84846193309147</v>
      </c>
      <c r="AB81" s="5">
        <v>271.4300017940941</v>
      </c>
      <c r="AC81" s="5">
        <v>296.79133433107762</v>
      </c>
      <c r="AD81" s="5">
        <v>325.37655316182196</v>
      </c>
      <c r="AE81" s="5">
        <v>357.37245000000001</v>
      </c>
      <c r="AF81" s="5">
        <v>30.376151883451641</v>
      </c>
      <c r="AG81" s="5">
        <v>61.848461933091457</v>
      </c>
      <c r="AI81" s="19"/>
      <c r="AK81" s="43"/>
      <c r="AM81" s="5">
        <v>80</v>
      </c>
      <c r="AN81" s="5" t="s">
        <v>346</v>
      </c>
      <c r="AO81" s="5">
        <v>4</v>
      </c>
      <c r="AP81" s="5">
        <f t="shared" si="20"/>
        <v>113.3</v>
      </c>
      <c r="AQ81" s="5">
        <f t="shared" si="21"/>
        <v>114.1</v>
      </c>
      <c r="AR81" s="5" t="s">
        <v>249</v>
      </c>
      <c r="AS81" s="5">
        <v>21</v>
      </c>
      <c r="AT81" s="5">
        <v>23.333333333333332</v>
      </c>
      <c r="AU81" s="5">
        <v>24.111111111111114</v>
      </c>
      <c r="AV81" s="5" t="s">
        <v>11</v>
      </c>
      <c r="AW81" s="5" t="s">
        <v>12</v>
      </c>
      <c r="AX81" s="5" t="s">
        <v>14</v>
      </c>
      <c r="AY81" s="61" t="s">
        <v>216</v>
      </c>
      <c r="BP81" s="47">
        <v>0.79</v>
      </c>
      <c r="BQ81" s="47">
        <v>10</v>
      </c>
      <c r="BR81" s="47">
        <v>0.79</v>
      </c>
      <c r="BS81" s="80" t="s">
        <v>432</v>
      </c>
      <c r="BU81" s="4" t="s">
        <v>94</v>
      </c>
      <c r="BV81" s="4">
        <v>4</v>
      </c>
      <c r="BW81" s="4" t="s">
        <v>162</v>
      </c>
      <c r="CG81" s="4"/>
      <c r="DB81" s="53">
        <v>43910</v>
      </c>
      <c r="DC81" s="54">
        <f t="shared" si="22"/>
        <v>43910.277777777781</v>
      </c>
      <c r="DD81" s="55">
        <v>0.27916666666666667</v>
      </c>
      <c r="DE81" s="55">
        <v>0.78402777777777777</v>
      </c>
      <c r="DF81" s="52">
        <f t="shared" si="23"/>
        <v>6</v>
      </c>
      <c r="DG81" t="str">
        <f t="shared" si="24"/>
        <v>VE</v>
      </c>
      <c r="DH81" s="55"/>
      <c r="DI81" s="53">
        <v>43910</v>
      </c>
      <c r="DJ81" s="54">
        <f t="shared" si="25"/>
        <v>43910.291666666664</v>
      </c>
      <c r="DK81" s="55">
        <v>0.29249999999999998</v>
      </c>
      <c r="DL81" s="55"/>
      <c r="DM81" s="52">
        <f t="shared" si="26"/>
        <v>6</v>
      </c>
      <c r="DN81" t="str">
        <f t="shared" si="27"/>
        <v>VE</v>
      </c>
      <c r="DO81" s="55"/>
      <c r="DP81" s="53">
        <v>43910</v>
      </c>
      <c r="DQ81" s="54">
        <f t="shared" si="28"/>
        <v>43910.298611111109</v>
      </c>
      <c r="DR81" s="55">
        <v>0.29781249999999998</v>
      </c>
      <c r="DS81" s="55"/>
      <c r="DT81" s="52">
        <f t="shared" si="29"/>
        <v>6</v>
      </c>
      <c r="DU81" t="str">
        <f t="shared" si="30"/>
        <v>VE</v>
      </c>
      <c r="DV81" s="57"/>
      <c r="DW81" s="65"/>
      <c r="DX81" s="65"/>
      <c r="EA81" s="75">
        <v>0.81</v>
      </c>
      <c r="EB81" s="74"/>
      <c r="EC81" s="5" t="str">
        <f t="shared" si="31"/>
        <v>00B050</v>
      </c>
      <c r="ED81" s="87" t="s">
        <v>439</v>
      </c>
      <c r="EE81" s="72" t="s">
        <v>428</v>
      </c>
      <c r="EF81" s="5" t="str">
        <f t="shared" si="32"/>
        <v xml:space="preserve"> style="Color: white; background-color:#00B050"</v>
      </c>
    </row>
    <row r="82" spans="14:136">
      <c r="N82" s="33">
        <v>44277</v>
      </c>
      <c r="O82" s="55">
        <v>0.49861111111111112</v>
      </c>
      <c r="P82" s="46">
        <f t="shared" si="33"/>
        <v>0</v>
      </c>
      <c r="Q82" s="19">
        <f t="shared" si="18"/>
        <v>0.49861111111111112</v>
      </c>
      <c r="R82" s="19">
        <f t="shared" si="19"/>
        <v>9.6450617283950209E-6</v>
      </c>
      <c r="T82" s="19">
        <v>5.5555555555555552E-2</v>
      </c>
      <c r="U82" s="35">
        <v>91.651895241648745</v>
      </c>
      <c r="V82" s="5">
        <v>91.651895241648745</v>
      </c>
      <c r="W82" s="5">
        <v>117.02763962984821</v>
      </c>
      <c r="X82" s="5">
        <v>145.63487927224804</v>
      </c>
      <c r="Y82" s="5">
        <v>177.63914</v>
      </c>
      <c r="Z82" s="5">
        <v>210.62783009722466</v>
      </c>
      <c r="AA82" s="5">
        <v>242.07984294492087</v>
      </c>
      <c r="AB82" s="5">
        <v>271.65189524164873</v>
      </c>
      <c r="AC82" s="5">
        <v>297.02763962984818</v>
      </c>
      <c r="AD82" s="5">
        <v>325.63487927224804</v>
      </c>
      <c r="AE82" s="5">
        <v>357.63914</v>
      </c>
      <c r="AF82" s="5">
        <v>30.627830097224674</v>
      </c>
      <c r="AG82" s="5">
        <v>62.079842944920841</v>
      </c>
      <c r="AI82" s="19"/>
      <c r="AK82" s="43"/>
      <c r="AM82" s="5">
        <v>81</v>
      </c>
      <c r="AN82" s="5" t="s">
        <v>346</v>
      </c>
      <c r="AO82" s="5">
        <v>4</v>
      </c>
      <c r="AP82" s="5">
        <f t="shared" si="20"/>
        <v>114.1</v>
      </c>
      <c r="AQ82" s="5">
        <f t="shared" si="21"/>
        <v>116.1</v>
      </c>
      <c r="AR82" s="5" t="s">
        <v>249</v>
      </c>
      <c r="AS82" s="5">
        <v>21</v>
      </c>
      <c r="AT82" s="5">
        <v>24.111111111111114</v>
      </c>
      <c r="AU82" s="5">
        <v>26.111111111111114</v>
      </c>
      <c r="AV82" s="5" t="s">
        <v>11</v>
      </c>
      <c r="AW82" s="5" t="s">
        <v>12</v>
      </c>
      <c r="AX82" s="5" t="s">
        <v>20</v>
      </c>
      <c r="AY82" s="61" t="s">
        <v>216</v>
      </c>
      <c r="BP82" s="47">
        <v>0.8</v>
      </c>
      <c r="BQ82" s="47">
        <v>10</v>
      </c>
      <c r="BR82" s="47">
        <v>0.8</v>
      </c>
      <c r="BS82" s="80" t="s">
        <v>432</v>
      </c>
      <c r="BU82" s="4" t="s">
        <v>90</v>
      </c>
      <c r="BV82" s="4">
        <v>4</v>
      </c>
      <c r="BW82" s="4" t="s">
        <v>162</v>
      </c>
      <c r="CG82" s="4"/>
      <c r="DB82" s="53">
        <v>43911</v>
      </c>
      <c r="DC82" s="54">
        <f t="shared" si="22"/>
        <v>43911.277777777781</v>
      </c>
      <c r="DD82" s="55">
        <v>0.27847222222222223</v>
      </c>
      <c r="DE82" s="55">
        <v>0.78402777777777777</v>
      </c>
      <c r="DF82" s="52">
        <f t="shared" si="23"/>
        <v>7</v>
      </c>
      <c r="DG82" t="str">
        <f t="shared" si="24"/>
        <v>SA</v>
      </c>
      <c r="DH82" s="55"/>
      <c r="DI82" s="53">
        <v>43911</v>
      </c>
      <c r="DJ82" s="54">
        <f t="shared" si="25"/>
        <v>43911.291666666664</v>
      </c>
      <c r="DK82" s="55">
        <v>0.29135416666666664</v>
      </c>
      <c r="DL82" s="55"/>
      <c r="DM82" s="52">
        <f t="shared" si="26"/>
        <v>7</v>
      </c>
      <c r="DN82" t="str">
        <f t="shared" si="27"/>
        <v>SA</v>
      </c>
      <c r="DO82" s="55"/>
      <c r="DP82" s="53">
        <v>43911</v>
      </c>
      <c r="DQ82" s="54">
        <f t="shared" si="28"/>
        <v>43911.298611111109</v>
      </c>
      <c r="DR82" s="55">
        <v>0.29758101851851854</v>
      </c>
      <c r="DS82" s="55"/>
      <c r="DT82" s="52">
        <f t="shared" si="29"/>
        <v>7</v>
      </c>
      <c r="DU82" t="str">
        <f t="shared" si="30"/>
        <v>SA</v>
      </c>
      <c r="DV82" s="57"/>
      <c r="DW82" s="65"/>
      <c r="DX82" s="65"/>
      <c r="EA82" s="75">
        <v>0.82</v>
      </c>
      <c r="EB82" s="74"/>
      <c r="EC82" s="5" t="str">
        <f t="shared" si="31"/>
        <v>00B050</v>
      </c>
      <c r="ED82" s="87" t="s">
        <v>439</v>
      </c>
      <c r="EE82" s="72" t="s">
        <v>428</v>
      </c>
      <c r="EF82" s="5" t="str">
        <f t="shared" si="32"/>
        <v xml:space="preserve"> style="Color: white; background-color:#00B050"</v>
      </c>
    </row>
    <row r="83" spans="14:136">
      <c r="N83" s="33">
        <v>44278</v>
      </c>
      <c r="O83" s="55">
        <v>0.50138888888888888</v>
      </c>
      <c r="P83" s="46">
        <f t="shared" si="33"/>
        <v>0</v>
      </c>
      <c r="Q83" s="19">
        <f t="shared" si="18"/>
        <v>0.50138888888888888</v>
      </c>
      <c r="R83" s="19">
        <f t="shared" si="19"/>
        <v>9.6450617283950209E-6</v>
      </c>
      <c r="T83" s="19">
        <v>5.6250000000000001E-2</v>
      </c>
      <c r="U83" s="35">
        <v>91.87379913437907</v>
      </c>
      <c r="V83" s="5">
        <v>91.87379913437907</v>
      </c>
      <c r="W83" s="5">
        <v>117.26409433739218</v>
      </c>
      <c r="X83" s="5">
        <v>145.89326314149957</v>
      </c>
      <c r="Y83" s="5">
        <v>177.9057</v>
      </c>
      <c r="Z83" s="5">
        <v>210.87927798301126</v>
      </c>
      <c r="AA83" s="5">
        <v>242.31109682546736</v>
      </c>
      <c r="AB83" s="5">
        <v>271.87379913437906</v>
      </c>
      <c r="AC83" s="5">
        <v>297.26409433739218</v>
      </c>
      <c r="AD83" s="5">
        <v>325.89326314149957</v>
      </c>
      <c r="AE83" s="5">
        <v>357.90570000000002</v>
      </c>
      <c r="AF83" s="5">
        <v>30.879277983011256</v>
      </c>
      <c r="AG83" s="5">
        <v>62.311096825467374</v>
      </c>
      <c r="AI83" s="19"/>
      <c r="AK83" s="43"/>
      <c r="AM83" s="5">
        <v>82</v>
      </c>
      <c r="AN83" s="5" t="s">
        <v>346</v>
      </c>
      <c r="AO83" s="5">
        <v>4</v>
      </c>
      <c r="AP83" s="5">
        <f t="shared" si="20"/>
        <v>116.1</v>
      </c>
      <c r="AQ83" s="5">
        <f t="shared" si="21"/>
        <v>117.9</v>
      </c>
      <c r="AR83" s="5" t="s">
        <v>249</v>
      </c>
      <c r="AS83" s="5">
        <v>21</v>
      </c>
      <c r="AT83" s="5">
        <v>26.111111111111114</v>
      </c>
      <c r="AU83" s="5">
        <v>27.888888888888889</v>
      </c>
      <c r="AV83" s="5" t="s">
        <v>11</v>
      </c>
      <c r="AW83" s="5" t="s">
        <v>12</v>
      </c>
      <c r="AX83" s="5" t="s">
        <v>15</v>
      </c>
      <c r="AY83" s="61" t="s">
        <v>216</v>
      </c>
      <c r="BP83" s="47">
        <v>0.81</v>
      </c>
      <c r="BQ83" s="47">
        <v>10</v>
      </c>
      <c r="BR83" s="47">
        <v>0.81</v>
      </c>
      <c r="BS83" s="80" t="s">
        <v>432</v>
      </c>
      <c r="BU83" s="4" t="s">
        <v>91</v>
      </c>
      <c r="BV83" s="4">
        <v>1</v>
      </c>
      <c r="BW83" s="4">
        <v>1</v>
      </c>
      <c r="CG83" s="4"/>
      <c r="DB83" s="53">
        <v>43912</v>
      </c>
      <c r="DC83" s="54">
        <f t="shared" si="22"/>
        <v>43912.277777777781</v>
      </c>
      <c r="DD83" s="55">
        <v>0.27847222222222223</v>
      </c>
      <c r="DE83" s="55">
        <v>0.78472222222222221</v>
      </c>
      <c r="DF83" s="52">
        <f t="shared" si="23"/>
        <v>1</v>
      </c>
      <c r="DG83" t="str">
        <f t="shared" si="24"/>
        <v>SU</v>
      </c>
      <c r="DH83" s="55"/>
      <c r="DI83" s="53">
        <v>43912</v>
      </c>
      <c r="DJ83" s="54">
        <f t="shared" si="25"/>
        <v>43912.291666666664</v>
      </c>
      <c r="DK83" s="55">
        <v>0.29019675925925925</v>
      </c>
      <c r="DL83" s="55"/>
      <c r="DM83" s="52">
        <f t="shared" si="26"/>
        <v>1</v>
      </c>
      <c r="DN83" t="str">
        <f t="shared" si="27"/>
        <v>SU</v>
      </c>
      <c r="DO83" s="55"/>
      <c r="DP83" s="53">
        <v>43912</v>
      </c>
      <c r="DQ83" s="54">
        <f t="shared" si="28"/>
        <v>43912.298611111109</v>
      </c>
      <c r="DR83" s="55">
        <v>0.29734953703703704</v>
      </c>
      <c r="DS83" s="55"/>
      <c r="DT83" s="52">
        <f t="shared" si="29"/>
        <v>1</v>
      </c>
      <c r="DU83" t="str">
        <f t="shared" si="30"/>
        <v>SU</v>
      </c>
      <c r="DV83" s="57"/>
      <c r="DW83" s="65"/>
      <c r="DX83" s="65"/>
      <c r="EA83" s="75">
        <v>0.83</v>
      </c>
      <c r="EB83" s="74"/>
      <c r="EC83" s="5" t="str">
        <f t="shared" si="31"/>
        <v>00B050</v>
      </c>
      <c r="ED83" s="87" t="s">
        <v>439</v>
      </c>
      <c r="EE83" s="72" t="s">
        <v>428</v>
      </c>
      <c r="EF83" s="5" t="str">
        <f t="shared" si="32"/>
        <v xml:space="preserve"> style="Color: white; background-color:#00B050"</v>
      </c>
    </row>
    <row r="84" spans="14:136">
      <c r="N84" s="33">
        <v>44279</v>
      </c>
      <c r="O84" s="55">
        <v>0.50416666666666665</v>
      </c>
      <c r="P84" s="46">
        <f t="shared" si="33"/>
        <v>0</v>
      </c>
      <c r="Q84" s="19">
        <f t="shared" si="18"/>
        <v>0.50416666666666665</v>
      </c>
      <c r="R84" s="19">
        <f t="shared" si="19"/>
        <v>9.6450617283950209E-6</v>
      </c>
      <c r="T84" s="19">
        <v>5.6944444444444443E-2</v>
      </c>
      <c r="U84" s="35">
        <v>92.095710500429789</v>
      </c>
      <c r="V84" s="5">
        <v>92.095710500429789</v>
      </c>
      <c r="W84" s="5">
        <v>117.50064195190743</v>
      </c>
      <c r="X84" s="5">
        <v>146.15170130091931</v>
      </c>
      <c r="Y84" s="5">
        <v>178.17212000000001</v>
      </c>
      <c r="Z84" s="5">
        <v>211.13049598277667</v>
      </c>
      <c r="AA84" s="5">
        <v>242.54222511361928</v>
      </c>
      <c r="AB84" s="5">
        <v>272.09571050042979</v>
      </c>
      <c r="AC84" s="5">
        <v>297.50064195190743</v>
      </c>
      <c r="AD84" s="5">
        <v>326.15170130091929</v>
      </c>
      <c r="AE84" s="5">
        <v>358.17212000000001</v>
      </c>
      <c r="AF84" s="5">
        <v>31.130495982776651</v>
      </c>
      <c r="AG84" s="5">
        <v>62.542225113619295</v>
      </c>
      <c r="AI84" s="19"/>
      <c r="AK84" s="43"/>
      <c r="AM84" s="5">
        <v>83</v>
      </c>
      <c r="AN84" s="5" t="s">
        <v>346</v>
      </c>
      <c r="AO84" s="5">
        <v>4</v>
      </c>
      <c r="AP84" s="5">
        <f t="shared" si="20"/>
        <v>117.9</v>
      </c>
      <c r="AQ84" s="5">
        <f t="shared" si="21"/>
        <v>120</v>
      </c>
      <c r="AR84" s="5" t="s">
        <v>249</v>
      </c>
      <c r="AS84" s="5">
        <v>21</v>
      </c>
      <c r="AT84" s="5">
        <v>27.888888888888889</v>
      </c>
      <c r="AU84" s="5">
        <v>30</v>
      </c>
      <c r="AV84" s="5" t="s">
        <v>11</v>
      </c>
      <c r="AW84" s="5" t="s">
        <v>12</v>
      </c>
      <c r="AX84" s="5" t="s">
        <v>16</v>
      </c>
      <c r="AY84" s="61" t="s">
        <v>216</v>
      </c>
      <c r="BP84" s="47">
        <v>0.82</v>
      </c>
      <c r="BQ84" s="47">
        <v>10</v>
      </c>
      <c r="BR84" s="47">
        <v>0.82</v>
      </c>
      <c r="BS84" s="80" t="s">
        <v>432</v>
      </c>
      <c r="BU84" s="4" t="s">
        <v>92</v>
      </c>
      <c r="BV84" s="4">
        <v>1</v>
      </c>
      <c r="BW84" s="4">
        <v>1</v>
      </c>
      <c r="CG84" s="4"/>
      <c r="DB84" s="53">
        <v>43913</v>
      </c>
      <c r="DC84" s="54">
        <f t="shared" si="22"/>
        <v>43913.277777777781</v>
      </c>
      <c r="DD84" s="55">
        <v>0.27777777777777779</v>
      </c>
      <c r="DE84" s="55">
        <v>0.78472222222222221</v>
      </c>
      <c r="DF84" s="52">
        <f t="shared" si="23"/>
        <v>2</v>
      </c>
      <c r="DG84" t="str">
        <f t="shared" si="24"/>
        <v>MO</v>
      </c>
      <c r="DH84" s="55"/>
      <c r="DI84" s="53">
        <v>43913</v>
      </c>
      <c r="DJ84" s="54">
        <f t="shared" si="25"/>
        <v>43913.288194444445</v>
      </c>
      <c r="DK84" s="55">
        <v>0.28905092592592591</v>
      </c>
      <c r="DL84" s="55"/>
      <c r="DM84" s="52">
        <f t="shared" si="26"/>
        <v>2</v>
      </c>
      <c r="DN84" t="str">
        <f t="shared" si="27"/>
        <v>MO</v>
      </c>
      <c r="DO84" s="55"/>
      <c r="DP84" s="53">
        <v>43913</v>
      </c>
      <c r="DQ84" s="54">
        <f t="shared" si="28"/>
        <v>43913.298611111109</v>
      </c>
      <c r="DR84" s="55">
        <v>0.29711805555555554</v>
      </c>
      <c r="DS84" s="55"/>
      <c r="DT84" s="52">
        <f t="shared" si="29"/>
        <v>2</v>
      </c>
      <c r="DU84" t="str">
        <f t="shared" si="30"/>
        <v>MO</v>
      </c>
      <c r="DV84" s="57"/>
      <c r="DW84" s="65"/>
      <c r="DX84" s="65"/>
      <c r="EA84" s="75">
        <v>0.84</v>
      </c>
      <c r="EB84" s="74"/>
      <c r="EC84" s="5" t="str">
        <f t="shared" si="31"/>
        <v>00B050</v>
      </c>
      <c r="ED84" s="87" t="s">
        <v>439</v>
      </c>
      <c r="EE84" s="72" t="s">
        <v>428</v>
      </c>
      <c r="EF84" s="5" t="str">
        <f t="shared" si="32"/>
        <v xml:space="preserve"> style="Color: white; background-color:#00B050"</v>
      </c>
    </row>
    <row r="85" spans="14:136">
      <c r="N85" s="33">
        <v>44280</v>
      </c>
      <c r="O85" s="55">
        <v>0.50694444444444442</v>
      </c>
      <c r="P85" s="46">
        <f t="shared" si="33"/>
        <v>0</v>
      </c>
      <c r="Q85" s="19">
        <f t="shared" si="18"/>
        <v>0.50694444444444442</v>
      </c>
      <c r="R85" s="19">
        <f t="shared" si="19"/>
        <v>9.6450617283950209E-6</v>
      </c>
      <c r="T85" s="19">
        <v>5.7638888888888885E-2</v>
      </c>
      <c r="U85" s="35">
        <v>92.317634360930015</v>
      </c>
      <c r="V85" s="5">
        <v>92.317634360930015</v>
      </c>
      <c r="W85" s="5">
        <v>117.73731142479537</v>
      </c>
      <c r="X85" s="5">
        <v>146.41019463675408</v>
      </c>
      <c r="Y85" s="5">
        <v>178.43841</v>
      </c>
      <c r="Z85" s="5">
        <v>211.38148498572775</v>
      </c>
      <c r="AA85" s="5">
        <v>242.77322934797655</v>
      </c>
      <c r="AB85" s="5">
        <v>272.31763436093001</v>
      </c>
      <c r="AC85" s="5">
        <v>297.73731142479539</v>
      </c>
      <c r="AD85" s="5">
        <v>326.41019463675411</v>
      </c>
      <c r="AE85" s="5">
        <v>358.43840999999998</v>
      </c>
      <c r="AF85" s="5">
        <v>31.381484985727738</v>
      </c>
      <c r="AG85" s="5">
        <v>62.773229347976567</v>
      </c>
      <c r="AI85" s="19"/>
      <c r="AK85" s="43"/>
      <c r="AM85" s="5">
        <v>84</v>
      </c>
      <c r="AN85" s="5" t="s">
        <v>357</v>
      </c>
      <c r="AO85" s="5">
        <v>5</v>
      </c>
      <c r="AP85" s="5">
        <f t="shared" si="20"/>
        <v>120</v>
      </c>
      <c r="AQ85" s="5">
        <f t="shared" si="21"/>
        <v>120.8</v>
      </c>
      <c r="AR85" s="5" t="s">
        <v>255</v>
      </c>
      <c r="AS85" s="5">
        <v>22</v>
      </c>
      <c r="AT85" s="5">
        <v>0</v>
      </c>
      <c r="AU85" s="5">
        <v>0.77777777777777779</v>
      </c>
      <c r="AV85" s="5" t="s">
        <v>10</v>
      </c>
      <c r="AW85" s="5" t="s">
        <v>21</v>
      </c>
      <c r="AX85" s="5" t="s">
        <v>21</v>
      </c>
      <c r="AY85" s="61" t="s">
        <v>216</v>
      </c>
      <c r="BP85" s="47">
        <v>0.83</v>
      </c>
      <c r="BQ85" s="47">
        <v>10</v>
      </c>
      <c r="BR85" s="47">
        <v>0.83</v>
      </c>
      <c r="BS85" s="80" t="s">
        <v>432</v>
      </c>
      <c r="BU85" s="4" t="s">
        <v>358</v>
      </c>
      <c r="BV85" s="4">
        <v>1</v>
      </c>
      <c r="BW85" s="4" t="s">
        <v>212</v>
      </c>
      <c r="CG85" s="4"/>
      <c r="DB85" s="53">
        <v>43914</v>
      </c>
      <c r="DC85" s="54">
        <f t="shared" si="22"/>
        <v>43914.277777777781</v>
      </c>
      <c r="DD85" s="55">
        <v>0.27708333333333335</v>
      </c>
      <c r="DE85" s="55">
        <v>0.78472222222222221</v>
      </c>
      <c r="DF85" s="52">
        <f t="shared" si="23"/>
        <v>3</v>
      </c>
      <c r="DG85" t="str">
        <f t="shared" si="24"/>
        <v>MA</v>
      </c>
      <c r="DH85" s="55"/>
      <c r="DI85" s="53">
        <v>43914</v>
      </c>
      <c r="DJ85" s="54">
        <f t="shared" si="25"/>
        <v>43914.288194444445</v>
      </c>
      <c r="DK85" s="55">
        <v>0.28790509259259262</v>
      </c>
      <c r="DL85" s="55"/>
      <c r="DM85" s="52">
        <f t="shared" si="26"/>
        <v>3</v>
      </c>
      <c r="DN85" t="str">
        <f t="shared" si="27"/>
        <v>MA</v>
      </c>
      <c r="DO85" s="55"/>
      <c r="DP85" s="53">
        <v>43914</v>
      </c>
      <c r="DQ85" s="54">
        <f t="shared" si="28"/>
        <v>43914.298611111109</v>
      </c>
      <c r="DR85" s="55">
        <v>0.29688657407407409</v>
      </c>
      <c r="DS85" s="55"/>
      <c r="DT85" s="52">
        <f t="shared" si="29"/>
        <v>3</v>
      </c>
      <c r="DU85" t="str">
        <f t="shared" si="30"/>
        <v>MA</v>
      </c>
      <c r="DV85" s="57"/>
      <c r="DW85" s="65"/>
      <c r="DX85" s="65"/>
      <c r="EA85" s="75">
        <v>0.85</v>
      </c>
      <c r="EB85" s="74"/>
      <c r="EC85" s="5" t="str">
        <f t="shared" si="31"/>
        <v>00B050</v>
      </c>
      <c r="ED85" s="87" t="s">
        <v>439</v>
      </c>
      <c r="EE85" s="72" t="s">
        <v>428</v>
      </c>
      <c r="EF85" s="5" t="str">
        <f t="shared" si="32"/>
        <v xml:space="preserve"> style="Color: white; background-color:#00B050"</v>
      </c>
    </row>
    <row r="86" spans="14:136">
      <c r="N86" s="33">
        <v>44281</v>
      </c>
      <c r="O86" s="55">
        <v>0.50972222222222219</v>
      </c>
      <c r="P86" s="46">
        <f t="shared" si="33"/>
        <v>0</v>
      </c>
      <c r="Q86" s="19">
        <f t="shared" si="18"/>
        <v>0.50972222222222219</v>
      </c>
      <c r="R86" s="19">
        <f t="shared" si="19"/>
        <v>9.6450617283954071E-6</v>
      </c>
      <c r="T86" s="19">
        <v>5.8333333333333327E-2</v>
      </c>
      <c r="U86" s="35">
        <v>92.539570288062833</v>
      </c>
      <c r="V86" s="5">
        <v>92.539570288062833</v>
      </c>
      <c r="W86" s="5">
        <v>117.97411327504912</v>
      </c>
      <c r="X86" s="5">
        <v>146.66874192728341</v>
      </c>
      <c r="Y86" s="5">
        <v>178.70454000000001</v>
      </c>
      <c r="Z86" s="5">
        <v>211.63224554529796</v>
      </c>
      <c r="AA86" s="5">
        <v>243.00411106416169</v>
      </c>
      <c r="AB86" s="5">
        <v>272.53957028806281</v>
      </c>
      <c r="AC86" s="5">
        <v>297.97411327504915</v>
      </c>
      <c r="AD86" s="5">
        <v>326.66874192728341</v>
      </c>
      <c r="AE86" s="5">
        <v>358.70454000000001</v>
      </c>
      <c r="AF86" s="5">
        <v>31.632245545297955</v>
      </c>
      <c r="AG86" s="5">
        <v>63.004111064161705</v>
      </c>
      <c r="AI86" s="19"/>
      <c r="AK86" s="43"/>
      <c r="AM86" s="5">
        <v>85</v>
      </c>
      <c r="AN86" s="5" t="s">
        <v>357</v>
      </c>
      <c r="AO86" s="5">
        <v>5</v>
      </c>
      <c r="AP86" s="5">
        <f t="shared" si="20"/>
        <v>120.8</v>
      </c>
      <c r="AQ86" s="5">
        <f t="shared" si="21"/>
        <v>123</v>
      </c>
      <c r="AR86" s="5" t="s">
        <v>255</v>
      </c>
      <c r="AS86" s="5">
        <v>22</v>
      </c>
      <c r="AT86" s="5">
        <v>0.77777777777777779</v>
      </c>
      <c r="AU86" s="5">
        <v>3</v>
      </c>
      <c r="AV86" s="5" t="s">
        <v>10</v>
      </c>
      <c r="AW86" s="5" t="s">
        <v>21</v>
      </c>
      <c r="AX86" s="5" t="s">
        <v>13</v>
      </c>
      <c r="AY86" s="61" t="s">
        <v>216</v>
      </c>
      <c r="BP86" s="47">
        <v>0.84</v>
      </c>
      <c r="BQ86" s="47">
        <v>10</v>
      </c>
      <c r="BR86" s="47">
        <v>0.84</v>
      </c>
      <c r="BS86" s="80" t="s">
        <v>432</v>
      </c>
      <c r="BU86" s="4" t="s">
        <v>359</v>
      </c>
      <c r="BV86" s="4">
        <v>1</v>
      </c>
      <c r="BW86" s="4" t="s">
        <v>212</v>
      </c>
      <c r="CG86" s="4"/>
      <c r="DB86" s="53">
        <v>43915</v>
      </c>
      <c r="DC86" s="54">
        <f t="shared" si="22"/>
        <v>43915.277777777781</v>
      </c>
      <c r="DD86" s="55">
        <v>0.27638888888888885</v>
      </c>
      <c r="DE86" s="55">
        <v>0.78472222222222221</v>
      </c>
      <c r="DF86" s="52">
        <f t="shared" si="23"/>
        <v>4</v>
      </c>
      <c r="DG86" t="str">
        <f t="shared" si="24"/>
        <v>ME</v>
      </c>
      <c r="DH86" s="55"/>
      <c r="DI86" s="53">
        <v>43915</v>
      </c>
      <c r="DJ86" s="54">
        <f t="shared" si="25"/>
        <v>43915.288194444445</v>
      </c>
      <c r="DK86" s="55">
        <v>0.28674768518518517</v>
      </c>
      <c r="DL86" s="55"/>
      <c r="DM86" s="52">
        <f t="shared" si="26"/>
        <v>4</v>
      </c>
      <c r="DN86" t="str">
        <f t="shared" si="27"/>
        <v>ME</v>
      </c>
      <c r="DO86" s="55"/>
      <c r="DP86" s="53">
        <v>43915</v>
      </c>
      <c r="DQ86" s="54">
        <f t="shared" si="28"/>
        <v>43915.295138888891</v>
      </c>
      <c r="DR86" s="55">
        <v>0.2966550925925926</v>
      </c>
      <c r="DS86" s="55"/>
      <c r="DT86" s="52">
        <f t="shared" si="29"/>
        <v>4</v>
      </c>
      <c r="DU86" t="str">
        <f t="shared" si="30"/>
        <v>ME</v>
      </c>
      <c r="DV86" s="57"/>
      <c r="DW86" s="65"/>
      <c r="DX86" s="65"/>
      <c r="EA86" s="75">
        <v>0.86</v>
      </c>
      <c r="EB86" s="74"/>
      <c r="EC86" s="5" t="str">
        <f t="shared" si="31"/>
        <v>00B050</v>
      </c>
      <c r="ED86" s="87" t="s">
        <v>439</v>
      </c>
      <c r="EE86" s="72" t="s">
        <v>428</v>
      </c>
      <c r="EF86" s="5" t="str">
        <f t="shared" si="32"/>
        <v xml:space="preserve"> style="Color: white; background-color:#00B050"</v>
      </c>
    </row>
    <row r="87" spans="14:136">
      <c r="N87" s="33">
        <v>44282</v>
      </c>
      <c r="O87" s="55">
        <v>0.51250000000000007</v>
      </c>
      <c r="P87" s="46">
        <f t="shared" si="33"/>
        <v>0</v>
      </c>
      <c r="Q87" s="19">
        <f t="shared" si="18"/>
        <v>0.51250000000000007</v>
      </c>
      <c r="R87" s="19">
        <f t="shared" si="19"/>
        <v>9.6450617283950209E-6</v>
      </c>
      <c r="T87" s="19">
        <v>5.9027777777777783E-2</v>
      </c>
      <c r="U87" s="35">
        <v>92.761519642615795</v>
      </c>
      <c r="V87" s="5">
        <v>92.761519642615795</v>
      </c>
      <c r="W87" s="5">
        <v>118.21096991859474</v>
      </c>
      <c r="X87" s="5">
        <v>146.92734062535794</v>
      </c>
      <c r="Y87" s="5">
        <v>178.97054</v>
      </c>
      <c r="Z87" s="5">
        <v>211.88277846239822</v>
      </c>
      <c r="AA87" s="5">
        <v>243.23487179821973</v>
      </c>
      <c r="AB87" s="5">
        <v>272.76151964261578</v>
      </c>
      <c r="AC87" s="5">
        <v>298.21096991859474</v>
      </c>
      <c r="AD87" s="5">
        <v>326.92734062535794</v>
      </c>
      <c r="AE87" s="5">
        <v>358.97054000000003</v>
      </c>
      <c r="AF87" s="5">
        <v>31.882778462398207</v>
      </c>
      <c r="AG87" s="5">
        <v>63.234871798219757</v>
      </c>
      <c r="AI87" s="19"/>
      <c r="AK87" s="43"/>
      <c r="AM87" s="5">
        <v>86</v>
      </c>
      <c r="AN87" s="5" t="s">
        <v>357</v>
      </c>
      <c r="AO87" s="5">
        <v>5</v>
      </c>
      <c r="AP87" s="5">
        <f t="shared" si="20"/>
        <v>123</v>
      </c>
      <c r="AQ87" s="5">
        <f t="shared" si="21"/>
        <v>123.7</v>
      </c>
      <c r="AR87" s="5" t="s">
        <v>255</v>
      </c>
      <c r="AS87" s="5">
        <v>22</v>
      </c>
      <c r="AT87" s="5">
        <v>3</v>
      </c>
      <c r="AU87" s="5">
        <v>3.6666666666666665</v>
      </c>
      <c r="AV87" s="5" t="s">
        <v>10</v>
      </c>
      <c r="AW87" s="5" t="s">
        <v>21</v>
      </c>
      <c r="AX87" s="5" t="s">
        <v>10</v>
      </c>
      <c r="AY87" s="61" t="s">
        <v>216</v>
      </c>
      <c r="BP87" s="47">
        <v>0.85</v>
      </c>
      <c r="BQ87" s="47">
        <v>10</v>
      </c>
      <c r="BR87" s="47">
        <v>0.85</v>
      </c>
      <c r="BS87" s="80" t="s">
        <v>432</v>
      </c>
      <c r="BU87" s="4" t="s">
        <v>360</v>
      </c>
      <c r="BV87" s="4">
        <v>3</v>
      </c>
      <c r="BW87" s="4" t="s">
        <v>199</v>
      </c>
      <c r="CG87" s="4"/>
      <c r="DB87" s="53">
        <v>43916</v>
      </c>
      <c r="DC87" s="54">
        <f t="shared" si="22"/>
        <v>43916.274305555555</v>
      </c>
      <c r="DD87" s="55">
        <v>0.27569444444444446</v>
      </c>
      <c r="DE87" s="55">
        <v>0.78541666666666676</v>
      </c>
      <c r="DF87" s="52">
        <f t="shared" si="23"/>
        <v>5</v>
      </c>
      <c r="DG87" t="str">
        <f t="shared" si="24"/>
        <v>JU</v>
      </c>
      <c r="DH87" s="55"/>
      <c r="DI87" s="53">
        <v>43916</v>
      </c>
      <c r="DJ87" s="54">
        <f t="shared" si="25"/>
        <v>43916.284722222219</v>
      </c>
      <c r="DK87" s="55">
        <v>0.28560185185185188</v>
      </c>
      <c r="DL87" s="55"/>
      <c r="DM87" s="52">
        <f t="shared" si="26"/>
        <v>5</v>
      </c>
      <c r="DN87" t="str">
        <f t="shared" si="27"/>
        <v>JU</v>
      </c>
      <c r="DO87" s="55"/>
      <c r="DP87" s="53">
        <v>43916</v>
      </c>
      <c r="DQ87" s="54">
        <f t="shared" si="28"/>
        <v>43916.295138888891</v>
      </c>
      <c r="DR87" s="55">
        <v>0.29641203703703706</v>
      </c>
      <c r="DS87" s="55"/>
      <c r="DT87" s="52">
        <f t="shared" si="29"/>
        <v>5</v>
      </c>
      <c r="DU87" t="str">
        <f t="shared" si="30"/>
        <v>JU</v>
      </c>
      <c r="DV87" s="57"/>
      <c r="DW87" s="65"/>
      <c r="DX87" s="65"/>
      <c r="EA87" s="75">
        <v>0.87</v>
      </c>
      <c r="EB87" s="74"/>
      <c r="EC87" s="5" t="str">
        <f t="shared" si="31"/>
        <v>00B050</v>
      </c>
      <c r="ED87" s="87" t="s">
        <v>439</v>
      </c>
      <c r="EE87" s="72" t="s">
        <v>428</v>
      </c>
      <c r="EF87" s="5" t="str">
        <f t="shared" si="32"/>
        <v xml:space="preserve"> style="Color: white; background-color:#00B050"</v>
      </c>
    </row>
    <row r="88" spans="14:136">
      <c r="N88" s="33">
        <v>44283</v>
      </c>
      <c r="O88" s="55">
        <v>0.51527777777777783</v>
      </c>
      <c r="P88" s="46">
        <f t="shared" si="33"/>
        <v>0</v>
      </c>
      <c r="Q88" s="19">
        <f t="shared" si="18"/>
        <v>0.51527777777777783</v>
      </c>
      <c r="R88" s="19">
        <f t="shared" si="19"/>
        <v>9.6450617283950209E-6</v>
      </c>
      <c r="T88" s="19">
        <v>5.9722222222222225E-2</v>
      </c>
      <c r="U88" s="35">
        <v>92.983483267018769</v>
      </c>
      <c r="V88" s="5">
        <v>92.983483267018769</v>
      </c>
      <c r="W88" s="5">
        <v>118.44798970894095</v>
      </c>
      <c r="X88" s="5">
        <v>147.1859899451523</v>
      </c>
      <c r="Y88" s="5">
        <v>179.23639</v>
      </c>
      <c r="Z88" s="5">
        <v>212.13308440602029</v>
      </c>
      <c r="AA88" s="5">
        <v>243.46551308442309</v>
      </c>
      <c r="AB88" s="5">
        <v>272.98348326701876</v>
      </c>
      <c r="AC88" s="5">
        <v>298.44798970894095</v>
      </c>
      <c r="AD88" s="5">
        <v>327.1859899451523</v>
      </c>
      <c r="AE88" s="5">
        <v>359.23639000000003</v>
      </c>
      <c r="AF88" s="5">
        <v>32.133084406020281</v>
      </c>
      <c r="AG88" s="5">
        <v>63.465513084423094</v>
      </c>
      <c r="AI88" s="19"/>
      <c r="AK88" s="43"/>
      <c r="AM88" s="5">
        <v>87</v>
      </c>
      <c r="AN88" s="5" t="s">
        <v>357</v>
      </c>
      <c r="AO88" s="5">
        <v>5</v>
      </c>
      <c r="AP88" s="5">
        <f t="shared" si="20"/>
        <v>123.7</v>
      </c>
      <c r="AQ88" s="5">
        <f t="shared" si="21"/>
        <v>124.8</v>
      </c>
      <c r="AR88" s="5" t="s">
        <v>255</v>
      </c>
      <c r="AS88" s="5">
        <v>22</v>
      </c>
      <c r="AT88" s="5">
        <v>3.6666666666666665</v>
      </c>
      <c r="AU88" s="5">
        <v>4.7777777777777777</v>
      </c>
      <c r="AV88" s="5" t="s">
        <v>10</v>
      </c>
      <c r="AW88" s="5" t="s">
        <v>21</v>
      </c>
      <c r="AX88" s="5" t="s">
        <v>11</v>
      </c>
      <c r="AY88" s="61" t="s">
        <v>216</v>
      </c>
      <c r="BP88" s="47">
        <v>0.86</v>
      </c>
      <c r="BQ88" s="47">
        <v>10</v>
      </c>
      <c r="BR88" s="47">
        <v>0.86</v>
      </c>
      <c r="BS88" s="80" t="s">
        <v>432</v>
      </c>
      <c r="BU88" s="4" t="s">
        <v>361</v>
      </c>
      <c r="BV88" s="4">
        <v>4</v>
      </c>
      <c r="BW88" s="4" t="s">
        <v>162</v>
      </c>
      <c r="CG88" s="4"/>
      <c r="DB88" s="53">
        <v>43917</v>
      </c>
      <c r="DC88" s="54">
        <f t="shared" si="22"/>
        <v>43917.274305555555</v>
      </c>
      <c r="DD88" s="55">
        <v>0.27499999999999997</v>
      </c>
      <c r="DE88" s="55">
        <v>0.78541666666666676</v>
      </c>
      <c r="DF88" s="52">
        <f t="shared" si="23"/>
        <v>6</v>
      </c>
      <c r="DG88" t="str">
        <f t="shared" si="24"/>
        <v>VE</v>
      </c>
      <c r="DH88" s="55"/>
      <c r="DI88" s="53">
        <v>43917</v>
      </c>
      <c r="DJ88" s="54">
        <f t="shared" si="25"/>
        <v>43917.284722222219</v>
      </c>
      <c r="DK88" s="55">
        <v>0.28445601851851854</v>
      </c>
      <c r="DL88" s="55"/>
      <c r="DM88" s="52">
        <f t="shared" si="26"/>
        <v>6</v>
      </c>
      <c r="DN88" t="str">
        <f t="shared" si="27"/>
        <v>VE</v>
      </c>
      <c r="DO88" s="55"/>
      <c r="DP88" s="53">
        <v>43917</v>
      </c>
      <c r="DQ88" s="54">
        <f t="shared" si="28"/>
        <v>43917.295138888891</v>
      </c>
      <c r="DR88" s="55">
        <v>0.29618055555555556</v>
      </c>
      <c r="DS88" s="55"/>
      <c r="DT88" s="52">
        <f t="shared" si="29"/>
        <v>6</v>
      </c>
      <c r="DU88" t="str">
        <f t="shared" si="30"/>
        <v>VE</v>
      </c>
      <c r="DV88" s="57"/>
      <c r="DW88" s="65"/>
      <c r="DX88" s="65"/>
      <c r="EA88" s="75">
        <v>0.88</v>
      </c>
      <c r="EB88" s="74"/>
      <c r="EC88" s="5" t="str">
        <f t="shared" si="31"/>
        <v>00B050</v>
      </c>
      <c r="ED88" s="87" t="s">
        <v>439</v>
      </c>
      <c r="EE88" s="72" t="s">
        <v>428</v>
      </c>
      <c r="EF88" s="5" t="str">
        <f t="shared" si="32"/>
        <v xml:space="preserve"> style="Color: white; background-color:#00B050"</v>
      </c>
    </row>
    <row r="89" spans="14:136">
      <c r="N89" s="33">
        <v>44284</v>
      </c>
      <c r="O89" s="55">
        <v>0.5180555555555556</v>
      </c>
      <c r="P89" s="46">
        <f t="shared" si="33"/>
        <v>0</v>
      </c>
      <c r="Q89" s="19">
        <f t="shared" si="18"/>
        <v>0.5180555555555556</v>
      </c>
      <c r="R89" s="19">
        <f t="shared" si="19"/>
        <v>9.6450617283950209E-6</v>
      </c>
      <c r="T89" s="19">
        <v>6.0416666666666667E-2</v>
      </c>
      <c r="U89" s="35">
        <v>93.205463118257427</v>
      </c>
      <c r="V89" s="5">
        <v>93.205463118257427</v>
      </c>
      <c r="W89" s="5">
        <v>118.68505144221194</v>
      </c>
      <c r="X89" s="5">
        <v>147.44468874307577</v>
      </c>
      <c r="Y89" s="5">
        <v>179.50209999999998</v>
      </c>
      <c r="Z89" s="5">
        <v>212.38316400551267</v>
      </c>
      <c r="AA89" s="5">
        <v>243.69603645630707</v>
      </c>
      <c r="AB89" s="5">
        <v>273.2054631182574</v>
      </c>
      <c r="AC89" s="5">
        <v>298.68505144221194</v>
      </c>
      <c r="AD89" s="5">
        <v>327.44468874307574</v>
      </c>
      <c r="AE89" s="5">
        <v>359.50209999999998</v>
      </c>
      <c r="AF89" s="5">
        <v>32.383164005512675</v>
      </c>
      <c r="AG89" s="5">
        <v>63.69603645630707</v>
      </c>
      <c r="AI89" s="19"/>
      <c r="AK89" s="43"/>
      <c r="AM89" s="5">
        <v>88</v>
      </c>
      <c r="AN89" s="5" t="s">
        <v>357</v>
      </c>
      <c r="AO89" s="5">
        <v>5</v>
      </c>
      <c r="AP89" s="5">
        <f t="shared" si="20"/>
        <v>124.8</v>
      </c>
      <c r="AQ89" s="5">
        <f t="shared" si="21"/>
        <v>125.6</v>
      </c>
      <c r="AR89" s="5" t="s">
        <v>255</v>
      </c>
      <c r="AS89" s="5">
        <v>22</v>
      </c>
      <c r="AT89" s="5">
        <v>4.7777777777777777</v>
      </c>
      <c r="AU89" s="5">
        <v>5.5555555555555554</v>
      </c>
      <c r="AV89" s="5" t="s">
        <v>10</v>
      </c>
      <c r="AW89" s="5" t="s">
        <v>21</v>
      </c>
      <c r="AX89" s="5" t="s">
        <v>14</v>
      </c>
      <c r="AY89" s="61" t="s">
        <v>216</v>
      </c>
      <c r="BP89" s="47">
        <v>0.87</v>
      </c>
      <c r="BQ89" s="47">
        <v>10</v>
      </c>
      <c r="BR89" s="47">
        <v>0.87</v>
      </c>
      <c r="BS89" s="80" t="s">
        <v>432</v>
      </c>
      <c r="BU89" s="4" t="s">
        <v>362</v>
      </c>
      <c r="BV89" s="4">
        <v>1</v>
      </c>
      <c r="BW89" s="4">
        <v>1</v>
      </c>
      <c r="CG89" s="4"/>
      <c r="DB89" s="53">
        <v>43918</v>
      </c>
      <c r="DC89" s="54">
        <f t="shared" si="22"/>
        <v>43918.274305555555</v>
      </c>
      <c r="DD89" s="55">
        <v>0.27430555555555552</v>
      </c>
      <c r="DE89" s="55">
        <v>0.78541666666666676</v>
      </c>
      <c r="DF89" s="52">
        <f t="shared" si="23"/>
        <v>7</v>
      </c>
      <c r="DG89" t="str">
        <f t="shared" si="24"/>
        <v>SA</v>
      </c>
      <c r="DH89" s="55"/>
      <c r="DI89" s="53">
        <v>43918</v>
      </c>
      <c r="DJ89" s="54">
        <f t="shared" si="25"/>
        <v>43918.284722222219</v>
      </c>
      <c r="DK89" s="55">
        <v>0.28331018518518519</v>
      </c>
      <c r="DL89" s="55"/>
      <c r="DM89" s="52">
        <f t="shared" si="26"/>
        <v>7</v>
      </c>
      <c r="DN89" t="str">
        <f t="shared" si="27"/>
        <v>SA</v>
      </c>
      <c r="DO89" s="55"/>
      <c r="DP89" s="53">
        <v>43918</v>
      </c>
      <c r="DQ89" s="54">
        <f t="shared" si="28"/>
        <v>43918.295138888891</v>
      </c>
      <c r="DR89" s="55">
        <v>0.29594907407407406</v>
      </c>
      <c r="DS89" s="55"/>
      <c r="DT89" s="52">
        <f t="shared" si="29"/>
        <v>7</v>
      </c>
      <c r="DU89" t="str">
        <f t="shared" si="30"/>
        <v>SA</v>
      </c>
      <c r="DV89" s="57"/>
      <c r="DW89" s="65"/>
      <c r="DX89" s="65"/>
      <c r="EA89" s="75">
        <v>0.89</v>
      </c>
      <c r="EB89" s="74"/>
      <c r="EC89" s="5" t="str">
        <f t="shared" si="31"/>
        <v>00B050</v>
      </c>
      <c r="ED89" s="87" t="s">
        <v>439</v>
      </c>
      <c r="EE89" s="72" t="s">
        <v>428</v>
      </c>
      <c r="EF89" s="5" t="str">
        <f t="shared" si="32"/>
        <v xml:space="preserve"> style="Color: white; background-color:#00B050"</v>
      </c>
    </row>
    <row r="90" spans="14:136">
      <c r="N90" s="33">
        <v>44285</v>
      </c>
      <c r="O90" s="55">
        <v>0.52083333333333337</v>
      </c>
      <c r="P90" s="46">
        <f t="shared" si="33"/>
        <v>0</v>
      </c>
      <c r="Q90" s="19">
        <f t="shared" si="18"/>
        <v>0.52083333333333337</v>
      </c>
      <c r="R90" s="19">
        <f t="shared" si="19"/>
        <v>9.6450617283950209E-6</v>
      </c>
      <c r="T90" s="19">
        <v>6.1111111111111116E-2</v>
      </c>
      <c r="U90" s="35">
        <v>93.427457441383552</v>
      </c>
      <c r="V90" s="5">
        <v>93.427457441383552</v>
      </c>
      <c r="W90" s="5">
        <v>118.92227130674164</v>
      </c>
      <c r="X90" s="5">
        <v>147.70343473832986</v>
      </c>
      <c r="Y90" s="5">
        <v>179.76766000000001</v>
      </c>
      <c r="Z90" s="5">
        <v>212.63301833028203</v>
      </c>
      <c r="AA90" s="5">
        <v>243.92644344568816</v>
      </c>
      <c r="AB90" s="5">
        <v>273.42745744138358</v>
      </c>
      <c r="AC90" s="5">
        <v>298.92227130674166</v>
      </c>
      <c r="AD90" s="5">
        <v>327.70343473832986</v>
      </c>
      <c r="AE90" s="5">
        <v>359.76765999999998</v>
      </c>
      <c r="AF90" s="5">
        <v>32.633018330282042</v>
      </c>
      <c r="AG90" s="5">
        <v>63.926443445688179</v>
      </c>
      <c r="AI90" s="19"/>
      <c r="AK90" s="43"/>
      <c r="AM90" s="5">
        <v>89</v>
      </c>
      <c r="AN90" s="5" t="s">
        <v>357</v>
      </c>
      <c r="AO90" s="5">
        <v>5</v>
      </c>
      <c r="AP90" s="5">
        <f t="shared" si="20"/>
        <v>125.6</v>
      </c>
      <c r="AQ90" s="5">
        <f t="shared" si="21"/>
        <v>127.6</v>
      </c>
      <c r="AR90" s="5" t="s">
        <v>255</v>
      </c>
      <c r="AS90" s="5">
        <v>22</v>
      </c>
      <c r="AT90" s="5">
        <v>5.5555555555555554</v>
      </c>
      <c r="AU90" s="5">
        <v>7.5555555555555554</v>
      </c>
      <c r="AV90" s="5" t="s">
        <v>10</v>
      </c>
      <c r="AW90" s="5" t="s">
        <v>21</v>
      </c>
      <c r="AX90" s="5" t="s">
        <v>20</v>
      </c>
      <c r="AY90" s="61" t="s">
        <v>216</v>
      </c>
      <c r="BP90" s="47">
        <v>0.88</v>
      </c>
      <c r="BQ90" s="47">
        <v>10</v>
      </c>
      <c r="BR90" s="47">
        <v>0.88</v>
      </c>
      <c r="BS90" s="80" t="s">
        <v>432</v>
      </c>
      <c r="BU90" s="4" t="s">
        <v>363</v>
      </c>
      <c r="BV90" s="4">
        <v>3</v>
      </c>
      <c r="BW90" s="4" t="s">
        <v>199</v>
      </c>
      <c r="CG90" s="4"/>
      <c r="DB90" s="53">
        <v>43919</v>
      </c>
      <c r="DC90" s="54">
        <f t="shared" si="22"/>
        <v>43919.274305555555</v>
      </c>
      <c r="DD90" s="55">
        <v>0.27430555555555552</v>
      </c>
      <c r="DE90" s="55">
        <v>0.78541666666666676</v>
      </c>
      <c r="DF90" s="52">
        <f t="shared" si="23"/>
        <v>1</v>
      </c>
      <c r="DG90" t="str">
        <f t="shared" si="24"/>
        <v>SU</v>
      </c>
      <c r="DH90" s="55"/>
      <c r="DI90" s="53">
        <v>43919</v>
      </c>
      <c r="DJ90" s="54">
        <f t="shared" si="25"/>
        <v>43919.28125</v>
      </c>
      <c r="DK90" s="55">
        <v>0.28216435185185185</v>
      </c>
      <c r="DL90" s="55"/>
      <c r="DM90" s="52">
        <f t="shared" si="26"/>
        <v>1</v>
      </c>
      <c r="DN90" t="str">
        <f t="shared" si="27"/>
        <v>SU</v>
      </c>
      <c r="DO90" s="55"/>
      <c r="DP90" s="53">
        <v>43919</v>
      </c>
      <c r="DQ90" s="54">
        <f t="shared" si="28"/>
        <v>43919.295138888891</v>
      </c>
      <c r="DR90" s="55">
        <v>0.29571759259259262</v>
      </c>
      <c r="DS90" s="55"/>
      <c r="DT90" s="52">
        <f t="shared" si="29"/>
        <v>1</v>
      </c>
      <c r="DU90" t="str">
        <f t="shared" si="30"/>
        <v>SU</v>
      </c>
      <c r="DV90" s="57"/>
      <c r="DW90" s="65"/>
      <c r="DX90" s="65"/>
      <c r="EA90" s="75">
        <v>0.9</v>
      </c>
      <c r="EB90" s="74"/>
      <c r="EC90" s="5" t="str">
        <f t="shared" si="31"/>
        <v>00B050</v>
      </c>
      <c r="ED90" s="87" t="s">
        <v>439</v>
      </c>
      <c r="EE90" s="72" t="s">
        <v>428</v>
      </c>
      <c r="EF90" s="5" t="str">
        <f t="shared" si="32"/>
        <v xml:space="preserve"> style="Color: white; background-color:#00B050"</v>
      </c>
    </row>
    <row r="91" spans="14:136">
      <c r="N91" s="33">
        <v>44286</v>
      </c>
      <c r="O91" s="55">
        <v>0.52361111111111114</v>
      </c>
      <c r="P91" s="46">
        <f t="shared" si="33"/>
        <v>0</v>
      </c>
      <c r="Q91" s="19">
        <f t="shared" si="18"/>
        <v>0.52361111111111114</v>
      </c>
      <c r="R91" s="19">
        <f t="shared" si="19"/>
        <v>9.6450617283950209E-6</v>
      </c>
      <c r="T91" s="19">
        <v>6.1805555555555558E-2</v>
      </c>
      <c r="U91" s="35">
        <v>93.649469949665971</v>
      </c>
      <c r="V91" s="5">
        <v>93.649469949665971</v>
      </c>
      <c r="W91" s="5">
        <v>119.15957819870187</v>
      </c>
      <c r="X91" s="5">
        <v>147.96222727234726</v>
      </c>
      <c r="Y91" s="5">
        <v>180.03308000000001</v>
      </c>
      <c r="Z91" s="5">
        <v>212.88264782093003</v>
      </c>
      <c r="AA91" s="5">
        <v>244.15673558339466</v>
      </c>
      <c r="AB91" s="5">
        <v>273.64946994966596</v>
      </c>
      <c r="AC91" s="5">
        <v>299.15957819870187</v>
      </c>
      <c r="AD91" s="5">
        <v>327.96222727234726</v>
      </c>
      <c r="AE91" s="5">
        <v>3.3080000000001775E-2</v>
      </c>
      <c r="AF91" s="5">
        <v>32.882647820930025</v>
      </c>
      <c r="AG91" s="5">
        <v>64.156735583394678</v>
      </c>
      <c r="AI91" s="19"/>
      <c r="AK91" s="43"/>
      <c r="AM91" s="5">
        <v>90</v>
      </c>
      <c r="AN91" s="5" t="s">
        <v>357</v>
      </c>
      <c r="AO91" s="5">
        <v>5</v>
      </c>
      <c r="AP91" s="5">
        <f t="shared" si="20"/>
        <v>127.6</v>
      </c>
      <c r="AQ91" s="5">
        <f t="shared" si="21"/>
        <v>129.30000000000001</v>
      </c>
      <c r="AR91" s="5" t="s">
        <v>255</v>
      </c>
      <c r="AS91" s="5">
        <v>22</v>
      </c>
      <c r="AT91" s="5">
        <v>7.5555555555555554</v>
      </c>
      <c r="AU91" s="5">
        <v>9.3333333333333339</v>
      </c>
      <c r="AV91" s="5" t="s">
        <v>10</v>
      </c>
      <c r="AW91" s="5" t="s">
        <v>21</v>
      </c>
      <c r="AX91" s="5" t="s">
        <v>15</v>
      </c>
      <c r="AY91" s="61" t="s">
        <v>216</v>
      </c>
      <c r="BP91" s="47">
        <v>0.89</v>
      </c>
      <c r="BQ91" s="47">
        <v>10</v>
      </c>
      <c r="BR91" s="47">
        <v>0.89</v>
      </c>
      <c r="BS91" s="80" t="s">
        <v>432</v>
      </c>
      <c r="BU91" s="4" t="s">
        <v>364</v>
      </c>
      <c r="BV91" s="4">
        <v>4</v>
      </c>
      <c r="BW91" s="4" t="s">
        <v>162</v>
      </c>
      <c r="CG91" s="4"/>
      <c r="DB91" s="53">
        <v>43920</v>
      </c>
      <c r="DC91" s="54">
        <f t="shared" si="22"/>
        <v>43920.274305555555</v>
      </c>
      <c r="DD91" s="55">
        <v>0.27361111111111108</v>
      </c>
      <c r="DE91" s="55">
        <v>0.78611111111111109</v>
      </c>
      <c r="DF91" s="52">
        <f t="shared" si="23"/>
        <v>2</v>
      </c>
      <c r="DG91" t="str">
        <f t="shared" si="24"/>
        <v>MO</v>
      </c>
      <c r="DH91" s="55"/>
      <c r="DI91" s="53">
        <v>43920</v>
      </c>
      <c r="DJ91" s="54">
        <f t="shared" si="25"/>
        <v>43920.28125</v>
      </c>
      <c r="DK91" s="55">
        <v>0.2810185185185185</v>
      </c>
      <c r="DL91" s="55"/>
      <c r="DM91" s="52">
        <f t="shared" si="26"/>
        <v>2</v>
      </c>
      <c r="DN91" t="str">
        <f t="shared" si="27"/>
        <v>MO</v>
      </c>
      <c r="DO91" s="55"/>
      <c r="DP91" s="53">
        <v>43920</v>
      </c>
      <c r="DQ91" s="54">
        <f t="shared" si="28"/>
        <v>43920.295138888891</v>
      </c>
      <c r="DR91" s="55">
        <v>0.29547453703703702</v>
      </c>
      <c r="DS91" s="55"/>
      <c r="DT91" s="52">
        <f t="shared" si="29"/>
        <v>2</v>
      </c>
      <c r="DU91" t="str">
        <f t="shared" si="30"/>
        <v>MO</v>
      </c>
      <c r="DV91" s="57"/>
      <c r="DW91" s="65"/>
      <c r="DX91" s="65"/>
      <c r="EA91" s="75">
        <v>0.91</v>
      </c>
      <c r="EB91" s="74"/>
      <c r="EC91" s="5" t="str">
        <f t="shared" si="31"/>
        <v>00B050</v>
      </c>
      <c r="ED91" s="87" t="s">
        <v>439</v>
      </c>
      <c r="EE91" s="72" t="s">
        <v>428</v>
      </c>
      <c r="EF91" s="5" t="str">
        <f t="shared" si="32"/>
        <v xml:space="preserve"> style="Color: white; background-color:#00B050"</v>
      </c>
    </row>
    <row r="92" spans="14:136">
      <c r="N92" s="33">
        <v>44287</v>
      </c>
      <c r="O92" s="55">
        <v>0.52638888888888891</v>
      </c>
      <c r="P92" s="46">
        <f t="shared" si="33"/>
        <v>0</v>
      </c>
      <c r="Q92" s="19">
        <f t="shared" si="18"/>
        <v>0.52638888888888891</v>
      </c>
      <c r="R92" s="19">
        <f t="shared" si="19"/>
        <v>9.6450617283950209E-6</v>
      </c>
      <c r="T92" s="19">
        <v>6.25E-2</v>
      </c>
      <c r="U92" s="35">
        <v>93.871500804812769</v>
      </c>
      <c r="V92" s="5">
        <v>93.871500804812769</v>
      </c>
      <c r="W92" s="5">
        <v>119.3970462306583</v>
      </c>
      <c r="X92" s="5">
        <v>148.22106637704715</v>
      </c>
      <c r="Y92" s="5">
        <v>180.29834</v>
      </c>
      <c r="Z92" s="5">
        <v>213.13205325478998</v>
      </c>
      <c r="AA92" s="5">
        <v>244.38691439879074</v>
      </c>
      <c r="AB92" s="5">
        <v>273.87150080481274</v>
      </c>
      <c r="AC92" s="5">
        <v>299.3970462306583</v>
      </c>
      <c r="AD92" s="5">
        <v>328.22106637704712</v>
      </c>
      <c r="AE92" s="5">
        <v>0.29833999999999961</v>
      </c>
      <c r="AF92" s="5">
        <v>33.132053254789987</v>
      </c>
      <c r="AG92" s="5">
        <v>64.386914398790765</v>
      </c>
      <c r="AI92" s="19"/>
      <c r="AK92" s="43"/>
      <c r="AM92" s="5">
        <v>91</v>
      </c>
      <c r="AN92" s="5" t="s">
        <v>357</v>
      </c>
      <c r="AO92" s="5">
        <v>5</v>
      </c>
      <c r="AP92" s="5">
        <f t="shared" si="20"/>
        <v>129.30000000000001</v>
      </c>
      <c r="AQ92" s="5">
        <f t="shared" si="21"/>
        <v>131.4</v>
      </c>
      <c r="AR92" s="5" t="s">
        <v>255</v>
      </c>
      <c r="AS92" s="5">
        <v>22</v>
      </c>
      <c r="AT92" s="5">
        <v>9.3333333333333339</v>
      </c>
      <c r="AU92" s="5">
        <v>11.444444444444445</v>
      </c>
      <c r="AV92" s="5" t="s">
        <v>10</v>
      </c>
      <c r="AW92" s="5" t="s">
        <v>21</v>
      </c>
      <c r="AX92" s="5" t="s">
        <v>16</v>
      </c>
      <c r="AY92" s="61" t="s">
        <v>216</v>
      </c>
      <c r="BP92" s="47">
        <v>0.9</v>
      </c>
      <c r="BQ92" s="47">
        <v>10</v>
      </c>
      <c r="BR92" s="47">
        <v>0.9</v>
      </c>
      <c r="BS92" s="80" t="s">
        <v>432</v>
      </c>
      <c r="BU92" s="4" t="s">
        <v>365</v>
      </c>
      <c r="BV92" s="4">
        <v>1</v>
      </c>
      <c r="BW92" s="4">
        <v>1</v>
      </c>
      <c r="CG92" s="4"/>
      <c r="DB92" s="53">
        <v>43921</v>
      </c>
      <c r="DC92" s="54">
        <f t="shared" si="22"/>
        <v>43921.274305555555</v>
      </c>
      <c r="DD92" s="55">
        <v>0.27291666666666664</v>
      </c>
      <c r="DE92" s="55">
        <v>0.78611111111111109</v>
      </c>
      <c r="DF92" s="52">
        <f t="shared" si="23"/>
        <v>3</v>
      </c>
      <c r="DG92" t="str">
        <f t="shared" si="24"/>
        <v>MA</v>
      </c>
      <c r="DH92" s="55"/>
      <c r="DI92" s="53">
        <v>43921</v>
      </c>
      <c r="DJ92" s="54">
        <f t="shared" si="25"/>
        <v>43921.28125</v>
      </c>
      <c r="DK92" s="55">
        <v>0.27987268518518521</v>
      </c>
      <c r="DL92" s="55"/>
      <c r="DM92" s="52">
        <f t="shared" si="26"/>
        <v>3</v>
      </c>
      <c r="DN92" t="str">
        <f t="shared" si="27"/>
        <v>MA</v>
      </c>
      <c r="DO92" s="55"/>
      <c r="DP92" s="53">
        <v>43921</v>
      </c>
      <c r="DQ92" s="54">
        <f t="shared" si="28"/>
        <v>43921.295138888891</v>
      </c>
      <c r="DR92" s="55">
        <v>0.29524305555555558</v>
      </c>
      <c r="DS92" s="55"/>
      <c r="DT92" s="52">
        <f t="shared" si="29"/>
        <v>3</v>
      </c>
      <c r="DU92" t="str">
        <f t="shared" si="30"/>
        <v>MA</v>
      </c>
      <c r="DV92" s="57"/>
      <c r="DW92" s="65"/>
      <c r="DX92" s="65"/>
      <c r="EA92" s="75">
        <v>0.92</v>
      </c>
      <c r="EB92" s="74"/>
      <c r="EC92" s="5" t="str">
        <f t="shared" si="31"/>
        <v>00B050</v>
      </c>
      <c r="ED92" s="87" t="s">
        <v>439</v>
      </c>
      <c r="EE92" s="72" t="s">
        <v>428</v>
      </c>
      <c r="EF92" s="5" t="str">
        <f t="shared" si="32"/>
        <v xml:space="preserve"> style="Color: white; background-color:#00B050"</v>
      </c>
    </row>
    <row r="93" spans="14:136">
      <c r="N93" s="33">
        <v>44288</v>
      </c>
      <c r="O93" s="55">
        <v>0.52916666666666667</v>
      </c>
      <c r="P93" s="46">
        <f t="shared" si="33"/>
        <v>0</v>
      </c>
      <c r="Q93" s="19">
        <f t="shared" si="18"/>
        <v>0.52916666666666667</v>
      </c>
      <c r="R93" s="19">
        <f t="shared" si="19"/>
        <v>9.6450617283950209E-6</v>
      </c>
      <c r="T93" s="19">
        <v>6.3194444444444442E-2</v>
      </c>
      <c r="U93" s="35">
        <v>94.093551202307395</v>
      </c>
      <c r="V93" s="5">
        <v>94.093551202307395</v>
      </c>
      <c r="W93" s="5">
        <v>119.63454332631599</v>
      </c>
      <c r="X93" s="5">
        <v>148.47994668672064</v>
      </c>
      <c r="Y93" s="5">
        <v>180.56345999999999</v>
      </c>
      <c r="Z93" s="5">
        <v>213.38123563385574</v>
      </c>
      <c r="AA93" s="5">
        <v>244.61698141983982</v>
      </c>
      <c r="AB93" s="5">
        <v>274.09355120230737</v>
      </c>
      <c r="AC93" s="5">
        <v>299.63454332631602</v>
      </c>
      <c r="AD93" s="5">
        <v>328.47994668672061</v>
      </c>
      <c r="AE93" s="5">
        <v>0.56345999999999918</v>
      </c>
      <c r="AF93" s="5">
        <v>33.381235633855738</v>
      </c>
      <c r="AG93" s="5">
        <v>64.616981419839803</v>
      </c>
      <c r="AI93" s="19"/>
      <c r="AK93" s="43"/>
      <c r="AM93" s="5">
        <v>92</v>
      </c>
      <c r="AN93" s="5" t="s">
        <v>357</v>
      </c>
      <c r="AO93" s="5">
        <v>5</v>
      </c>
      <c r="AP93" s="5">
        <f t="shared" si="20"/>
        <v>131.4</v>
      </c>
      <c r="AQ93" s="5">
        <f t="shared" si="21"/>
        <v>133.30000000000001</v>
      </c>
      <c r="AR93" s="5" t="s">
        <v>255</v>
      </c>
      <c r="AS93" s="5">
        <v>22</v>
      </c>
      <c r="AT93" s="5">
        <v>11.444444444444445</v>
      </c>
      <c r="AU93" s="5">
        <v>13.333333333333334</v>
      </c>
      <c r="AV93" s="5" t="s">
        <v>10</v>
      </c>
      <c r="AW93" s="5" t="s">
        <v>21</v>
      </c>
      <c r="AX93" s="5" t="s">
        <v>12</v>
      </c>
      <c r="AY93" s="61" t="s">
        <v>216</v>
      </c>
      <c r="BP93" s="47">
        <v>0.91</v>
      </c>
      <c r="BQ93" s="47">
        <v>10</v>
      </c>
      <c r="BR93" s="47">
        <v>0.91</v>
      </c>
      <c r="BS93" s="80" t="s">
        <v>432</v>
      </c>
      <c r="BU93" s="4" t="s">
        <v>95</v>
      </c>
      <c r="BV93" s="4">
        <v>1</v>
      </c>
      <c r="BW93" s="4">
        <v>1</v>
      </c>
      <c r="CG93" s="4"/>
      <c r="DB93" s="53">
        <v>43922</v>
      </c>
      <c r="DC93" s="54">
        <f t="shared" si="22"/>
        <v>43922.270833333336</v>
      </c>
      <c r="DD93" s="55">
        <v>0.2722222222222222</v>
      </c>
      <c r="DE93" s="55">
        <v>0.78611111111111109</v>
      </c>
      <c r="DF93" s="52">
        <f t="shared" si="23"/>
        <v>4</v>
      </c>
      <c r="DG93" t="str">
        <f t="shared" si="24"/>
        <v>ME</v>
      </c>
      <c r="DH93" s="55"/>
      <c r="DI93" s="53">
        <v>43922</v>
      </c>
      <c r="DJ93" s="54">
        <f t="shared" si="25"/>
        <v>43922.277777777781</v>
      </c>
      <c r="DK93" s="55">
        <v>0.27873842592592596</v>
      </c>
      <c r="DL93" s="55"/>
      <c r="DM93" s="52">
        <f t="shared" si="26"/>
        <v>4</v>
      </c>
      <c r="DN93" t="str">
        <f t="shared" si="27"/>
        <v>ME</v>
      </c>
      <c r="DO93" s="55"/>
      <c r="DP93" s="53">
        <v>43922</v>
      </c>
      <c r="DQ93" s="54">
        <f t="shared" si="28"/>
        <v>43922.295138888891</v>
      </c>
      <c r="DR93" s="55">
        <v>0.29501157407407408</v>
      </c>
      <c r="DS93" s="55"/>
      <c r="DT93" s="52">
        <f t="shared" si="29"/>
        <v>4</v>
      </c>
      <c r="DU93" t="str">
        <f t="shared" si="30"/>
        <v>ME</v>
      </c>
      <c r="DV93" s="57"/>
      <c r="DW93" s="65"/>
      <c r="DX93" s="65"/>
      <c r="EA93" s="75">
        <v>0.93</v>
      </c>
      <c r="EB93" s="74"/>
      <c r="EC93" s="5" t="str">
        <f t="shared" si="31"/>
        <v>00B050</v>
      </c>
      <c r="ED93" s="87" t="s">
        <v>439</v>
      </c>
      <c r="EE93" s="72" t="s">
        <v>428</v>
      </c>
      <c r="EF93" s="5" t="str">
        <f t="shared" si="32"/>
        <v xml:space="preserve"> style="Color: white; background-color:#00B050"</v>
      </c>
    </row>
    <row r="94" spans="14:136">
      <c r="N94" s="33">
        <v>44289</v>
      </c>
      <c r="O94" s="55">
        <v>0.53194444444444444</v>
      </c>
      <c r="P94" s="46">
        <f t="shared" si="33"/>
        <v>0</v>
      </c>
      <c r="Q94" s="19">
        <f t="shared" si="18"/>
        <v>0.53194444444444444</v>
      </c>
      <c r="R94" s="19">
        <f t="shared" si="19"/>
        <v>9.6450617283950209E-6</v>
      </c>
      <c r="T94" s="19">
        <v>6.3888888888888884E-2</v>
      </c>
      <c r="U94" s="35">
        <v>94.315622019925939</v>
      </c>
      <c r="V94" s="5">
        <v>94.315622019925939</v>
      </c>
      <c r="W94" s="5">
        <v>119.87218648543382</v>
      </c>
      <c r="X94" s="5">
        <v>148.73887051540828</v>
      </c>
      <c r="Y94" s="5">
        <v>180.82841999999999</v>
      </c>
      <c r="Z94" s="5">
        <v>213.63019554208819</v>
      </c>
      <c r="AA94" s="5">
        <v>244.84693817300524</v>
      </c>
      <c r="AB94" s="5">
        <v>274.31562201992597</v>
      </c>
      <c r="AC94" s="5">
        <v>299.87218648543382</v>
      </c>
      <c r="AD94" s="5">
        <v>328.73887051540828</v>
      </c>
      <c r="AE94" s="5">
        <v>0.82842000000000127</v>
      </c>
      <c r="AF94" s="5">
        <v>33.630195542088202</v>
      </c>
      <c r="AG94" s="5">
        <v>64.846938173005256</v>
      </c>
      <c r="AI94" s="19"/>
      <c r="AK94" s="43"/>
      <c r="AM94" s="5">
        <v>93</v>
      </c>
      <c r="AN94" s="5" t="s">
        <v>357</v>
      </c>
      <c r="AO94" s="5">
        <v>5</v>
      </c>
      <c r="AP94" s="5">
        <f t="shared" si="20"/>
        <v>133.30000000000001</v>
      </c>
      <c r="AQ94" s="5">
        <f t="shared" si="21"/>
        <v>135.6</v>
      </c>
      <c r="AR94" s="5" t="s">
        <v>261</v>
      </c>
      <c r="AS94" s="5">
        <v>23</v>
      </c>
      <c r="AT94" s="5">
        <v>13.333333333333334</v>
      </c>
      <c r="AU94" s="5">
        <v>15.555555555555557</v>
      </c>
      <c r="AV94" s="5" t="s">
        <v>10</v>
      </c>
      <c r="AW94" s="5" t="s">
        <v>13</v>
      </c>
      <c r="AX94" s="5" t="s">
        <v>13</v>
      </c>
      <c r="AY94" s="61" t="s">
        <v>216</v>
      </c>
      <c r="BP94" s="47">
        <v>0.92</v>
      </c>
      <c r="BQ94" s="47">
        <v>10</v>
      </c>
      <c r="BR94" s="47">
        <v>0.92</v>
      </c>
      <c r="BS94" s="80" t="s">
        <v>432</v>
      </c>
      <c r="BU94" s="4" t="s">
        <v>96</v>
      </c>
      <c r="BV94" s="4">
        <v>1</v>
      </c>
      <c r="BW94" s="4">
        <v>1</v>
      </c>
      <c r="CG94" s="4"/>
      <c r="DB94" s="53">
        <v>43923</v>
      </c>
      <c r="DC94" s="54">
        <f t="shared" si="22"/>
        <v>43923.270833333336</v>
      </c>
      <c r="DD94" s="55">
        <v>0.27152777777777776</v>
      </c>
      <c r="DE94" s="55">
        <v>0.78611111111111109</v>
      </c>
      <c r="DF94" s="52">
        <f t="shared" si="23"/>
        <v>5</v>
      </c>
      <c r="DG94" t="str">
        <f t="shared" si="24"/>
        <v>JU</v>
      </c>
      <c r="DH94" s="55"/>
      <c r="DI94" s="53">
        <v>43923</v>
      </c>
      <c r="DJ94" s="54">
        <f t="shared" si="25"/>
        <v>43923.277777777781</v>
      </c>
      <c r="DK94" s="55">
        <v>0.27759259259259261</v>
      </c>
      <c r="DL94" s="55"/>
      <c r="DM94" s="52">
        <f t="shared" si="26"/>
        <v>5</v>
      </c>
      <c r="DN94" t="str">
        <f t="shared" si="27"/>
        <v>JU</v>
      </c>
      <c r="DO94" s="55"/>
      <c r="DP94" s="53">
        <v>43923</v>
      </c>
      <c r="DQ94" s="54">
        <f t="shared" si="28"/>
        <v>43923.295138888891</v>
      </c>
      <c r="DR94" s="55">
        <v>0.29478009259259258</v>
      </c>
      <c r="DS94" s="55"/>
      <c r="DT94" s="52">
        <f t="shared" si="29"/>
        <v>5</v>
      </c>
      <c r="DU94" t="str">
        <f t="shared" si="30"/>
        <v>JU</v>
      </c>
      <c r="DV94" s="57"/>
      <c r="DW94" s="65"/>
      <c r="DX94" s="65"/>
      <c r="EA94" s="75">
        <v>0.94</v>
      </c>
      <c r="EB94" s="74"/>
      <c r="EC94" s="5" t="str">
        <f t="shared" si="31"/>
        <v>00B050</v>
      </c>
      <c r="ED94" s="87" t="s">
        <v>439</v>
      </c>
      <c r="EE94" s="72" t="s">
        <v>428</v>
      </c>
      <c r="EF94" s="5" t="str">
        <f t="shared" si="32"/>
        <v xml:space="preserve"> style="Color: white; background-color:#00B050"</v>
      </c>
    </row>
    <row r="95" spans="14:136">
      <c r="N95" s="33">
        <v>44290</v>
      </c>
      <c r="O95" s="55">
        <v>0.53472222222222221</v>
      </c>
      <c r="P95" s="46">
        <f t="shared" si="33"/>
        <v>0</v>
      </c>
      <c r="Q95" s="19">
        <f t="shared" si="18"/>
        <v>0.53472222222222221</v>
      </c>
      <c r="R95" s="19">
        <f t="shared" si="19"/>
        <v>9.6450617283950209E-6</v>
      </c>
      <c r="T95" s="19">
        <v>6.458333333333334E-2</v>
      </c>
      <c r="U95" s="35">
        <v>94.537713576520304</v>
      </c>
      <c r="V95" s="5">
        <v>94.537713576520304</v>
      </c>
      <c r="W95" s="5">
        <v>120.10997493128031</v>
      </c>
      <c r="X95" s="5">
        <v>148.99783422645405</v>
      </c>
      <c r="Y95" s="5">
        <v>181.09324000000001</v>
      </c>
      <c r="Z95" s="5">
        <v>213.87893399465543</v>
      </c>
      <c r="AA95" s="5">
        <v>245.07678618320614</v>
      </c>
      <c r="AB95" s="5">
        <v>274.53771357652033</v>
      </c>
      <c r="AC95" s="5">
        <v>300.10997493128031</v>
      </c>
      <c r="AD95" s="5">
        <v>328.99783422645407</v>
      </c>
      <c r="AE95" s="5">
        <v>1.0932400000000015</v>
      </c>
      <c r="AF95" s="5">
        <v>33.878933994655441</v>
      </c>
      <c r="AG95" s="5">
        <v>65.076786183206124</v>
      </c>
      <c r="AI95" s="19"/>
      <c r="AK95" s="43"/>
      <c r="AM95" s="5">
        <v>94</v>
      </c>
      <c r="AN95" s="5" t="s">
        <v>357</v>
      </c>
      <c r="AO95" s="5">
        <v>5</v>
      </c>
      <c r="AP95" s="5">
        <f t="shared" si="20"/>
        <v>135.6</v>
      </c>
      <c r="AQ95" s="5">
        <f t="shared" si="21"/>
        <v>136.19999999999999</v>
      </c>
      <c r="AR95" s="5" t="s">
        <v>261</v>
      </c>
      <c r="AS95" s="5">
        <v>23</v>
      </c>
      <c r="AT95" s="5">
        <v>15.555555555555557</v>
      </c>
      <c r="AU95" s="5">
        <v>16.222222222222221</v>
      </c>
      <c r="AV95" s="5" t="s">
        <v>10</v>
      </c>
      <c r="AW95" s="5" t="s">
        <v>13</v>
      </c>
      <c r="AX95" s="5" t="s">
        <v>10</v>
      </c>
      <c r="AY95" s="61" t="s">
        <v>216</v>
      </c>
      <c r="BP95" s="47">
        <v>0.93</v>
      </c>
      <c r="BQ95" s="47">
        <v>10</v>
      </c>
      <c r="BR95" s="47">
        <v>0.93</v>
      </c>
      <c r="BS95" s="80" t="s">
        <v>432</v>
      </c>
      <c r="BU95" s="4" t="s">
        <v>97</v>
      </c>
      <c r="BV95" s="4">
        <v>1</v>
      </c>
      <c r="BW95" s="4">
        <v>1</v>
      </c>
      <c r="CG95" s="4"/>
      <c r="DB95" s="53">
        <v>43924</v>
      </c>
      <c r="DC95" s="54">
        <f t="shared" si="22"/>
        <v>43924.270833333336</v>
      </c>
      <c r="DD95" s="55">
        <v>0.27083333333333331</v>
      </c>
      <c r="DE95" s="55">
        <v>0.78680555555555554</v>
      </c>
      <c r="DF95" s="52">
        <f t="shared" si="23"/>
        <v>6</v>
      </c>
      <c r="DG95" t="str">
        <f t="shared" si="24"/>
        <v>VE</v>
      </c>
      <c r="DH95" s="55"/>
      <c r="DI95" s="53">
        <v>43924</v>
      </c>
      <c r="DJ95" s="54">
        <f t="shared" si="25"/>
        <v>43924.277777777781</v>
      </c>
      <c r="DK95" s="55">
        <v>0.27645833333333331</v>
      </c>
      <c r="DL95" s="55"/>
      <c r="DM95" s="52">
        <f t="shared" si="26"/>
        <v>6</v>
      </c>
      <c r="DN95" t="str">
        <f t="shared" si="27"/>
        <v>VE</v>
      </c>
      <c r="DO95" s="55"/>
      <c r="DP95" s="53">
        <v>43924</v>
      </c>
      <c r="DQ95" s="54">
        <f t="shared" si="28"/>
        <v>43924.295138888891</v>
      </c>
      <c r="DR95" s="55">
        <v>0.29454861111111114</v>
      </c>
      <c r="DS95" s="55"/>
      <c r="DT95" s="52">
        <f t="shared" si="29"/>
        <v>6</v>
      </c>
      <c r="DU95" t="str">
        <f t="shared" si="30"/>
        <v>VE</v>
      </c>
      <c r="DV95" s="57"/>
      <c r="DW95" s="65"/>
      <c r="DX95" s="65"/>
      <c r="EA95" s="75">
        <v>0.95</v>
      </c>
      <c r="EB95" s="74"/>
      <c r="EC95" s="5" t="str">
        <f t="shared" si="31"/>
        <v>00B050</v>
      </c>
      <c r="ED95" s="87" t="s">
        <v>439</v>
      </c>
      <c r="EE95" s="72" t="s">
        <v>428</v>
      </c>
      <c r="EF95" s="5" t="str">
        <f t="shared" si="32"/>
        <v xml:space="preserve"> style="Color: white; background-color:#00B050"</v>
      </c>
    </row>
    <row r="96" spans="14:136">
      <c r="N96" s="33">
        <v>44291</v>
      </c>
      <c r="O96" s="55">
        <v>0.53749999999999998</v>
      </c>
      <c r="P96" s="46">
        <f t="shared" si="33"/>
        <v>0</v>
      </c>
      <c r="Q96" s="19">
        <f t="shared" si="18"/>
        <v>0.53749999999999998</v>
      </c>
      <c r="R96" s="19">
        <f t="shared" si="19"/>
        <v>9.6450617283950209E-6</v>
      </c>
      <c r="T96" s="19">
        <v>6.5277777777777782E-2</v>
      </c>
      <c r="U96" s="35">
        <v>94.759828547440648</v>
      </c>
      <c r="V96" s="5">
        <v>94.759828547440648</v>
      </c>
      <c r="W96" s="5">
        <v>120.34780244379314</v>
      </c>
      <c r="X96" s="5">
        <v>149.25683763054451</v>
      </c>
      <c r="Y96" s="5">
        <v>181.3579</v>
      </c>
      <c r="Z96" s="5">
        <v>214.12745149043519</v>
      </c>
      <c r="AA96" s="5">
        <v>245.30652697376127</v>
      </c>
      <c r="AB96" s="5">
        <v>274.75982854744063</v>
      </c>
      <c r="AC96" s="5">
        <v>300.34780244379317</v>
      </c>
      <c r="AD96" s="5">
        <v>329.25683763054451</v>
      </c>
      <c r="AE96" s="5">
        <v>1.3579000000000008</v>
      </c>
      <c r="AF96" s="5">
        <v>34.127451490435192</v>
      </c>
      <c r="AG96" s="5">
        <v>65.306526973761265</v>
      </c>
      <c r="AI96" s="19"/>
      <c r="AK96" s="43"/>
      <c r="AM96" s="5">
        <v>95</v>
      </c>
      <c r="AN96" s="5" t="s">
        <v>357</v>
      </c>
      <c r="AO96" s="5">
        <v>5</v>
      </c>
      <c r="AP96" s="5">
        <f t="shared" si="20"/>
        <v>136.19999999999999</v>
      </c>
      <c r="AQ96" s="5">
        <f t="shared" si="21"/>
        <v>137.30000000000001</v>
      </c>
      <c r="AR96" s="5" t="s">
        <v>261</v>
      </c>
      <c r="AS96" s="5">
        <v>23</v>
      </c>
      <c r="AT96" s="5">
        <v>16.222222222222221</v>
      </c>
      <c r="AU96" s="5">
        <v>17.333333333333332</v>
      </c>
      <c r="AV96" s="5" t="s">
        <v>10</v>
      </c>
      <c r="AW96" s="5" t="s">
        <v>13</v>
      </c>
      <c r="AX96" s="5" t="s">
        <v>11</v>
      </c>
      <c r="AY96" s="61" t="s">
        <v>216</v>
      </c>
      <c r="BP96" s="47">
        <v>0.94</v>
      </c>
      <c r="BQ96" s="47">
        <v>10</v>
      </c>
      <c r="BR96" s="47">
        <v>0.94</v>
      </c>
      <c r="BS96" s="80" t="s">
        <v>432</v>
      </c>
      <c r="BU96" s="4" t="s">
        <v>98</v>
      </c>
      <c r="BV96" s="4">
        <v>1</v>
      </c>
      <c r="BW96" s="4">
        <v>1</v>
      </c>
      <c r="CG96" s="4"/>
      <c r="DB96" s="53">
        <v>43925</v>
      </c>
      <c r="DC96" s="54">
        <f t="shared" si="22"/>
        <v>43925.270833333336</v>
      </c>
      <c r="DD96" s="55">
        <v>0.27083333333333331</v>
      </c>
      <c r="DE96" s="55">
        <v>0.78680555555555554</v>
      </c>
      <c r="DF96" s="52">
        <f t="shared" si="23"/>
        <v>7</v>
      </c>
      <c r="DG96" t="str">
        <f t="shared" si="24"/>
        <v>SA</v>
      </c>
      <c r="DH96" s="55"/>
      <c r="DI96" s="53">
        <v>43925</v>
      </c>
      <c r="DJ96" s="54">
        <f t="shared" si="25"/>
        <v>43925.274305555555</v>
      </c>
      <c r="DK96" s="55">
        <v>0.27533564814814815</v>
      </c>
      <c r="DL96" s="55"/>
      <c r="DM96" s="52">
        <f t="shared" si="26"/>
        <v>7</v>
      </c>
      <c r="DN96" t="str">
        <f t="shared" si="27"/>
        <v>SA</v>
      </c>
      <c r="DO96" s="55"/>
      <c r="DP96" s="53">
        <v>43925</v>
      </c>
      <c r="DQ96" s="54">
        <f t="shared" si="28"/>
        <v>43925.295138888891</v>
      </c>
      <c r="DR96" s="55">
        <v>0.29431712962962964</v>
      </c>
      <c r="DS96" s="55"/>
      <c r="DT96" s="52">
        <f t="shared" si="29"/>
        <v>7</v>
      </c>
      <c r="DU96" t="str">
        <f t="shared" si="30"/>
        <v>SA</v>
      </c>
      <c r="DV96" s="57"/>
      <c r="DW96" s="65"/>
      <c r="DX96" s="65"/>
      <c r="EA96" s="75">
        <v>0.96</v>
      </c>
      <c r="EB96" s="74"/>
      <c r="EC96" s="5" t="str">
        <f t="shared" si="31"/>
        <v>00B050</v>
      </c>
      <c r="ED96" s="87" t="s">
        <v>439</v>
      </c>
      <c r="EE96" s="72" t="s">
        <v>428</v>
      </c>
      <c r="EF96" s="5" t="str">
        <f t="shared" si="32"/>
        <v xml:space="preserve"> style="Color: white; background-color:#00B050"</v>
      </c>
    </row>
    <row r="97" spans="14:136">
      <c r="N97" s="33">
        <v>44292</v>
      </c>
      <c r="O97" s="55">
        <v>0.54027777777777775</v>
      </c>
      <c r="P97" s="46">
        <f t="shared" si="33"/>
        <v>0</v>
      </c>
      <c r="Q97" s="19">
        <f t="shared" si="18"/>
        <v>0.54027777777777775</v>
      </c>
      <c r="R97" s="19">
        <f t="shared" si="19"/>
        <v>7.2337962962966515E-6</v>
      </c>
      <c r="T97" s="19">
        <v>6.5972222222222224E-2</v>
      </c>
      <c r="U97" s="35">
        <v>94.981965486497614</v>
      </c>
      <c r="V97" s="5">
        <v>94.981965486497614</v>
      </c>
      <c r="W97" s="5">
        <v>120.58580903005708</v>
      </c>
      <c r="X97" s="5">
        <v>149.51587872895317</v>
      </c>
      <c r="Y97" s="5">
        <v>181.6224</v>
      </c>
      <c r="Z97" s="5">
        <v>214.375749130401</v>
      </c>
      <c r="AA97" s="5">
        <v>245.53616206632648</v>
      </c>
      <c r="AB97" s="5">
        <v>274.98196548649764</v>
      </c>
      <c r="AC97" s="5">
        <v>300.58580903005708</v>
      </c>
      <c r="AD97" s="5">
        <v>329.51587872895317</v>
      </c>
      <c r="AE97" s="5">
        <v>1.622399999999999</v>
      </c>
      <c r="AF97" s="5">
        <v>34.375749130401019</v>
      </c>
      <c r="AG97" s="5">
        <v>65.536162066326497</v>
      </c>
      <c r="AI97" s="19"/>
      <c r="AK97" s="43"/>
      <c r="AM97" s="5">
        <v>96</v>
      </c>
      <c r="AN97" s="5" t="s">
        <v>357</v>
      </c>
      <c r="AO97" s="5">
        <v>5</v>
      </c>
      <c r="AP97" s="5">
        <f t="shared" si="20"/>
        <v>137.30000000000001</v>
      </c>
      <c r="AQ97" s="5">
        <f t="shared" si="21"/>
        <v>138.1</v>
      </c>
      <c r="AR97" s="5" t="s">
        <v>261</v>
      </c>
      <c r="AS97" s="5">
        <v>23</v>
      </c>
      <c r="AT97" s="5">
        <v>17.333333333333332</v>
      </c>
      <c r="AU97" s="5">
        <v>18.111111111111114</v>
      </c>
      <c r="AV97" s="5" t="s">
        <v>10</v>
      </c>
      <c r="AW97" s="5" t="s">
        <v>13</v>
      </c>
      <c r="AX97" s="5" t="s">
        <v>14</v>
      </c>
      <c r="AY97" s="61" t="s">
        <v>216</v>
      </c>
      <c r="BP97" s="47">
        <v>0.95</v>
      </c>
      <c r="BQ97" s="47">
        <v>10</v>
      </c>
      <c r="BR97" s="47">
        <v>0.95</v>
      </c>
      <c r="BS97" s="80" t="s">
        <v>432</v>
      </c>
      <c r="BU97" s="4" t="s">
        <v>366</v>
      </c>
      <c r="BV97" s="4">
        <v>1</v>
      </c>
      <c r="BW97" s="4" t="s">
        <v>212</v>
      </c>
      <c r="CG97" s="4"/>
      <c r="DB97" s="53">
        <v>43926</v>
      </c>
      <c r="DC97" s="54">
        <f t="shared" si="22"/>
        <v>43926.270833333336</v>
      </c>
      <c r="DD97" s="55">
        <v>0.27013888888888887</v>
      </c>
      <c r="DE97" s="55">
        <v>0.78680555555555554</v>
      </c>
      <c r="DF97" s="52">
        <f t="shared" si="23"/>
        <v>1</v>
      </c>
      <c r="DG97" t="str">
        <f t="shared" si="24"/>
        <v>SU</v>
      </c>
      <c r="DH97" s="55"/>
      <c r="DI97" s="53">
        <v>43926</v>
      </c>
      <c r="DJ97" s="54">
        <f t="shared" si="25"/>
        <v>43926.274305555555</v>
      </c>
      <c r="DK97" s="55">
        <v>0.2742013888888889</v>
      </c>
      <c r="DL97" s="55"/>
      <c r="DM97" s="52">
        <f t="shared" si="26"/>
        <v>1</v>
      </c>
      <c r="DN97" t="str">
        <f t="shared" si="27"/>
        <v>SU</v>
      </c>
      <c r="DO97" s="55"/>
      <c r="DP97" s="53">
        <v>43926</v>
      </c>
      <c r="DQ97" s="54">
        <f t="shared" si="28"/>
        <v>43926.295138888891</v>
      </c>
      <c r="DR97" s="55">
        <v>0.29409722222222223</v>
      </c>
      <c r="DS97" s="55"/>
      <c r="DT97" s="52">
        <f t="shared" si="29"/>
        <v>1</v>
      </c>
      <c r="DU97" t="str">
        <f t="shared" si="30"/>
        <v>SU</v>
      </c>
      <c r="DV97" s="57"/>
      <c r="DW97" s="65"/>
      <c r="DX97" s="65"/>
      <c r="EA97" s="75">
        <v>0.97</v>
      </c>
      <c r="EB97" s="74"/>
      <c r="EC97" s="5" t="str">
        <f t="shared" si="31"/>
        <v>00B050</v>
      </c>
      <c r="ED97" s="87" t="s">
        <v>439</v>
      </c>
      <c r="EE97" s="72" t="s">
        <v>428</v>
      </c>
      <c r="EF97" s="5" t="str">
        <f t="shared" si="32"/>
        <v xml:space="preserve"> style="Color: white; background-color:#00B050"</v>
      </c>
    </row>
    <row r="98" spans="14:136">
      <c r="N98" s="33">
        <v>44293</v>
      </c>
      <c r="O98" s="55">
        <v>0.54236111111111118</v>
      </c>
      <c r="P98" s="46">
        <f t="shared" si="33"/>
        <v>0</v>
      </c>
      <c r="Q98" s="19">
        <f t="shared" si="18"/>
        <v>0.54236111111111118</v>
      </c>
      <c r="R98" s="19">
        <f t="shared" si="19"/>
        <v>9.6450617283950209E-6</v>
      </c>
      <c r="T98" s="19">
        <v>6.6666666666666666E-2</v>
      </c>
      <c r="U98" s="35">
        <v>95.204127041151466</v>
      </c>
      <c r="V98" s="5">
        <v>95.204127041151466</v>
      </c>
      <c r="W98" s="5">
        <v>120.82389911306745</v>
      </c>
      <c r="X98" s="5">
        <v>149.77495573280771</v>
      </c>
      <c r="Y98" s="5">
        <v>181.88675000000001</v>
      </c>
      <c r="Z98" s="5">
        <v>214.62382773215387</v>
      </c>
      <c r="AA98" s="5">
        <v>245.76569298083763</v>
      </c>
      <c r="AB98" s="5">
        <v>275.20412704115148</v>
      </c>
      <c r="AC98" s="5">
        <v>300.82389911306745</v>
      </c>
      <c r="AD98" s="5">
        <v>329.77495573280771</v>
      </c>
      <c r="AE98" s="5">
        <v>1.8867499999999993</v>
      </c>
      <c r="AF98" s="5">
        <v>34.623827732153877</v>
      </c>
      <c r="AG98" s="5">
        <v>65.765692980837642</v>
      </c>
      <c r="AI98" s="19"/>
      <c r="AK98" s="43"/>
      <c r="AM98" s="5">
        <v>97</v>
      </c>
      <c r="AN98" s="5" t="s">
        <v>357</v>
      </c>
      <c r="AO98" s="5">
        <v>5</v>
      </c>
      <c r="AP98" s="5">
        <f t="shared" si="20"/>
        <v>138.1</v>
      </c>
      <c r="AQ98" s="5">
        <f t="shared" si="21"/>
        <v>140.1</v>
      </c>
      <c r="AR98" s="5" t="s">
        <v>261</v>
      </c>
      <c r="AS98" s="5">
        <v>23</v>
      </c>
      <c r="AT98" s="5">
        <v>18.111111111111114</v>
      </c>
      <c r="AU98" s="5">
        <v>20.111111111111114</v>
      </c>
      <c r="AV98" s="5" t="s">
        <v>10</v>
      </c>
      <c r="AW98" s="5" t="s">
        <v>13</v>
      </c>
      <c r="AX98" s="5" t="s">
        <v>20</v>
      </c>
      <c r="AY98" s="61" t="s">
        <v>216</v>
      </c>
      <c r="BP98" s="47">
        <v>0.96</v>
      </c>
      <c r="BQ98" s="47">
        <v>10</v>
      </c>
      <c r="BR98" s="47">
        <v>0.96</v>
      </c>
      <c r="BS98" s="80" t="s">
        <v>432</v>
      </c>
      <c r="BU98" s="4" t="s">
        <v>367</v>
      </c>
      <c r="BV98" s="4">
        <v>1</v>
      </c>
      <c r="BW98" s="4" t="s">
        <v>212</v>
      </c>
      <c r="CG98" s="4"/>
      <c r="DB98" s="53">
        <v>43927</v>
      </c>
      <c r="DC98" s="54">
        <f t="shared" si="22"/>
        <v>43927.270833333336</v>
      </c>
      <c r="DD98" s="55">
        <v>0.26944444444444443</v>
      </c>
      <c r="DE98" s="55">
        <v>0.78680555555555554</v>
      </c>
      <c r="DF98" s="52">
        <f t="shared" si="23"/>
        <v>2</v>
      </c>
      <c r="DG98" t="str">
        <f t="shared" si="24"/>
        <v>MO</v>
      </c>
      <c r="DH98" s="55"/>
      <c r="DI98" s="53">
        <v>43927</v>
      </c>
      <c r="DJ98" s="54">
        <f t="shared" si="25"/>
        <v>43927.274305555555</v>
      </c>
      <c r="DK98" s="55">
        <v>0.27307870370370368</v>
      </c>
      <c r="DL98" s="55"/>
      <c r="DM98" s="52">
        <f t="shared" si="26"/>
        <v>2</v>
      </c>
      <c r="DN98" t="str">
        <f t="shared" si="27"/>
        <v>MO</v>
      </c>
      <c r="DO98" s="55"/>
      <c r="DP98" s="53">
        <v>43927</v>
      </c>
      <c r="DQ98" s="54">
        <f t="shared" si="28"/>
        <v>43927.295138888891</v>
      </c>
      <c r="DR98" s="55">
        <v>0.29386574074074073</v>
      </c>
      <c r="DS98" s="55"/>
      <c r="DT98" s="52">
        <f t="shared" si="29"/>
        <v>2</v>
      </c>
      <c r="DU98" t="str">
        <f t="shared" si="30"/>
        <v>MO</v>
      </c>
      <c r="DV98" s="57"/>
      <c r="DW98" s="65"/>
      <c r="DX98" s="65"/>
      <c r="EA98" s="75">
        <v>0.98</v>
      </c>
      <c r="EB98" s="74"/>
      <c r="EC98" s="5" t="str">
        <f t="shared" si="31"/>
        <v>00B050</v>
      </c>
      <c r="ED98" s="87" t="s">
        <v>439</v>
      </c>
      <c r="EE98" s="72" t="s">
        <v>428</v>
      </c>
      <c r="EF98" s="5" t="str">
        <f t="shared" si="32"/>
        <v xml:space="preserve"> style="Color: white; background-color:#00B050"</v>
      </c>
    </row>
    <row r="99" spans="14:136">
      <c r="N99" s="33">
        <v>44294</v>
      </c>
      <c r="O99" s="55">
        <v>0.54513888888888895</v>
      </c>
      <c r="P99" s="46">
        <f t="shared" si="33"/>
        <v>0</v>
      </c>
      <c r="Q99" s="19">
        <f t="shared" si="18"/>
        <v>0.54513888888888895</v>
      </c>
      <c r="R99" s="19">
        <f t="shared" si="19"/>
        <v>9.6450617283950209E-6</v>
      </c>
      <c r="T99" s="19">
        <v>6.7361111111111108E-2</v>
      </c>
      <c r="U99" s="35">
        <v>95.4263151885078</v>
      </c>
      <c r="V99" s="5">
        <v>95.4263151885078</v>
      </c>
      <c r="W99" s="5">
        <v>121.06204015240309</v>
      </c>
      <c r="X99" s="5">
        <v>150.03406884175786</v>
      </c>
      <c r="Y99" s="5">
        <v>182.15094999999999</v>
      </c>
      <c r="Z99" s="5">
        <v>214.87168793395918</v>
      </c>
      <c r="AA99" s="5">
        <v>245.99512123545298</v>
      </c>
      <c r="AB99" s="5">
        <v>275.42631518850783</v>
      </c>
      <c r="AC99" s="5">
        <v>301.06204015240309</v>
      </c>
      <c r="AD99" s="5">
        <v>330.03406884175786</v>
      </c>
      <c r="AE99" s="5">
        <v>2.1509500000000017</v>
      </c>
      <c r="AF99" s="5">
        <v>34.871687933959187</v>
      </c>
      <c r="AG99" s="5">
        <v>65.995121235452984</v>
      </c>
      <c r="AI99" s="19"/>
      <c r="AK99" s="43"/>
      <c r="AM99" s="5">
        <v>98</v>
      </c>
      <c r="AN99" s="5" t="s">
        <v>357</v>
      </c>
      <c r="AO99" s="5">
        <v>5</v>
      </c>
      <c r="AP99" s="5">
        <f t="shared" si="20"/>
        <v>140.1</v>
      </c>
      <c r="AQ99" s="5">
        <f t="shared" si="21"/>
        <v>141.9</v>
      </c>
      <c r="AR99" s="5" t="s">
        <v>261</v>
      </c>
      <c r="AS99" s="5">
        <v>23</v>
      </c>
      <c r="AT99" s="5">
        <v>20.111111111111114</v>
      </c>
      <c r="AU99" s="5">
        <v>21.888888888888889</v>
      </c>
      <c r="AV99" s="5" t="s">
        <v>10</v>
      </c>
      <c r="AW99" s="5" t="s">
        <v>13</v>
      </c>
      <c r="AX99" s="5" t="s">
        <v>15</v>
      </c>
      <c r="AY99" s="61" t="s">
        <v>216</v>
      </c>
      <c r="BP99" s="47">
        <v>0.97</v>
      </c>
      <c r="BQ99" s="47">
        <v>10</v>
      </c>
      <c r="BR99" s="47">
        <v>0.97</v>
      </c>
      <c r="BS99" s="80" t="s">
        <v>432</v>
      </c>
      <c r="BU99" s="4" t="s">
        <v>368</v>
      </c>
      <c r="BV99" s="4">
        <v>3</v>
      </c>
      <c r="BW99" s="4" t="s">
        <v>199</v>
      </c>
      <c r="CG99" s="4"/>
      <c r="DB99" s="53">
        <v>43928</v>
      </c>
      <c r="DC99" s="54">
        <f t="shared" si="22"/>
        <v>43928.267361111109</v>
      </c>
      <c r="DD99" s="55">
        <v>0.26874999999999999</v>
      </c>
      <c r="DE99" s="55">
        <v>0.78749999999999998</v>
      </c>
      <c r="DF99" s="52">
        <f t="shared" si="23"/>
        <v>3</v>
      </c>
      <c r="DG99" t="str">
        <f t="shared" si="24"/>
        <v>MA</v>
      </c>
      <c r="DH99" s="55"/>
      <c r="DI99" s="53">
        <v>43928</v>
      </c>
      <c r="DJ99" s="54">
        <f t="shared" si="25"/>
        <v>43928.270833333336</v>
      </c>
      <c r="DK99" s="55">
        <v>0.27196759259259257</v>
      </c>
      <c r="DL99" s="55"/>
      <c r="DM99" s="52">
        <f t="shared" si="26"/>
        <v>3</v>
      </c>
      <c r="DN99" t="str">
        <f t="shared" si="27"/>
        <v>MA</v>
      </c>
      <c r="DO99" s="55"/>
      <c r="DP99" s="53">
        <v>43928</v>
      </c>
      <c r="DQ99" s="54">
        <f t="shared" si="28"/>
        <v>43928.295138888891</v>
      </c>
      <c r="DR99" s="55">
        <v>0.29364583333333333</v>
      </c>
      <c r="DS99" s="55"/>
      <c r="DT99" s="52">
        <f t="shared" si="29"/>
        <v>3</v>
      </c>
      <c r="DU99" t="str">
        <f t="shared" si="30"/>
        <v>MA</v>
      </c>
      <c r="DV99" s="57"/>
      <c r="DW99" s="65"/>
      <c r="DX99" s="65"/>
      <c r="EA99" s="75">
        <v>0.99</v>
      </c>
      <c r="EB99" s="74"/>
      <c r="EC99" s="5" t="str">
        <f t="shared" si="31"/>
        <v>00B050</v>
      </c>
      <c r="ED99" s="87" t="s">
        <v>439</v>
      </c>
      <c r="EE99" s="72" t="s">
        <v>428</v>
      </c>
      <c r="EF99" s="5" t="str">
        <f t="shared" si="32"/>
        <v xml:space="preserve"> style="Color: white; background-color:#00B050"</v>
      </c>
    </row>
    <row r="100" spans="14:136">
      <c r="N100" s="33">
        <v>44295</v>
      </c>
      <c r="O100" s="55">
        <v>0.54791666666666672</v>
      </c>
      <c r="P100" s="46">
        <f t="shared" si="33"/>
        <v>0</v>
      </c>
      <c r="Q100" s="19">
        <f t="shared" si="18"/>
        <v>0.54791666666666672</v>
      </c>
      <c r="R100" s="19">
        <f t="shared" si="19"/>
        <v>9.6450617283950209E-6</v>
      </c>
      <c r="T100" s="19">
        <v>6.805555555555555E-2</v>
      </c>
      <c r="U100" s="35">
        <v>95.64852692949259</v>
      </c>
      <c r="V100" s="5">
        <v>95.64852692949259</v>
      </c>
      <c r="W100" s="5">
        <v>121.30036940362049</v>
      </c>
      <c r="X100" s="5">
        <v>150.29321501118889</v>
      </c>
      <c r="Y100" s="5">
        <v>182.41498000000001</v>
      </c>
      <c r="Z100" s="5">
        <v>215.11933080614961</v>
      </c>
      <c r="AA100" s="5">
        <v>246.22444834649718</v>
      </c>
      <c r="AB100" s="5">
        <v>275.64852692949262</v>
      </c>
      <c r="AC100" s="5">
        <v>301.30036940362049</v>
      </c>
      <c r="AD100" s="5">
        <v>330.29321501118886</v>
      </c>
      <c r="AE100" s="5">
        <v>2.4149799999999999</v>
      </c>
      <c r="AF100" s="5">
        <v>35.11933080614962</v>
      </c>
      <c r="AG100" s="5">
        <v>66.224448346497155</v>
      </c>
      <c r="AI100" s="19"/>
      <c r="AK100" s="43"/>
      <c r="AM100" s="5">
        <v>99</v>
      </c>
      <c r="AN100" s="5" t="s">
        <v>357</v>
      </c>
      <c r="AO100" s="5">
        <v>5</v>
      </c>
      <c r="AP100" s="5">
        <f t="shared" si="20"/>
        <v>141.9</v>
      </c>
      <c r="AQ100" s="5">
        <f t="shared" si="21"/>
        <v>144</v>
      </c>
      <c r="AR100" s="5" t="s">
        <v>261</v>
      </c>
      <c r="AS100" s="5">
        <v>23</v>
      </c>
      <c r="AT100" s="5">
        <v>21.888888888888889</v>
      </c>
      <c r="AU100" s="5">
        <v>24</v>
      </c>
      <c r="AV100" s="5" t="s">
        <v>10</v>
      </c>
      <c r="AW100" s="5" t="s">
        <v>13</v>
      </c>
      <c r="AX100" s="5" t="s">
        <v>16</v>
      </c>
      <c r="AY100" s="61" t="s">
        <v>216</v>
      </c>
      <c r="BP100" s="47">
        <v>0.98</v>
      </c>
      <c r="BQ100" s="47">
        <v>10</v>
      </c>
      <c r="BR100" s="47">
        <v>0.98</v>
      </c>
      <c r="BS100" s="80" t="s">
        <v>432</v>
      </c>
      <c r="BU100" s="4" t="s">
        <v>369</v>
      </c>
      <c r="BV100" s="4">
        <v>4</v>
      </c>
      <c r="BW100" s="4" t="s">
        <v>162</v>
      </c>
      <c r="CG100" s="4"/>
      <c r="DB100" s="53">
        <v>43929</v>
      </c>
      <c r="DC100" s="54">
        <f t="shared" si="22"/>
        <v>43929.267361111109</v>
      </c>
      <c r="DD100" s="55">
        <v>0.26805555555555555</v>
      </c>
      <c r="DE100" s="55">
        <v>0.78749999999999998</v>
      </c>
      <c r="DF100" s="52">
        <f t="shared" si="23"/>
        <v>4</v>
      </c>
      <c r="DG100" t="str">
        <f t="shared" si="24"/>
        <v>ME</v>
      </c>
      <c r="DH100" s="55"/>
      <c r="DI100" s="53">
        <v>43929</v>
      </c>
      <c r="DJ100" s="54">
        <f t="shared" si="25"/>
        <v>43929.270833333336</v>
      </c>
      <c r="DK100" s="55">
        <v>0.27084490740740741</v>
      </c>
      <c r="DL100" s="55"/>
      <c r="DM100" s="52">
        <f t="shared" si="26"/>
        <v>4</v>
      </c>
      <c r="DN100" t="str">
        <f t="shared" si="27"/>
        <v>ME</v>
      </c>
      <c r="DO100" s="55"/>
      <c r="DP100" s="53">
        <v>43929</v>
      </c>
      <c r="DQ100" s="54">
        <f t="shared" si="28"/>
        <v>43929.295138888891</v>
      </c>
      <c r="DR100" s="55">
        <v>0.29342592592592592</v>
      </c>
      <c r="DS100" s="55"/>
      <c r="DT100" s="52">
        <f t="shared" si="29"/>
        <v>4</v>
      </c>
      <c r="DU100" t="str">
        <f t="shared" si="30"/>
        <v>ME</v>
      </c>
      <c r="DV100" s="57"/>
      <c r="DW100" s="65"/>
      <c r="DX100" s="65"/>
      <c r="EA100" s="75">
        <v>1</v>
      </c>
      <c r="EB100" s="74"/>
      <c r="EC100" s="5" t="str">
        <f t="shared" si="31"/>
        <v>00B050</v>
      </c>
      <c r="ED100" s="87" t="s">
        <v>439</v>
      </c>
      <c r="EE100" s="72" t="s">
        <v>428</v>
      </c>
      <c r="EF100" s="5" t="str">
        <f t="shared" si="32"/>
        <v xml:space="preserve"> style="Color: white; background-color:#00B050"</v>
      </c>
    </row>
    <row r="101" spans="14:136">
      <c r="N101" s="33">
        <v>44296</v>
      </c>
      <c r="O101" s="55">
        <v>0.55069444444444449</v>
      </c>
      <c r="P101" s="46">
        <f t="shared" si="33"/>
        <v>0</v>
      </c>
      <c r="Q101" s="19">
        <f t="shared" si="18"/>
        <v>0.55069444444444449</v>
      </c>
      <c r="R101" s="19">
        <f t="shared" si="19"/>
        <v>9.6450617283950209E-6</v>
      </c>
      <c r="T101" s="19">
        <v>6.8749999999999992E-2</v>
      </c>
      <c r="U101" s="35">
        <v>95.870767882166376</v>
      </c>
      <c r="V101" s="5">
        <v>95.870767882166376</v>
      </c>
      <c r="W101" s="5">
        <v>121.53875978854506</v>
      </c>
      <c r="X101" s="5">
        <v>150.55239332310111</v>
      </c>
      <c r="Y101" s="5">
        <v>182.67885999999999</v>
      </c>
      <c r="Z101" s="5">
        <v>215.36675715550811</v>
      </c>
      <c r="AA101" s="5">
        <v>246.45367582840458</v>
      </c>
      <c r="AB101" s="5">
        <v>275.87076788216638</v>
      </c>
      <c r="AC101" s="5">
        <v>301.53875978854506</v>
      </c>
      <c r="AD101" s="5">
        <v>330.55239332310111</v>
      </c>
      <c r="AE101" s="5">
        <v>2.6788600000000002</v>
      </c>
      <c r="AF101" s="5">
        <v>35.366757155508118</v>
      </c>
      <c r="AG101" s="5">
        <v>66.453675828404613</v>
      </c>
      <c r="AI101" s="19"/>
      <c r="AK101" s="43"/>
      <c r="AM101" s="5">
        <v>100</v>
      </c>
      <c r="AN101" s="5" t="s">
        <v>357</v>
      </c>
      <c r="AO101" s="5">
        <v>5</v>
      </c>
      <c r="AP101" s="5">
        <f t="shared" si="20"/>
        <v>144</v>
      </c>
      <c r="AQ101" s="5">
        <f t="shared" si="21"/>
        <v>145.9</v>
      </c>
      <c r="AR101" s="5" t="s">
        <v>261</v>
      </c>
      <c r="AS101" s="5">
        <v>23</v>
      </c>
      <c r="AT101" s="5">
        <v>24</v>
      </c>
      <c r="AU101" s="5">
        <v>25.888888888888889</v>
      </c>
      <c r="AV101" s="5" t="s">
        <v>10</v>
      </c>
      <c r="AW101" s="5" t="s">
        <v>13</v>
      </c>
      <c r="AX101" s="5" t="s">
        <v>12</v>
      </c>
      <c r="AY101" s="61" t="s">
        <v>216</v>
      </c>
      <c r="BP101" s="47">
        <v>0.99</v>
      </c>
      <c r="BQ101" s="47">
        <v>10</v>
      </c>
      <c r="BR101" s="47">
        <v>0.99</v>
      </c>
      <c r="BS101" s="80" t="s">
        <v>432</v>
      </c>
      <c r="BU101" s="4" t="s">
        <v>370</v>
      </c>
      <c r="BV101" s="4">
        <v>1</v>
      </c>
      <c r="BW101" s="4">
        <v>1</v>
      </c>
      <c r="CG101" s="4"/>
      <c r="DB101" s="53">
        <v>43930</v>
      </c>
      <c r="DC101" s="54">
        <f t="shared" si="22"/>
        <v>43930.267361111109</v>
      </c>
      <c r="DD101" s="55">
        <v>0.26805555555555555</v>
      </c>
      <c r="DE101" s="55">
        <v>0.78749999999999998</v>
      </c>
      <c r="DF101" s="52">
        <f t="shared" si="23"/>
        <v>5</v>
      </c>
      <c r="DG101" t="str">
        <f t="shared" si="24"/>
        <v>JU</v>
      </c>
      <c r="DH101" s="55"/>
      <c r="DI101" s="53">
        <v>43930</v>
      </c>
      <c r="DJ101" s="54">
        <f t="shared" si="25"/>
        <v>43930.270833333336</v>
      </c>
      <c r="DK101" s="55">
        <v>0.26974537037037039</v>
      </c>
      <c r="DL101" s="55"/>
      <c r="DM101" s="52">
        <f t="shared" si="26"/>
        <v>5</v>
      </c>
      <c r="DN101" t="str">
        <f t="shared" si="27"/>
        <v>JU</v>
      </c>
      <c r="DO101" s="55"/>
      <c r="DP101" s="53">
        <v>43930</v>
      </c>
      <c r="DQ101" s="54">
        <f t="shared" si="28"/>
        <v>43930.291666666664</v>
      </c>
      <c r="DR101" s="55">
        <v>0.29320601851851852</v>
      </c>
      <c r="DS101" s="55"/>
      <c r="DT101" s="52">
        <f t="shared" si="29"/>
        <v>5</v>
      </c>
      <c r="DU101" t="str">
        <f t="shared" si="30"/>
        <v>JU</v>
      </c>
      <c r="DV101" s="57"/>
      <c r="DW101" s="65"/>
      <c r="DX101" s="65"/>
      <c r="EA101" s="75">
        <v>0</v>
      </c>
      <c r="EB101" s="71"/>
      <c r="EC101" s="5" t="str">
        <f t="shared" si="31"/>
        <v>FF0000</v>
      </c>
      <c r="ED101" s="87" t="s">
        <v>439</v>
      </c>
      <c r="EE101" s="72" t="s">
        <v>428</v>
      </c>
      <c r="EF101" s="5" t="str">
        <f t="shared" si="32"/>
        <v xml:space="preserve"> style="Color: white; background-color:#FF0000"</v>
      </c>
    </row>
    <row r="102" spans="14:136">
      <c r="N102" s="33">
        <v>44297</v>
      </c>
      <c r="O102" s="55">
        <v>0.55347222222222225</v>
      </c>
      <c r="P102" s="46">
        <f t="shared" si="33"/>
        <v>0</v>
      </c>
      <c r="Q102" s="19">
        <f t="shared" si="18"/>
        <v>0.55347222222222225</v>
      </c>
      <c r="R102" s="19">
        <f t="shared" si="19"/>
        <v>9.6450617283950209E-6</v>
      </c>
      <c r="T102" s="19">
        <v>6.9444444444444434E-2</v>
      </c>
      <c r="U102" s="35">
        <v>96.09303480145627</v>
      </c>
      <c r="V102" s="5">
        <v>96.09303480145627</v>
      </c>
      <c r="W102" s="5">
        <v>121.77728650856585</v>
      </c>
      <c r="X102" s="5">
        <v>150.81160209478853</v>
      </c>
      <c r="Y102" s="5">
        <v>182.94257999999999</v>
      </c>
      <c r="Z102" s="5">
        <v>215.61396786134856</v>
      </c>
      <c r="AA102" s="5">
        <v>246.68280519366425</v>
      </c>
      <c r="AB102" s="5">
        <v>276.09303480145627</v>
      </c>
      <c r="AC102" s="5">
        <v>301.77728650856585</v>
      </c>
      <c r="AD102" s="5">
        <v>330.81160209478855</v>
      </c>
      <c r="AE102" s="5">
        <v>2.9425799999999995</v>
      </c>
      <c r="AF102" s="5">
        <v>35.613967861348563</v>
      </c>
      <c r="AG102" s="5">
        <v>66.682805193664265</v>
      </c>
      <c r="AI102" s="19"/>
      <c r="AK102" s="43"/>
      <c r="AM102" s="5">
        <v>101</v>
      </c>
      <c r="AN102" s="5" t="s">
        <v>357</v>
      </c>
      <c r="AO102" s="5">
        <v>5</v>
      </c>
      <c r="AP102" s="5">
        <f t="shared" si="20"/>
        <v>145.9</v>
      </c>
      <c r="AQ102" s="5">
        <f t="shared" si="21"/>
        <v>146.69999999999999</v>
      </c>
      <c r="AR102" s="5" t="s">
        <v>261</v>
      </c>
      <c r="AS102" s="5">
        <v>23</v>
      </c>
      <c r="AT102" s="5">
        <v>25.888888888888889</v>
      </c>
      <c r="AU102" s="5">
        <v>26.666666666666668</v>
      </c>
      <c r="AV102" s="5" t="s">
        <v>10</v>
      </c>
      <c r="AW102" s="5" t="s">
        <v>13</v>
      </c>
      <c r="AX102" s="5" t="s">
        <v>21</v>
      </c>
      <c r="AY102" s="61" t="s">
        <v>216</v>
      </c>
      <c r="BP102" s="47">
        <v>1</v>
      </c>
      <c r="BQ102" s="47">
        <v>10</v>
      </c>
      <c r="BR102" s="47">
        <v>1</v>
      </c>
      <c r="BS102" s="80" t="s">
        <v>432</v>
      </c>
      <c r="BU102" s="4" t="s">
        <v>371</v>
      </c>
      <c r="BV102" s="4">
        <v>3</v>
      </c>
      <c r="BW102" s="4" t="s">
        <v>199</v>
      </c>
      <c r="CG102" s="4"/>
      <c r="DB102" s="53">
        <v>43931</v>
      </c>
      <c r="DC102" s="54">
        <f t="shared" si="22"/>
        <v>43931.267361111109</v>
      </c>
      <c r="DD102" s="55">
        <v>0.2673611111111111</v>
      </c>
      <c r="DE102" s="55">
        <v>0.78749999999999998</v>
      </c>
      <c r="DF102" s="52">
        <f t="shared" si="23"/>
        <v>6</v>
      </c>
      <c r="DG102" t="str">
        <f t="shared" si="24"/>
        <v>VE</v>
      </c>
      <c r="DH102" s="55"/>
      <c r="DI102" s="53">
        <v>43931</v>
      </c>
      <c r="DJ102" s="54">
        <f t="shared" si="25"/>
        <v>43931.267361111109</v>
      </c>
      <c r="DK102" s="55">
        <v>0.26863425925925927</v>
      </c>
      <c r="DL102" s="55"/>
      <c r="DM102" s="52">
        <f t="shared" si="26"/>
        <v>6</v>
      </c>
      <c r="DN102" t="str">
        <f t="shared" si="27"/>
        <v>VE</v>
      </c>
      <c r="DO102" s="55"/>
      <c r="DP102" s="53">
        <v>43931</v>
      </c>
      <c r="DQ102" s="54">
        <f t="shared" si="28"/>
        <v>43931.291666666664</v>
      </c>
      <c r="DR102" s="55">
        <v>0.29298611111111111</v>
      </c>
      <c r="DS102" s="55"/>
      <c r="DT102" s="52">
        <f t="shared" si="29"/>
        <v>6</v>
      </c>
      <c r="DU102" t="str">
        <f t="shared" si="30"/>
        <v>VE</v>
      </c>
      <c r="DV102" s="57"/>
      <c r="DW102" s="65"/>
      <c r="DX102" s="65"/>
      <c r="ED102" s="72"/>
      <c r="EE102" s="72"/>
    </row>
    <row r="103" spans="14:136">
      <c r="N103" s="33">
        <v>44298</v>
      </c>
      <c r="O103" s="55">
        <v>0.55625000000000002</v>
      </c>
      <c r="P103" s="46">
        <f t="shared" si="33"/>
        <v>0</v>
      </c>
      <c r="Q103" s="19">
        <f t="shared" si="18"/>
        <v>0.55625000000000002</v>
      </c>
      <c r="R103" s="19">
        <f t="shared" si="19"/>
        <v>9.6450617283950209E-6</v>
      </c>
      <c r="T103" s="19">
        <v>7.013888888888889E-2</v>
      </c>
      <c r="U103" s="35">
        <v>96.315334433692442</v>
      </c>
      <c r="V103" s="5">
        <v>96.315334433692442</v>
      </c>
      <c r="W103" s="5">
        <v>122.01591322056026</v>
      </c>
      <c r="X103" s="5">
        <v>151.07083962236084</v>
      </c>
      <c r="Y103" s="5">
        <v>183.20614</v>
      </c>
      <c r="Z103" s="5">
        <v>215.86096384066596</v>
      </c>
      <c r="AA103" s="5">
        <v>246.91183795276396</v>
      </c>
      <c r="AB103" s="5">
        <v>276.31533443369244</v>
      </c>
      <c r="AC103" s="5">
        <v>302.01591322056026</v>
      </c>
      <c r="AD103" s="5">
        <v>331.07083962236084</v>
      </c>
      <c r="AE103" s="5">
        <v>3.2061400000000013</v>
      </c>
      <c r="AF103" s="5">
        <v>35.860963840665953</v>
      </c>
      <c r="AG103" s="5">
        <v>66.91183795276396</v>
      </c>
      <c r="AI103" s="19"/>
      <c r="AK103" s="43"/>
      <c r="AM103" s="5">
        <v>102</v>
      </c>
      <c r="AN103" s="5" t="s">
        <v>357</v>
      </c>
      <c r="AO103" s="5">
        <v>5</v>
      </c>
      <c r="AP103" s="5">
        <f t="shared" si="20"/>
        <v>146.69999999999999</v>
      </c>
      <c r="AQ103" s="5">
        <f t="shared" si="21"/>
        <v>147.30000000000001</v>
      </c>
      <c r="AR103" s="5" t="s">
        <v>266</v>
      </c>
      <c r="AS103" s="5">
        <v>24</v>
      </c>
      <c r="AT103" s="5">
        <v>26.666666666666668</v>
      </c>
      <c r="AU103" s="5">
        <v>27.333333333333332</v>
      </c>
      <c r="AV103" s="5" t="s">
        <v>10</v>
      </c>
      <c r="AW103" s="5" t="s">
        <v>10</v>
      </c>
      <c r="AX103" s="5" t="s">
        <v>10</v>
      </c>
      <c r="AY103" s="61" t="s">
        <v>169</v>
      </c>
      <c r="BP103" s="47">
        <v>29</v>
      </c>
      <c r="BQ103" s="47">
        <v>1</v>
      </c>
      <c r="BR103" s="47">
        <v>29</v>
      </c>
      <c r="BS103" s="80" t="s">
        <v>432</v>
      </c>
      <c r="BU103" s="4" t="s">
        <v>372</v>
      </c>
      <c r="BV103" s="4">
        <v>4</v>
      </c>
      <c r="BW103" s="4" t="s">
        <v>162</v>
      </c>
      <c r="CG103" s="4"/>
      <c r="DB103" s="53">
        <v>43932</v>
      </c>
      <c r="DC103" s="54">
        <f t="shared" si="22"/>
        <v>43932.267361111109</v>
      </c>
      <c r="DD103" s="55">
        <v>0.26666666666666666</v>
      </c>
      <c r="DE103" s="55">
        <v>0.78819444444444453</v>
      </c>
      <c r="DF103" s="52">
        <f t="shared" si="23"/>
        <v>7</v>
      </c>
      <c r="DG103" t="str">
        <f t="shared" si="24"/>
        <v>SA</v>
      </c>
      <c r="DH103" s="55"/>
      <c r="DI103" s="53">
        <v>43932</v>
      </c>
      <c r="DJ103" s="54">
        <f t="shared" si="25"/>
        <v>43932.267361111109</v>
      </c>
      <c r="DK103" s="55">
        <v>0.26754629629629628</v>
      </c>
      <c r="DL103" s="55"/>
      <c r="DM103" s="52">
        <f t="shared" si="26"/>
        <v>7</v>
      </c>
      <c r="DN103" t="str">
        <f t="shared" si="27"/>
        <v>SA</v>
      </c>
      <c r="DO103" s="55"/>
      <c r="DP103" s="53">
        <v>43932</v>
      </c>
      <c r="DQ103" s="54">
        <f t="shared" si="28"/>
        <v>43932.291666666664</v>
      </c>
      <c r="DR103" s="55">
        <v>0.29277777777777775</v>
      </c>
      <c r="DS103" s="55"/>
      <c r="DT103" s="52">
        <f t="shared" si="29"/>
        <v>7</v>
      </c>
      <c r="DU103" t="str">
        <f t="shared" si="30"/>
        <v>SA</v>
      </c>
      <c r="DV103" s="57"/>
      <c r="DW103" s="65"/>
      <c r="DX103" s="65"/>
      <c r="ED103" s="72"/>
      <c r="EE103" s="72"/>
    </row>
    <row r="104" spans="14:136">
      <c r="N104" s="33">
        <v>44299</v>
      </c>
      <c r="O104" s="55">
        <v>0.55902777777777779</v>
      </c>
      <c r="P104" s="46">
        <f t="shared" si="33"/>
        <v>0</v>
      </c>
      <c r="Q104" s="19">
        <f t="shared" si="18"/>
        <v>0.55902777777777779</v>
      </c>
      <c r="R104" s="19">
        <f t="shared" si="19"/>
        <v>9.6450617283950209E-6</v>
      </c>
      <c r="T104" s="19">
        <v>7.0833333333333331E-2</v>
      </c>
      <c r="U104" s="35">
        <v>96.537661016706636</v>
      </c>
      <c r="V104" s="5">
        <v>96.537661016706636</v>
      </c>
      <c r="W104" s="5">
        <v>122.25464101583327</v>
      </c>
      <c r="X104" s="5">
        <v>151.33010711362439</v>
      </c>
      <c r="Y104" s="5">
        <v>183.46953999999999</v>
      </c>
      <c r="Z104" s="5">
        <v>216.10774587801154</v>
      </c>
      <c r="AA104" s="5">
        <v>247.14077561413461</v>
      </c>
      <c r="AB104" s="5">
        <v>276.53766101670664</v>
      </c>
      <c r="AC104" s="5">
        <v>302.25464101583327</v>
      </c>
      <c r="AD104" s="5">
        <v>331.33010711362442</v>
      </c>
      <c r="AE104" s="5">
        <v>3.4695399999999985</v>
      </c>
      <c r="AF104" s="5">
        <v>36.107745878011528</v>
      </c>
      <c r="AG104" s="5">
        <v>67.140775614134611</v>
      </c>
      <c r="AI104" s="19"/>
      <c r="AK104" s="43"/>
      <c r="AM104" s="5">
        <v>103</v>
      </c>
      <c r="AN104" s="5" t="s">
        <v>357</v>
      </c>
      <c r="AO104" s="5">
        <v>5</v>
      </c>
      <c r="AP104" s="5">
        <f t="shared" si="20"/>
        <v>147.30000000000001</v>
      </c>
      <c r="AQ104" s="5">
        <f t="shared" si="21"/>
        <v>148.4</v>
      </c>
      <c r="AR104" s="5" t="s">
        <v>266</v>
      </c>
      <c r="AS104" s="5">
        <v>24</v>
      </c>
      <c r="AT104" s="5">
        <v>27.333333333333332</v>
      </c>
      <c r="AU104" s="5">
        <v>28.444444444444446</v>
      </c>
      <c r="AV104" s="5" t="s">
        <v>10</v>
      </c>
      <c r="AW104" s="5" t="s">
        <v>10</v>
      </c>
      <c r="AX104" s="5" t="s">
        <v>11</v>
      </c>
      <c r="AY104" s="61" t="s">
        <v>169</v>
      </c>
      <c r="BP104" s="47">
        <v>29.01</v>
      </c>
      <c r="BQ104" s="47">
        <v>1</v>
      </c>
      <c r="BR104" s="47">
        <v>29.01</v>
      </c>
      <c r="BS104" s="80" t="s">
        <v>432</v>
      </c>
      <c r="BU104" s="4" t="s">
        <v>373</v>
      </c>
      <c r="BV104" s="4">
        <v>1</v>
      </c>
      <c r="BW104" s="4">
        <v>1</v>
      </c>
      <c r="CG104" s="4"/>
      <c r="DB104" s="53">
        <v>43933</v>
      </c>
      <c r="DC104" s="54">
        <f t="shared" si="22"/>
        <v>43933.267361111109</v>
      </c>
      <c r="DD104" s="55">
        <v>0.26597222222222222</v>
      </c>
      <c r="DE104" s="55">
        <v>0.78819444444444453</v>
      </c>
      <c r="DF104" s="52">
        <f t="shared" si="23"/>
        <v>1</v>
      </c>
      <c r="DG104" t="str">
        <f t="shared" si="24"/>
        <v>SU</v>
      </c>
      <c r="DH104" s="55"/>
      <c r="DI104" s="53">
        <v>43933</v>
      </c>
      <c r="DJ104" s="54">
        <f t="shared" si="25"/>
        <v>43933.267361111109</v>
      </c>
      <c r="DK104" s="55">
        <v>0.26644675925925926</v>
      </c>
      <c r="DL104" s="55"/>
      <c r="DM104" s="52">
        <f t="shared" si="26"/>
        <v>1</v>
      </c>
      <c r="DN104" t="str">
        <f t="shared" si="27"/>
        <v>SU</v>
      </c>
      <c r="DO104" s="55"/>
      <c r="DP104" s="53">
        <v>43933</v>
      </c>
      <c r="DQ104" s="54">
        <f t="shared" si="28"/>
        <v>43933.291666666664</v>
      </c>
      <c r="DR104" s="55">
        <v>0.29256944444444444</v>
      </c>
      <c r="DS104" s="55"/>
      <c r="DT104" s="52">
        <f t="shared" si="29"/>
        <v>1</v>
      </c>
      <c r="DU104" t="str">
        <f t="shared" si="30"/>
        <v>SU</v>
      </c>
      <c r="DV104" s="57"/>
      <c r="DW104" s="65"/>
      <c r="DX104" s="65"/>
      <c r="ED104" s="72"/>
      <c r="EE104" s="72"/>
    </row>
    <row r="105" spans="14:136">
      <c r="N105" s="33">
        <v>44300</v>
      </c>
      <c r="O105" s="55">
        <v>0.56180555555555556</v>
      </c>
      <c r="P105" s="46">
        <f t="shared" si="33"/>
        <v>0</v>
      </c>
      <c r="Q105" s="19">
        <f t="shared" si="18"/>
        <v>0.56180555555555556</v>
      </c>
      <c r="R105" s="19">
        <f t="shared" si="19"/>
        <v>9.6450617283950209E-6</v>
      </c>
      <c r="T105" s="19">
        <v>7.1527777777777787E-2</v>
      </c>
      <c r="U105" s="35">
        <v>96.760015762256415</v>
      </c>
      <c r="V105" s="5">
        <v>96.760015762256415</v>
      </c>
      <c r="W105" s="5">
        <v>122.49347874449126</v>
      </c>
      <c r="X105" s="5">
        <v>151.58939870005838</v>
      </c>
      <c r="Y105" s="5">
        <v>183.73276999999999</v>
      </c>
      <c r="Z105" s="5">
        <v>216.35431507501531</v>
      </c>
      <c r="AA105" s="5">
        <v>247.3696196841006</v>
      </c>
      <c r="AB105" s="5">
        <v>276.76001576225644</v>
      </c>
      <c r="AC105" s="5">
        <v>302.49347874449126</v>
      </c>
      <c r="AD105" s="5">
        <v>331.58939870005838</v>
      </c>
      <c r="AE105" s="5">
        <v>3.7327699999999986</v>
      </c>
      <c r="AF105" s="5">
        <v>36.3543150750153</v>
      </c>
      <c r="AG105" s="5">
        <v>67.369619684100627</v>
      </c>
      <c r="AI105" s="19"/>
      <c r="AK105" s="43"/>
      <c r="AM105" s="5">
        <v>104</v>
      </c>
      <c r="AN105" s="5" t="s">
        <v>357</v>
      </c>
      <c r="AO105" s="5">
        <v>5</v>
      </c>
      <c r="AP105" s="5">
        <f t="shared" si="20"/>
        <v>148.4</v>
      </c>
      <c r="AQ105" s="5">
        <f t="shared" si="21"/>
        <v>149.19999999999999</v>
      </c>
      <c r="AR105" s="5" t="s">
        <v>266</v>
      </c>
      <c r="AS105" s="5">
        <v>24</v>
      </c>
      <c r="AT105" s="5">
        <v>28.444444444444446</v>
      </c>
      <c r="AU105" s="5">
        <v>29.222222222222221</v>
      </c>
      <c r="AV105" s="5" t="s">
        <v>10</v>
      </c>
      <c r="AW105" s="5" t="s">
        <v>10</v>
      </c>
      <c r="AX105" s="5" t="s">
        <v>14</v>
      </c>
      <c r="AY105" s="61" t="s">
        <v>169</v>
      </c>
      <c r="BP105" s="47">
        <v>29.02</v>
      </c>
      <c r="BQ105" s="47">
        <v>1</v>
      </c>
      <c r="BR105" s="47">
        <v>29.02</v>
      </c>
      <c r="BS105" s="80" t="s">
        <v>432</v>
      </c>
      <c r="BU105" s="4" t="s">
        <v>374</v>
      </c>
      <c r="BV105" s="4">
        <v>1</v>
      </c>
      <c r="BW105" s="4">
        <v>1</v>
      </c>
      <c r="CG105" s="4"/>
      <c r="DB105" s="53">
        <v>43934</v>
      </c>
      <c r="DC105" s="54">
        <f t="shared" si="22"/>
        <v>43934.263888888891</v>
      </c>
      <c r="DD105" s="55">
        <v>0.26527777777777778</v>
      </c>
      <c r="DE105" s="55">
        <v>0.78819444444444453</v>
      </c>
      <c r="DF105" s="52">
        <f t="shared" si="23"/>
        <v>2</v>
      </c>
      <c r="DG105" t="str">
        <f t="shared" si="24"/>
        <v>MO</v>
      </c>
      <c r="DH105" s="55"/>
      <c r="DI105" s="53">
        <v>43934</v>
      </c>
      <c r="DJ105" s="54">
        <f t="shared" si="25"/>
        <v>43934.263888888891</v>
      </c>
      <c r="DK105" s="55">
        <v>0.26537037037037037</v>
      </c>
      <c r="DL105" s="55"/>
      <c r="DM105" s="52">
        <f t="shared" si="26"/>
        <v>2</v>
      </c>
      <c r="DN105" t="str">
        <f t="shared" si="27"/>
        <v>MO</v>
      </c>
      <c r="DO105" s="55"/>
      <c r="DP105" s="53">
        <v>43934</v>
      </c>
      <c r="DQ105" s="54">
        <f t="shared" si="28"/>
        <v>43934.291666666664</v>
      </c>
      <c r="DR105" s="55">
        <v>0.29236111111111113</v>
      </c>
      <c r="DS105" s="55"/>
      <c r="DT105" s="52">
        <f t="shared" si="29"/>
        <v>2</v>
      </c>
      <c r="DU105" t="str">
        <f t="shared" si="30"/>
        <v>MO</v>
      </c>
      <c r="DV105" s="57"/>
      <c r="DW105" s="65"/>
      <c r="DX105" s="65"/>
      <c r="ED105" s="72"/>
      <c r="EE105" s="72"/>
    </row>
    <row r="106" spans="14:136">
      <c r="N106" s="33">
        <v>44301</v>
      </c>
      <c r="O106" s="55">
        <v>0.56458333333333333</v>
      </c>
      <c r="P106" s="46">
        <f t="shared" si="33"/>
        <v>0</v>
      </c>
      <c r="Q106" s="19">
        <f t="shared" si="18"/>
        <v>0.56458333333333333</v>
      </c>
      <c r="R106" s="19">
        <f t="shared" si="19"/>
        <v>9.6450617283950209E-6</v>
      </c>
      <c r="T106" s="19">
        <v>7.2222222222222229E-2</v>
      </c>
      <c r="U106" s="35">
        <v>96.982407350352702</v>
      </c>
      <c r="V106" s="5">
        <v>96.982407350352702</v>
      </c>
      <c r="W106" s="5">
        <v>122.73240164973873</v>
      </c>
      <c r="X106" s="5">
        <v>151.84871640959963</v>
      </c>
      <c r="Y106" s="5">
        <v>183.99583999999999</v>
      </c>
      <c r="Z106" s="5">
        <v>216.6006722111031</v>
      </c>
      <c r="AA106" s="5">
        <v>247.59837166682462</v>
      </c>
      <c r="AB106" s="5">
        <v>276.98240735035267</v>
      </c>
      <c r="AC106" s="5">
        <v>302.73240164973873</v>
      </c>
      <c r="AD106" s="5">
        <v>331.84871640959966</v>
      </c>
      <c r="AE106" s="5">
        <v>3.9958400000000012</v>
      </c>
      <c r="AF106" s="5">
        <v>36.600672211103102</v>
      </c>
      <c r="AG106" s="5">
        <v>67.598371666824647</v>
      </c>
      <c r="AI106" s="19"/>
      <c r="AK106" s="43"/>
      <c r="AM106" s="5">
        <v>105</v>
      </c>
      <c r="AN106" s="5" t="s">
        <v>357</v>
      </c>
      <c r="AO106" s="5">
        <v>5</v>
      </c>
      <c r="AP106" s="5">
        <f t="shared" si="20"/>
        <v>149.19999999999999</v>
      </c>
      <c r="AQ106" s="5">
        <f t="shared" si="21"/>
        <v>150</v>
      </c>
      <c r="AR106" s="5" t="s">
        <v>266</v>
      </c>
      <c r="AS106" s="5">
        <v>24</v>
      </c>
      <c r="AT106" s="5">
        <v>29.222222222222221</v>
      </c>
      <c r="AU106" s="5">
        <v>30</v>
      </c>
      <c r="AV106" s="5" t="s">
        <v>10</v>
      </c>
      <c r="AW106" s="5" t="s">
        <v>10</v>
      </c>
      <c r="AX106" s="5" t="s">
        <v>20</v>
      </c>
      <c r="AY106" s="61" t="s">
        <v>169</v>
      </c>
      <c r="BP106" s="47">
        <v>29.03</v>
      </c>
      <c r="BQ106" s="47">
        <v>1</v>
      </c>
      <c r="BR106" s="47">
        <v>29.03</v>
      </c>
      <c r="BS106" s="80" t="s">
        <v>432</v>
      </c>
      <c r="BU106" s="4" t="s">
        <v>99</v>
      </c>
      <c r="BV106" s="4">
        <v>1</v>
      </c>
      <c r="BW106" s="4">
        <v>1</v>
      </c>
      <c r="CG106" s="4"/>
      <c r="DB106" s="53">
        <v>43935</v>
      </c>
      <c r="DC106" s="54">
        <f t="shared" si="22"/>
        <v>43935.263888888891</v>
      </c>
      <c r="DD106" s="55">
        <v>0.26527777777777778</v>
      </c>
      <c r="DE106" s="55">
        <v>0.78819444444444453</v>
      </c>
      <c r="DF106" s="52">
        <f t="shared" si="23"/>
        <v>3</v>
      </c>
      <c r="DG106" t="str">
        <f t="shared" si="24"/>
        <v>MA</v>
      </c>
      <c r="DH106" s="55"/>
      <c r="DI106" s="53">
        <v>43935</v>
      </c>
      <c r="DJ106" s="54">
        <f t="shared" si="25"/>
        <v>43935.263888888891</v>
      </c>
      <c r="DK106" s="55">
        <v>0.26429398148148148</v>
      </c>
      <c r="DL106" s="55"/>
      <c r="DM106" s="52">
        <f t="shared" si="26"/>
        <v>3</v>
      </c>
      <c r="DN106" t="str">
        <f t="shared" si="27"/>
        <v>MA</v>
      </c>
      <c r="DO106" s="55"/>
      <c r="DP106" s="53">
        <v>43935</v>
      </c>
      <c r="DQ106" s="54">
        <f t="shared" si="28"/>
        <v>43935.291666666664</v>
      </c>
      <c r="DR106" s="55">
        <v>0.29216435185185186</v>
      </c>
      <c r="DS106" s="55"/>
      <c r="DT106" s="52">
        <f t="shared" si="29"/>
        <v>3</v>
      </c>
      <c r="DU106" t="str">
        <f t="shared" si="30"/>
        <v>MA</v>
      </c>
      <c r="DV106" s="57"/>
      <c r="DW106" s="65"/>
      <c r="DX106" s="65"/>
      <c r="ED106" s="72"/>
      <c r="EE106" s="72"/>
    </row>
    <row r="107" spans="14:136">
      <c r="N107" s="33">
        <v>44302</v>
      </c>
      <c r="O107" s="55">
        <v>0.56736111111111109</v>
      </c>
      <c r="P107" s="46">
        <f t="shared" si="33"/>
        <v>0</v>
      </c>
      <c r="Q107" s="19">
        <f t="shared" si="18"/>
        <v>0.56736111111111109</v>
      </c>
      <c r="R107" s="19">
        <f t="shared" si="19"/>
        <v>9.6450617283950209E-6</v>
      </c>
      <c r="T107" s="19">
        <v>7.2916666666666671E-2</v>
      </c>
      <c r="U107" s="35">
        <v>97.204825709687697</v>
      </c>
      <c r="V107" s="5">
        <v>97.204825709687697</v>
      </c>
      <c r="W107" s="5">
        <v>122.97144173967226</v>
      </c>
      <c r="X107" s="5">
        <v>152.10805862325378</v>
      </c>
      <c r="Y107" s="5">
        <v>184.25874999999999</v>
      </c>
      <c r="Z107" s="5">
        <v>216.84681824459994</v>
      </c>
      <c r="AA107" s="5">
        <v>247.82703306424617</v>
      </c>
      <c r="AB107" s="5">
        <v>277.20482570968773</v>
      </c>
      <c r="AC107" s="5">
        <v>302.97144173967229</v>
      </c>
      <c r="AD107" s="5">
        <v>332.10805862325378</v>
      </c>
      <c r="AE107" s="5">
        <v>4.2587499999999991</v>
      </c>
      <c r="AF107" s="5">
        <v>36.846818244599952</v>
      </c>
      <c r="AG107" s="5">
        <v>67.827033064246194</v>
      </c>
      <c r="AI107" s="19"/>
      <c r="AK107" s="43"/>
      <c r="AM107" s="5">
        <v>106</v>
      </c>
      <c r="AN107" s="5" t="s">
        <v>375</v>
      </c>
      <c r="AO107" s="5">
        <v>6</v>
      </c>
      <c r="AP107" s="5">
        <f t="shared" si="20"/>
        <v>150</v>
      </c>
      <c r="AQ107" s="5">
        <f t="shared" si="21"/>
        <v>151.19999999999999</v>
      </c>
      <c r="AR107" s="5" t="s">
        <v>266</v>
      </c>
      <c r="AS107" s="5">
        <v>24</v>
      </c>
      <c r="AT107" s="5">
        <v>0</v>
      </c>
      <c r="AU107" s="5">
        <v>1.2222222222222223</v>
      </c>
      <c r="AV107" s="5" t="s">
        <v>12</v>
      </c>
      <c r="AW107" s="5" t="s">
        <v>10</v>
      </c>
      <c r="AX107" s="5" t="s">
        <v>20</v>
      </c>
      <c r="AY107" s="61" t="s">
        <v>169</v>
      </c>
      <c r="BP107" s="47">
        <v>29.04</v>
      </c>
      <c r="BQ107" s="47">
        <v>1</v>
      </c>
      <c r="BR107" s="47">
        <v>29.04</v>
      </c>
      <c r="BS107" s="80" t="s">
        <v>432</v>
      </c>
      <c r="BU107" s="4" t="s">
        <v>100</v>
      </c>
      <c r="BV107" s="4">
        <v>1</v>
      </c>
      <c r="BW107" s="4">
        <v>1</v>
      </c>
      <c r="CG107" s="4"/>
      <c r="DB107" s="53">
        <v>43936</v>
      </c>
      <c r="DC107" s="54">
        <f t="shared" si="22"/>
        <v>43936.263888888891</v>
      </c>
      <c r="DD107" s="55">
        <v>0.26458333333333334</v>
      </c>
      <c r="DE107" s="55">
        <v>0.78888888888888886</v>
      </c>
      <c r="DF107" s="52">
        <f t="shared" si="23"/>
        <v>4</v>
      </c>
      <c r="DG107" t="str">
        <f t="shared" si="24"/>
        <v>ME</v>
      </c>
      <c r="DH107" s="55"/>
      <c r="DI107" s="53">
        <v>43936</v>
      </c>
      <c r="DJ107" s="54">
        <f t="shared" si="25"/>
        <v>43936.263888888891</v>
      </c>
      <c r="DK107" s="55">
        <v>0.26322916666666668</v>
      </c>
      <c r="DL107" s="55"/>
      <c r="DM107" s="52">
        <f t="shared" si="26"/>
        <v>4</v>
      </c>
      <c r="DN107" t="str">
        <f t="shared" si="27"/>
        <v>ME</v>
      </c>
      <c r="DO107" s="55"/>
      <c r="DP107" s="53">
        <v>43936</v>
      </c>
      <c r="DQ107" s="54">
        <f t="shared" si="28"/>
        <v>43936.291666666664</v>
      </c>
      <c r="DR107" s="55">
        <v>0.29196759259259258</v>
      </c>
      <c r="DS107" s="55"/>
      <c r="DT107" s="52">
        <f t="shared" si="29"/>
        <v>4</v>
      </c>
      <c r="DU107" t="str">
        <f t="shared" si="30"/>
        <v>ME</v>
      </c>
      <c r="DV107" s="57"/>
      <c r="DW107" s="65"/>
      <c r="DX107" s="65"/>
      <c r="ED107" s="72"/>
      <c r="EE107" s="72"/>
    </row>
    <row r="108" spans="14:136">
      <c r="N108" s="33">
        <v>44303</v>
      </c>
      <c r="O108" s="55">
        <v>0.57013888888888886</v>
      </c>
      <c r="P108" s="46">
        <f t="shared" si="33"/>
        <v>0</v>
      </c>
      <c r="Q108" s="19">
        <f t="shared" si="18"/>
        <v>0.57013888888888886</v>
      </c>
      <c r="R108" s="19">
        <f t="shared" si="19"/>
        <v>9.6450617283950209E-6</v>
      </c>
      <c r="T108" s="19">
        <v>7.3611111111111113E-2</v>
      </c>
      <c r="U108" s="35">
        <v>97.427280620923199</v>
      </c>
      <c r="V108" s="5">
        <v>97.427280620923199</v>
      </c>
      <c r="W108" s="5">
        <v>123.21062771795792</v>
      </c>
      <c r="X108" s="5">
        <v>152.36742098412904</v>
      </c>
      <c r="Y108" s="5">
        <v>184.5215</v>
      </c>
      <c r="Z108" s="5">
        <v>217.09275419054273</v>
      </c>
      <c r="AA108" s="5">
        <v>248.05560537602247</v>
      </c>
      <c r="AB108" s="5">
        <v>277.42728062092317</v>
      </c>
      <c r="AC108" s="5">
        <v>303.21062771795789</v>
      </c>
      <c r="AD108" s="5">
        <v>332.36742098412901</v>
      </c>
      <c r="AE108" s="5">
        <v>4.5214999999999996</v>
      </c>
      <c r="AF108" s="5">
        <v>37.092754190542735</v>
      </c>
      <c r="AG108" s="5">
        <v>68.05560537602247</v>
      </c>
      <c r="AI108" s="19"/>
      <c r="AK108" s="43"/>
      <c r="AM108" s="5">
        <v>107</v>
      </c>
      <c r="AN108" s="5" t="s">
        <v>375</v>
      </c>
      <c r="AO108" s="5">
        <v>6</v>
      </c>
      <c r="AP108" s="5">
        <f t="shared" si="20"/>
        <v>151.19999999999999</v>
      </c>
      <c r="AQ108" s="5">
        <f t="shared" si="21"/>
        <v>153</v>
      </c>
      <c r="AR108" s="5" t="s">
        <v>266</v>
      </c>
      <c r="AS108" s="5">
        <v>24</v>
      </c>
      <c r="AT108" s="5">
        <v>1.2222222222222223</v>
      </c>
      <c r="AU108" s="5">
        <v>3</v>
      </c>
      <c r="AV108" s="5" t="s">
        <v>12</v>
      </c>
      <c r="AW108" s="5" t="s">
        <v>10</v>
      </c>
      <c r="AX108" s="5" t="s">
        <v>15</v>
      </c>
      <c r="AY108" s="61" t="s">
        <v>169</v>
      </c>
      <c r="BP108" s="47">
        <v>29.05</v>
      </c>
      <c r="BQ108" s="47">
        <v>1</v>
      </c>
      <c r="BR108" s="47">
        <v>29.05</v>
      </c>
      <c r="BS108" s="80" t="s">
        <v>432</v>
      </c>
      <c r="BU108" s="4" t="s">
        <v>101</v>
      </c>
      <c r="BV108" s="4">
        <v>1</v>
      </c>
      <c r="BW108" s="4">
        <v>1</v>
      </c>
      <c r="CG108" s="4"/>
      <c r="DB108" s="53">
        <v>43937</v>
      </c>
      <c r="DC108" s="54">
        <f t="shared" si="22"/>
        <v>43937.263888888891</v>
      </c>
      <c r="DD108" s="55">
        <v>0.2638888888888889</v>
      </c>
      <c r="DE108" s="55">
        <v>0.78888888888888886</v>
      </c>
      <c r="DF108" s="52">
        <f t="shared" si="23"/>
        <v>5</v>
      </c>
      <c r="DG108" t="str">
        <f t="shared" si="24"/>
        <v>JU</v>
      </c>
      <c r="DH108" s="55"/>
      <c r="DI108" s="53">
        <v>43937</v>
      </c>
      <c r="DJ108" s="54">
        <f t="shared" si="25"/>
        <v>43937.263888888891</v>
      </c>
      <c r="DK108" s="55">
        <v>0.26216435185185188</v>
      </c>
      <c r="DL108" s="55"/>
      <c r="DM108" s="52">
        <f t="shared" si="26"/>
        <v>5</v>
      </c>
      <c r="DN108" t="str">
        <f t="shared" si="27"/>
        <v>JU</v>
      </c>
      <c r="DO108" s="55"/>
      <c r="DP108" s="53">
        <v>43937</v>
      </c>
      <c r="DQ108" s="54">
        <f t="shared" si="28"/>
        <v>43937.291666666664</v>
      </c>
      <c r="DR108" s="55">
        <v>0.29178240740740741</v>
      </c>
      <c r="DS108" s="55"/>
      <c r="DT108" s="52">
        <f t="shared" si="29"/>
        <v>5</v>
      </c>
      <c r="DU108" t="str">
        <f t="shared" si="30"/>
        <v>JU</v>
      </c>
      <c r="DV108" s="57"/>
      <c r="DW108" s="65"/>
      <c r="DX108" s="65"/>
      <c r="ED108" s="72"/>
      <c r="EE108" s="72"/>
    </row>
    <row r="109" spans="14:136">
      <c r="N109" s="33">
        <v>44304</v>
      </c>
      <c r="O109" s="55">
        <v>0.57291666666666663</v>
      </c>
      <c r="P109" s="46">
        <f t="shared" si="33"/>
        <v>0</v>
      </c>
      <c r="Q109" s="19">
        <f t="shared" si="18"/>
        <v>0.57291666666666663</v>
      </c>
      <c r="R109" s="19">
        <f t="shared" si="19"/>
        <v>9.6450617283950209E-6</v>
      </c>
      <c r="T109" s="19">
        <v>7.4305555555555555E-2</v>
      </c>
      <c r="U109" s="35">
        <v>97.649770829557696</v>
      </c>
      <c r="V109" s="5">
        <v>97.649770829557696</v>
      </c>
      <c r="W109" s="5">
        <v>123.44984576172666</v>
      </c>
      <c r="X109" s="5">
        <v>152.62680491140091</v>
      </c>
      <c r="Y109" s="5">
        <v>184.78406999999999</v>
      </c>
      <c r="Z109" s="5">
        <v>217.33848093385072</v>
      </c>
      <c r="AA109" s="5">
        <v>248.28409009955453</v>
      </c>
      <c r="AB109" s="5">
        <v>277.64977082955772</v>
      </c>
      <c r="AC109" s="5">
        <v>303.44984576172669</v>
      </c>
      <c r="AD109" s="5">
        <v>332.62680491140088</v>
      </c>
      <c r="AE109" s="5">
        <v>4.7840699999999998</v>
      </c>
      <c r="AF109" s="5">
        <v>37.338480933850725</v>
      </c>
      <c r="AG109" s="5">
        <v>68.284090099554518</v>
      </c>
      <c r="AI109" s="19"/>
      <c r="AK109" s="43"/>
      <c r="AM109" s="5">
        <v>108</v>
      </c>
      <c r="AN109" s="5" t="s">
        <v>375</v>
      </c>
      <c r="AO109" s="5">
        <v>6</v>
      </c>
      <c r="AP109" s="5">
        <f t="shared" si="20"/>
        <v>153</v>
      </c>
      <c r="AQ109" s="5">
        <f t="shared" si="21"/>
        <v>155.1</v>
      </c>
      <c r="AR109" s="5" t="s">
        <v>266</v>
      </c>
      <c r="AS109" s="5">
        <v>24</v>
      </c>
      <c r="AT109" s="5">
        <v>3</v>
      </c>
      <c r="AU109" s="5">
        <v>5.1111111111111107</v>
      </c>
      <c r="AV109" s="5" t="s">
        <v>12</v>
      </c>
      <c r="AW109" s="5" t="s">
        <v>10</v>
      </c>
      <c r="AX109" s="5" t="s">
        <v>16</v>
      </c>
      <c r="AY109" s="61" t="s">
        <v>169</v>
      </c>
      <c r="BP109" s="47">
        <v>29.06</v>
      </c>
      <c r="BQ109" s="47">
        <v>1</v>
      </c>
      <c r="BR109" s="47">
        <v>29.06</v>
      </c>
      <c r="BS109" s="80" t="s">
        <v>432</v>
      </c>
      <c r="BU109" s="4" t="s">
        <v>376</v>
      </c>
      <c r="BV109" s="4">
        <v>1</v>
      </c>
      <c r="BW109" s="4" t="s">
        <v>212</v>
      </c>
      <c r="CG109" s="4"/>
      <c r="DB109" s="53">
        <v>43938</v>
      </c>
      <c r="DC109" s="54">
        <f t="shared" si="22"/>
        <v>43938.263888888891</v>
      </c>
      <c r="DD109" s="55">
        <v>0.26319444444444445</v>
      </c>
      <c r="DE109" s="55">
        <v>0.78888888888888886</v>
      </c>
      <c r="DF109" s="52">
        <f t="shared" si="23"/>
        <v>6</v>
      </c>
      <c r="DG109" t="str">
        <f t="shared" si="24"/>
        <v>VE</v>
      </c>
      <c r="DH109" s="55"/>
      <c r="DI109" s="53">
        <v>43938</v>
      </c>
      <c r="DJ109" s="54">
        <f t="shared" si="25"/>
        <v>43938.260416666664</v>
      </c>
      <c r="DK109" s="55">
        <v>0.26111111111111113</v>
      </c>
      <c r="DL109" s="55"/>
      <c r="DM109" s="52">
        <f t="shared" si="26"/>
        <v>6</v>
      </c>
      <c r="DN109" t="str">
        <f t="shared" si="27"/>
        <v>VE</v>
      </c>
      <c r="DO109" s="55"/>
      <c r="DP109" s="53">
        <v>43938</v>
      </c>
      <c r="DQ109" s="54">
        <f t="shared" si="28"/>
        <v>43938.291666666664</v>
      </c>
      <c r="DR109" s="55">
        <v>0.29158564814814814</v>
      </c>
      <c r="DS109" s="55"/>
      <c r="DT109" s="52">
        <f t="shared" si="29"/>
        <v>6</v>
      </c>
      <c r="DU109" t="str">
        <f t="shared" si="30"/>
        <v>VE</v>
      </c>
      <c r="DV109" s="57"/>
      <c r="DW109" s="65"/>
      <c r="DX109" s="65"/>
      <c r="ED109" s="72"/>
      <c r="EE109" s="72"/>
    </row>
    <row r="110" spans="14:136">
      <c r="N110" s="33">
        <v>44305</v>
      </c>
      <c r="O110" s="55">
        <v>0.5756944444444444</v>
      </c>
      <c r="P110" s="46">
        <f t="shared" si="33"/>
        <v>0</v>
      </c>
      <c r="Q110" s="19">
        <f t="shared" si="18"/>
        <v>0.5756944444444444</v>
      </c>
      <c r="R110" s="19">
        <f t="shared" si="19"/>
        <v>9.6450617283950209E-6</v>
      </c>
      <c r="T110" s="19">
        <v>7.4999999999999997E-2</v>
      </c>
      <c r="U110" s="35">
        <v>97.872293866351541</v>
      </c>
      <c r="V110" s="5">
        <v>97.872293866351541</v>
      </c>
      <c r="W110" s="5">
        <v>123.68921331392357</v>
      </c>
      <c r="X110" s="5">
        <v>152.88620835058396</v>
      </c>
      <c r="Y110" s="5">
        <v>185.04648</v>
      </c>
      <c r="Z110" s="5">
        <v>217.58399945060873</v>
      </c>
      <c r="AA110" s="5">
        <v>248.51248872976419</v>
      </c>
      <c r="AB110" s="5">
        <v>277.87229386635153</v>
      </c>
      <c r="AC110" s="5">
        <v>303.68921331392357</v>
      </c>
      <c r="AD110" s="5">
        <v>332.88620835058396</v>
      </c>
      <c r="AE110" s="5">
        <v>5.046479999999999</v>
      </c>
      <c r="AF110" s="5">
        <v>37.583999450608722</v>
      </c>
      <c r="AG110" s="5">
        <v>68.512488729764186</v>
      </c>
      <c r="AI110" s="19"/>
      <c r="AK110" s="43"/>
      <c r="AM110" s="5">
        <v>109</v>
      </c>
      <c r="AN110" s="5" t="s">
        <v>375</v>
      </c>
      <c r="AO110" s="5">
        <v>6</v>
      </c>
      <c r="AP110" s="5">
        <f t="shared" si="20"/>
        <v>155.1</v>
      </c>
      <c r="AQ110" s="5">
        <f t="shared" si="21"/>
        <v>157</v>
      </c>
      <c r="AR110" s="5" t="s">
        <v>266</v>
      </c>
      <c r="AS110" s="5">
        <v>24</v>
      </c>
      <c r="AT110" s="5">
        <v>5.1111111111111107</v>
      </c>
      <c r="AU110" s="5">
        <v>7</v>
      </c>
      <c r="AV110" s="5" t="s">
        <v>12</v>
      </c>
      <c r="AW110" s="5" t="s">
        <v>10</v>
      </c>
      <c r="AX110" s="5" t="s">
        <v>12</v>
      </c>
      <c r="AY110" s="61" t="s">
        <v>169</v>
      </c>
      <c r="BP110" s="47">
        <v>29.07</v>
      </c>
      <c r="BQ110" s="47">
        <v>1</v>
      </c>
      <c r="BR110" s="47">
        <v>29.07</v>
      </c>
      <c r="BS110" s="80" t="s">
        <v>432</v>
      </c>
      <c r="BU110" s="4" t="s">
        <v>377</v>
      </c>
      <c r="BV110" s="4">
        <v>1</v>
      </c>
      <c r="BW110" s="4" t="s">
        <v>212</v>
      </c>
      <c r="CG110" s="4"/>
      <c r="DB110" s="53">
        <v>43939</v>
      </c>
      <c r="DC110" s="54">
        <f t="shared" si="22"/>
        <v>43939.263888888891</v>
      </c>
      <c r="DD110" s="55">
        <v>0.26319444444444445</v>
      </c>
      <c r="DE110" s="55">
        <v>0.78888888888888886</v>
      </c>
      <c r="DF110" s="52">
        <f t="shared" si="23"/>
        <v>7</v>
      </c>
      <c r="DG110" t="str">
        <f t="shared" si="24"/>
        <v>SA</v>
      </c>
      <c r="DH110" s="55"/>
      <c r="DI110" s="53">
        <v>43939</v>
      </c>
      <c r="DJ110" s="54">
        <f t="shared" si="25"/>
        <v>43939.260416666664</v>
      </c>
      <c r="DK110" s="55">
        <v>0.26006944444444441</v>
      </c>
      <c r="DL110" s="55"/>
      <c r="DM110" s="52">
        <f t="shared" si="26"/>
        <v>7</v>
      </c>
      <c r="DN110" t="str">
        <f t="shared" si="27"/>
        <v>SA</v>
      </c>
      <c r="DO110" s="55"/>
      <c r="DP110" s="53">
        <v>43939</v>
      </c>
      <c r="DQ110" s="54">
        <f t="shared" si="28"/>
        <v>43939.291666666664</v>
      </c>
      <c r="DR110" s="55">
        <v>0.29141203703703705</v>
      </c>
      <c r="DS110" s="55"/>
      <c r="DT110" s="52">
        <f t="shared" si="29"/>
        <v>7</v>
      </c>
      <c r="DU110" t="str">
        <f t="shared" si="30"/>
        <v>SA</v>
      </c>
      <c r="DV110" s="57"/>
      <c r="DW110" s="65"/>
      <c r="DX110" s="65"/>
      <c r="ED110" s="72"/>
      <c r="EE110" s="72"/>
    </row>
    <row r="111" spans="14:136">
      <c r="N111" s="33">
        <v>44306</v>
      </c>
      <c r="O111" s="55">
        <v>0.57847222222222217</v>
      </c>
      <c r="P111" s="46">
        <f t="shared" si="33"/>
        <v>0</v>
      </c>
      <c r="Q111" s="19">
        <f t="shared" si="18"/>
        <v>0.57847222222222217</v>
      </c>
      <c r="R111" s="19">
        <f t="shared" si="19"/>
        <v>9.6450617283950209E-6</v>
      </c>
      <c r="T111" s="19">
        <v>7.5694444444444439E-2</v>
      </c>
      <c r="U111" s="35">
        <v>98.094852659171167</v>
      </c>
      <c r="V111" s="5">
        <v>98.094852659171167</v>
      </c>
      <c r="W111" s="5">
        <v>123.92868452800428</v>
      </c>
      <c r="X111" s="5">
        <v>153.14562897153567</v>
      </c>
      <c r="Y111" s="5">
        <v>185.30873</v>
      </c>
      <c r="Z111" s="5">
        <v>217.82931074142081</v>
      </c>
      <c r="AA111" s="5">
        <v>248.74080275922552</v>
      </c>
      <c r="AB111" s="5">
        <v>278.09485265917118</v>
      </c>
      <c r="AC111" s="5">
        <v>303.92868452800428</v>
      </c>
      <c r="AD111" s="5">
        <v>333.14562897153564</v>
      </c>
      <c r="AE111" s="5">
        <v>5.3087300000000006</v>
      </c>
      <c r="AF111" s="5">
        <v>37.829310741420812</v>
      </c>
      <c r="AG111" s="5">
        <v>68.740802759225531</v>
      </c>
      <c r="AI111" s="19"/>
      <c r="AK111" s="43"/>
      <c r="AM111" s="5">
        <v>110</v>
      </c>
      <c r="AN111" s="5" t="s">
        <v>375</v>
      </c>
      <c r="AO111" s="5">
        <v>6</v>
      </c>
      <c r="AP111" s="5">
        <f t="shared" si="20"/>
        <v>157</v>
      </c>
      <c r="AQ111" s="5">
        <f t="shared" si="21"/>
        <v>157.80000000000001</v>
      </c>
      <c r="AR111" s="5" t="s">
        <v>266</v>
      </c>
      <c r="AS111" s="5">
        <v>24</v>
      </c>
      <c r="AT111" s="5">
        <v>7</v>
      </c>
      <c r="AU111" s="5">
        <v>7.7777777777777777</v>
      </c>
      <c r="AV111" s="5" t="s">
        <v>12</v>
      </c>
      <c r="AW111" s="5" t="s">
        <v>10</v>
      </c>
      <c r="AX111" s="5" t="s">
        <v>21</v>
      </c>
      <c r="AY111" s="61" t="s">
        <v>169</v>
      </c>
      <c r="BP111" s="47">
        <v>29.08</v>
      </c>
      <c r="BQ111" s="47">
        <v>1</v>
      </c>
      <c r="BR111" s="47">
        <v>29.08</v>
      </c>
      <c r="BS111" s="80" t="s">
        <v>432</v>
      </c>
      <c r="BU111" s="4" t="s">
        <v>378</v>
      </c>
      <c r="BV111" s="4">
        <v>4</v>
      </c>
      <c r="BW111" s="4" t="s">
        <v>162</v>
      </c>
      <c r="CG111" s="4"/>
      <c r="DB111" s="53">
        <v>43940</v>
      </c>
      <c r="DC111" s="54">
        <f t="shared" si="22"/>
        <v>43940.263888888891</v>
      </c>
      <c r="DD111" s="55">
        <v>0.26250000000000001</v>
      </c>
      <c r="DE111" s="55">
        <v>0.7895833333333333</v>
      </c>
      <c r="DF111" s="52">
        <f t="shared" si="23"/>
        <v>1</v>
      </c>
      <c r="DG111" t="str">
        <f t="shared" si="24"/>
        <v>SU</v>
      </c>
      <c r="DH111" s="55"/>
      <c r="DI111" s="53">
        <v>43940</v>
      </c>
      <c r="DJ111" s="54">
        <f t="shared" si="25"/>
        <v>43940.260416666664</v>
      </c>
      <c r="DK111" s="55">
        <v>0.2590277777777778</v>
      </c>
      <c r="DL111" s="55"/>
      <c r="DM111" s="52">
        <f t="shared" si="26"/>
        <v>1</v>
      </c>
      <c r="DN111" t="str">
        <f t="shared" si="27"/>
        <v>SU</v>
      </c>
      <c r="DO111" s="55"/>
      <c r="DP111" s="53">
        <v>43940</v>
      </c>
      <c r="DQ111" s="54">
        <f t="shared" si="28"/>
        <v>43940.291666666664</v>
      </c>
      <c r="DR111" s="55">
        <v>0.29122685185185188</v>
      </c>
      <c r="DS111" s="55"/>
      <c r="DT111" s="52">
        <f t="shared" si="29"/>
        <v>1</v>
      </c>
      <c r="DU111" t="str">
        <f t="shared" si="30"/>
        <v>SU</v>
      </c>
      <c r="DV111" s="57"/>
      <c r="DW111" s="65"/>
      <c r="DX111" s="65"/>
      <c r="ED111" s="72"/>
      <c r="EE111" s="72"/>
    </row>
    <row r="112" spans="14:136">
      <c r="N112" s="33">
        <v>44307</v>
      </c>
      <c r="O112" s="55">
        <v>0.58124999999999993</v>
      </c>
      <c r="P112" s="46">
        <f t="shared" si="33"/>
        <v>0</v>
      </c>
      <c r="Q112" s="19">
        <f t="shared" si="18"/>
        <v>0.58124999999999993</v>
      </c>
      <c r="R112" s="19">
        <f t="shared" si="19"/>
        <v>9.6450617283954071E-6</v>
      </c>
      <c r="T112" s="19">
        <v>7.6388888888888895E-2</v>
      </c>
      <c r="U112" s="35">
        <v>98.317450969291997</v>
      </c>
      <c r="V112" s="5">
        <v>98.317450969291997</v>
      </c>
      <c r="W112" s="5">
        <v>124.16828335346918</v>
      </c>
      <c r="X112" s="5">
        <v>153.40506520485482</v>
      </c>
      <c r="Y112" s="5">
        <v>185.57079999999999</v>
      </c>
      <c r="Z112" s="5">
        <v>218.07441579486371</v>
      </c>
      <c r="AA112" s="5">
        <v>248.96903367800246</v>
      </c>
      <c r="AB112" s="5">
        <v>278.317450969292</v>
      </c>
      <c r="AC112" s="5">
        <v>304.16828335346918</v>
      </c>
      <c r="AD112" s="5">
        <v>333.40506520485485</v>
      </c>
      <c r="AE112" s="5">
        <v>5.5707999999999984</v>
      </c>
      <c r="AF112" s="5">
        <v>38.074415794863711</v>
      </c>
      <c r="AG112" s="5">
        <v>68.969033678002447</v>
      </c>
      <c r="AI112" s="19"/>
      <c r="AK112" s="43"/>
      <c r="AM112" s="5">
        <v>111</v>
      </c>
      <c r="AN112" s="5" t="s">
        <v>375</v>
      </c>
      <c r="AO112" s="5">
        <v>6</v>
      </c>
      <c r="AP112" s="5">
        <f t="shared" si="20"/>
        <v>157.80000000000001</v>
      </c>
      <c r="AQ112" s="5">
        <f t="shared" si="21"/>
        <v>160</v>
      </c>
      <c r="AR112" s="5" t="s">
        <v>266</v>
      </c>
      <c r="AS112" s="5">
        <v>24</v>
      </c>
      <c r="AT112" s="5">
        <v>7.7777777777777777</v>
      </c>
      <c r="AU112" s="5">
        <v>10</v>
      </c>
      <c r="AV112" s="5" t="s">
        <v>12</v>
      </c>
      <c r="AW112" s="5" t="s">
        <v>10</v>
      </c>
      <c r="AX112" s="5" t="s">
        <v>13</v>
      </c>
      <c r="AY112" s="61" t="s">
        <v>169</v>
      </c>
      <c r="BP112" s="47">
        <v>29.09</v>
      </c>
      <c r="BQ112" s="47">
        <v>1</v>
      </c>
      <c r="BR112" s="47">
        <v>29.09</v>
      </c>
      <c r="BS112" s="80" t="s">
        <v>432</v>
      </c>
      <c r="BU112" s="4" t="s">
        <v>379</v>
      </c>
      <c r="BV112" s="4">
        <v>4</v>
      </c>
      <c r="BW112" s="4" t="s">
        <v>162</v>
      </c>
      <c r="CG112" s="4"/>
      <c r="DB112" s="53">
        <v>43941</v>
      </c>
      <c r="DC112" s="54">
        <f t="shared" si="22"/>
        <v>43941.260416666664</v>
      </c>
      <c r="DD112" s="55">
        <v>0.26180555555555557</v>
      </c>
      <c r="DE112" s="55">
        <v>0.7895833333333333</v>
      </c>
      <c r="DF112" s="52">
        <f t="shared" si="23"/>
        <v>2</v>
      </c>
      <c r="DG112" t="str">
        <f t="shared" si="24"/>
        <v>MO</v>
      </c>
      <c r="DH112" s="55"/>
      <c r="DI112" s="53">
        <v>43941</v>
      </c>
      <c r="DJ112" s="54">
        <f t="shared" si="25"/>
        <v>43941.256944444445</v>
      </c>
      <c r="DK112" s="55">
        <v>0.25800925925925927</v>
      </c>
      <c r="DL112" s="55"/>
      <c r="DM112" s="52">
        <f t="shared" si="26"/>
        <v>2</v>
      </c>
      <c r="DN112" t="str">
        <f t="shared" si="27"/>
        <v>MO</v>
      </c>
      <c r="DO112" s="55"/>
      <c r="DP112" s="53">
        <v>43941</v>
      </c>
      <c r="DQ112" s="54">
        <f t="shared" si="28"/>
        <v>43941.291666666664</v>
      </c>
      <c r="DR112" s="55">
        <v>0.29105324074074074</v>
      </c>
      <c r="DS112" s="55"/>
      <c r="DT112" s="52">
        <f t="shared" si="29"/>
        <v>2</v>
      </c>
      <c r="DU112" t="str">
        <f t="shared" si="30"/>
        <v>MO</v>
      </c>
      <c r="DV112" s="57"/>
      <c r="DW112" s="65"/>
      <c r="DX112" s="65"/>
      <c r="ED112" s="72"/>
      <c r="EE112" s="72"/>
    </row>
    <row r="113" spans="14:135">
      <c r="N113" s="33">
        <v>44308</v>
      </c>
      <c r="O113" s="55">
        <v>0.58402777777777781</v>
      </c>
      <c r="P113" s="46">
        <f t="shared" si="33"/>
        <v>0</v>
      </c>
      <c r="Q113" s="19">
        <f t="shared" si="18"/>
        <v>0.58402777777777781</v>
      </c>
      <c r="R113" s="19">
        <f t="shared" si="19"/>
        <v>9.6450617283950209E-6</v>
      </c>
      <c r="T113" s="19">
        <v>7.7083333333333337E-2</v>
      </c>
      <c r="U113" s="35">
        <v>98.540084719456758</v>
      </c>
      <c r="V113" s="5">
        <v>98.540084719456758</v>
      </c>
      <c r="W113" s="5">
        <v>124.4079868954978</v>
      </c>
      <c r="X113" s="5">
        <v>153.66451699710186</v>
      </c>
      <c r="Y113" s="5">
        <v>185.83269999999999</v>
      </c>
      <c r="Z113" s="5">
        <v>218.31931554903713</v>
      </c>
      <c r="AA113" s="5">
        <v>249.19718297372236</v>
      </c>
      <c r="AB113" s="5">
        <v>278.54008471945679</v>
      </c>
      <c r="AC113" s="5">
        <v>304.4079868954978</v>
      </c>
      <c r="AD113" s="5">
        <v>333.66451699710183</v>
      </c>
      <c r="AE113" s="5">
        <v>5.8326999999999991</v>
      </c>
      <c r="AF113" s="5">
        <v>38.319315549037114</v>
      </c>
      <c r="AG113" s="5">
        <v>69.197182973722377</v>
      </c>
      <c r="AI113" s="19"/>
      <c r="AK113" s="43"/>
      <c r="AM113" s="5">
        <v>112</v>
      </c>
      <c r="AN113" s="5" t="s">
        <v>375</v>
      </c>
      <c r="AO113" s="5">
        <v>6</v>
      </c>
      <c r="AP113" s="5">
        <f t="shared" si="20"/>
        <v>160</v>
      </c>
      <c r="AQ113" s="5">
        <f t="shared" si="21"/>
        <v>161.1</v>
      </c>
      <c r="AR113" s="5" t="s">
        <v>273</v>
      </c>
      <c r="AS113" s="5">
        <v>25</v>
      </c>
      <c r="AT113" s="5">
        <v>10</v>
      </c>
      <c r="AU113" s="5">
        <v>11.111111111111111</v>
      </c>
      <c r="AV113" s="5" t="s">
        <v>12</v>
      </c>
      <c r="AW113" s="5" t="s">
        <v>11</v>
      </c>
      <c r="AX113" s="5" t="s">
        <v>11</v>
      </c>
      <c r="AY113" s="61" t="s">
        <v>169</v>
      </c>
      <c r="BP113" s="47">
        <v>29.1</v>
      </c>
      <c r="BQ113" s="47">
        <v>1</v>
      </c>
      <c r="BR113" s="47">
        <v>29.1</v>
      </c>
      <c r="BS113" s="80" t="s">
        <v>432</v>
      </c>
      <c r="BU113" s="4" t="s">
        <v>380</v>
      </c>
      <c r="BV113" s="4">
        <v>1</v>
      </c>
      <c r="BW113" s="4" t="s">
        <v>212</v>
      </c>
      <c r="CG113" s="4"/>
      <c r="DB113" s="53">
        <v>43942</v>
      </c>
      <c r="DC113" s="54">
        <f t="shared" si="22"/>
        <v>43942.260416666664</v>
      </c>
      <c r="DD113" s="55">
        <v>0.26180555555555557</v>
      </c>
      <c r="DE113" s="55">
        <v>0.7895833333333333</v>
      </c>
      <c r="DF113" s="52">
        <f t="shared" si="23"/>
        <v>3</v>
      </c>
      <c r="DG113" t="str">
        <f t="shared" si="24"/>
        <v>MA</v>
      </c>
      <c r="DH113" s="55"/>
      <c r="DI113" s="53">
        <v>43942</v>
      </c>
      <c r="DJ113" s="54">
        <f t="shared" si="25"/>
        <v>43942.256944444445</v>
      </c>
      <c r="DK113" s="55">
        <v>0.25699074074074074</v>
      </c>
      <c r="DL113" s="55"/>
      <c r="DM113" s="52">
        <f t="shared" si="26"/>
        <v>3</v>
      </c>
      <c r="DN113" t="str">
        <f t="shared" si="27"/>
        <v>MA</v>
      </c>
      <c r="DO113" s="55"/>
      <c r="DP113" s="53">
        <v>43942</v>
      </c>
      <c r="DQ113" s="54">
        <f t="shared" si="28"/>
        <v>43942.291666666664</v>
      </c>
      <c r="DR113" s="55">
        <v>0.29089120370370369</v>
      </c>
      <c r="DS113" s="55"/>
      <c r="DT113" s="52">
        <f t="shared" si="29"/>
        <v>3</v>
      </c>
      <c r="DU113" t="str">
        <f t="shared" si="30"/>
        <v>MA</v>
      </c>
      <c r="DV113" s="57"/>
      <c r="DW113" s="65"/>
      <c r="DX113" s="65"/>
      <c r="ED113" s="72"/>
      <c r="EE113" s="72"/>
    </row>
    <row r="114" spans="14:135">
      <c r="N114" s="33">
        <v>44309</v>
      </c>
      <c r="O114" s="55">
        <v>0.58680555555555558</v>
      </c>
      <c r="P114" s="46">
        <f t="shared" si="33"/>
        <v>0</v>
      </c>
      <c r="Q114" s="19">
        <f t="shared" si="18"/>
        <v>0.58680555555555558</v>
      </c>
      <c r="R114" s="19">
        <f t="shared" si="19"/>
        <v>7.2337962962962661E-6</v>
      </c>
      <c r="T114" s="19">
        <v>7.7777777777777779E-2</v>
      </c>
      <c r="U114" s="35">
        <v>98.762757641588166</v>
      </c>
      <c r="V114" s="5">
        <v>98.762757641588166</v>
      </c>
      <c r="W114" s="5">
        <v>124.64776439780638</v>
      </c>
      <c r="X114" s="5">
        <v>153.92398141475849</v>
      </c>
      <c r="Y114" s="5">
        <v>186.09443999999999</v>
      </c>
      <c r="Z114" s="5">
        <v>218.56401107769491</v>
      </c>
      <c r="AA114" s="5">
        <v>249.42525213130853</v>
      </c>
      <c r="AB114" s="5">
        <v>278.76275764158817</v>
      </c>
      <c r="AC114" s="5">
        <v>304.64776439780638</v>
      </c>
      <c r="AD114" s="5">
        <v>333.92398141475849</v>
      </c>
      <c r="AE114" s="5">
        <v>6.0944399999999987</v>
      </c>
      <c r="AF114" s="5">
        <v>38.564011077694907</v>
      </c>
      <c r="AG114" s="5">
        <v>69.425252131308511</v>
      </c>
      <c r="AI114" s="19"/>
      <c r="AK114" s="43"/>
      <c r="AM114" s="5">
        <v>113</v>
      </c>
      <c r="AN114" s="5" t="s">
        <v>375</v>
      </c>
      <c r="AO114" s="5">
        <v>6</v>
      </c>
      <c r="AP114" s="5">
        <f t="shared" si="20"/>
        <v>161.1</v>
      </c>
      <c r="AQ114" s="5">
        <f t="shared" si="21"/>
        <v>161.9</v>
      </c>
      <c r="AR114" s="5" t="s">
        <v>273</v>
      </c>
      <c r="AS114" s="5">
        <v>25</v>
      </c>
      <c r="AT114" s="5">
        <v>11.111111111111111</v>
      </c>
      <c r="AU114" s="5">
        <v>11.888888888888889</v>
      </c>
      <c r="AV114" s="5" t="s">
        <v>12</v>
      </c>
      <c r="AW114" s="5" t="s">
        <v>11</v>
      </c>
      <c r="AX114" s="5" t="s">
        <v>14</v>
      </c>
      <c r="AY114" s="61" t="s">
        <v>169</v>
      </c>
      <c r="BP114" s="47">
        <v>29.11</v>
      </c>
      <c r="BQ114" s="47">
        <v>1</v>
      </c>
      <c r="BR114" s="47">
        <v>29.11</v>
      </c>
      <c r="BS114" s="80" t="s">
        <v>432</v>
      </c>
      <c r="BU114" s="4" t="s">
        <v>381</v>
      </c>
      <c r="BV114" s="4">
        <v>3</v>
      </c>
      <c r="BW114" s="4" t="s">
        <v>199</v>
      </c>
      <c r="CG114" s="4"/>
      <c r="DB114" s="53">
        <v>43943</v>
      </c>
      <c r="DC114" s="54">
        <f t="shared" si="22"/>
        <v>43943.260416666664</v>
      </c>
      <c r="DD114" s="55">
        <v>0.26111111111111113</v>
      </c>
      <c r="DE114" s="55">
        <v>0.79027777777777775</v>
      </c>
      <c r="DF114" s="52">
        <f t="shared" si="23"/>
        <v>4</v>
      </c>
      <c r="DG114" t="str">
        <f t="shared" si="24"/>
        <v>ME</v>
      </c>
      <c r="DH114" s="55"/>
      <c r="DI114" s="53">
        <v>43943</v>
      </c>
      <c r="DJ114" s="54">
        <f t="shared" si="25"/>
        <v>43943.256944444445</v>
      </c>
      <c r="DK114" s="55">
        <v>0.25598379629629631</v>
      </c>
      <c r="DL114" s="55"/>
      <c r="DM114" s="52">
        <f t="shared" si="26"/>
        <v>4</v>
      </c>
      <c r="DN114" t="str">
        <f t="shared" si="27"/>
        <v>ME</v>
      </c>
      <c r="DO114" s="55"/>
      <c r="DP114" s="53">
        <v>43943</v>
      </c>
      <c r="DQ114" s="54">
        <f t="shared" si="28"/>
        <v>43943.291666666664</v>
      </c>
      <c r="DR114" s="55">
        <v>0.29072916666666665</v>
      </c>
      <c r="DS114" s="55"/>
      <c r="DT114" s="52">
        <f t="shared" si="29"/>
        <v>4</v>
      </c>
      <c r="DU114" t="str">
        <f t="shared" si="30"/>
        <v>ME</v>
      </c>
      <c r="DV114" s="57"/>
      <c r="DW114" s="65"/>
      <c r="DX114" s="65"/>
      <c r="ED114" s="72"/>
      <c r="EE114" s="72"/>
    </row>
    <row r="115" spans="14:135">
      <c r="N115" s="33">
        <v>44310</v>
      </c>
      <c r="O115" s="55">
        <v>0.58888888888888891</v>
      </c>
      <c r="P115" s="46">
        <f t="shared" si="33"/>
        <v>0</v>
      </c>
      <c r="Q115" s="19">
        <f t="shared" si="18"/>
        <v>0.58888888888888891</v>
      </c>
      <c r="R115" s="19">
        <f t="shared" si="19"/>
        <v>9.6450617283950209E-6</v>
      </c>
      <c r="T115" s="19">
        <v>7.8472222222222221E-2</v>
      </c>
      <c r="U115" s="35">
        <v>98.985471510540833</v>
      </c>
      <c r="V115" s="5">
        <v>98.985471510540833</v>
      </c>
      <c r="W115" s="5">
        <v>124.8876301821866</v>
      </c>
      <c r="X115" s="5">
        <v>154.18345796008589</v>
      </c>
      <c r="Y115" s="5">
        <v>186.35599999999999</v>
      </c>
      <c r="Z115" s="5">
        <v>218.80850333676747</v>
      </c>
      <c r="AA115" s="5">
        <v>249.65324263307724</v>
      </c>
      <c r="AB115" s="5">
        <v>278.98547151054083</v>
      </c>
      <c r="AC115" s="5">
        <v>304.88763018218663</v>
      </c>
      <c r="AD115" s="5">
        <v>334.18345796008589</v>
      </c>
      <c r="AE115" s="5">
        <v>6.3560000000000016</v>
      </c>
      <c r="AF115" s="5">
        <v>38.808503336767465</v>
      </c>
      <c r="AG115" s="5">
        <v>69.653242633077241</v>
      </c>
      <c r="AI115" s="19"/>
      <c r="AK115" s="43"/>
      <c r="AM115" s="5">
        <v>114</v>
      </c>
      <c r="AN115" s="5" t="s">
        <v>375</v>
      </c>
      <c r="AO115" s="5">
        <v>6</v>
      </c>
      <c r="AP115" s="5">
        <f t="shared" si="20"/>
        <v>161.9</v>
      </c>
      <c r="AQ115" s="5">
        <f t="shared" si="21"/>
        <v>163.9</v>
      </c>
      <c r="AR115" s="5" t="s">
        <v>273</v>
      </c>
      <c r="AS115" s="5">
        <v>25</v>
      </c>
      <c r="AT115" s="5">
        <v>11.888888888888889</v>
      </c>
      <c r="AU115" s="5">
        <v>13.888888888888889</v>
      </c>
      <c r="AV115" s="5" t="s">
        <v>12</v>
      </c>
      <c r="AW115" s="5" t="s">
        <v>11</v>
      </c>
      <c r="AX115" s="5" t="s">
        <v>20</v>
      </c>
      <c r="AY115" s="61" t="s">
        <v>169</v>
      </c>
      <c r="BP115" s="47">
        <v>29.12</v>
      </c>
      <c r="BQ115" s="47">
        <v>1</v>
      </c>
      <c r="BR115" s="47">
        <v>29.12</v>
      </c>
      <c r="BS115" s="80" t="s">
        <v>432</v>
      </c>
      <c r="BU115" s="4" t="s">
        <v>382</v>
      </c>
      <c r="BV115" s="4">
        <v>4</v>
      </c>
      <c r="BW115" s="4" t="s">
        <v>162</v>
      </c>
      <c r="CG115" s="4"/>
      <c r="DB115" s="53">
        <v>43944</v>
      </c>
      <c r="DC115" s="54">
        <f t="shared" si="22"/>
        <v>43944.260416666664</v>
      </c>
      <c r="DD115" s="55">
        <v>0.26041666666666669</v>
      </c>
      <c r="DE115" s="55">
        <v>0.79027777777777775</v>
      </c>
      <c r="DF115" s="52">
        <f t="shared" si="23"/>
        <v>5</v>
      </c>
      <c r="DG115" t="str">
        <f t="shared" si="24"/>
        <v>JU</v>
      </c>
      <c r="DH115" s="55"/>
      <c r="DI115" s="53">
        <v>43944</v>
      </c>
      <c r="DJ115" s="54">
        <f t="shared" si="25"/>
        <v>43944.253472222219</v>
      </c>
      <c r="DK115" s="55">
        <v>0.25498842592592591</v>
      </c>
      <c r="DL115" s="55"/>
      <c r="DM115" s="52">
        <f t="shared" si="26"/>
        <v>5</v>
      </c>
      <c r="DN115" t="str">
        <f t="shared" si="27"/>
        <v>JU</v>
      </c>
      <c r="DO115" s="55"/>
      <c r="DP115" s="53">
        <v>43944</v>
      </c>
      <c r="DQ115" s="54">
        <f t="shared" si="28"/>
        <v>43944.291666666664</v>
      </c>
      <c r="DR115" s="55">
        <v>0.29056712962962966</v>
      </c>
      <c r="DS115" s="55"/>
      <c r="DT115" s="52">
        <f t="shared" si="29"/>
        <v>5</v>
      </c>
      <c r="DU115" t="str">
        <f t="shared" si="30"/>
        <v>JU</v>
      </c>
      <c r="DV115" s="57"/>
      <c r="DW115" s="65"/>
      <c r="DX115" s="65"/>
      <c r="ED115" s="72"/>
      <c r="EE115" s="72"/>
    </row>
    <row r="116" spans="14:135">
      <c r="N116" s="33">
        <v>44311</v>
      </c>
      <c r="O116" s="55">
        <v>0.59166666666666667</v>
      </c>
      <c r="P116" s="46">
        <f t="shared" si="33"/>
        <v>0</v>
      </c>
      <c r="Q116" s="19">
        <f t="shared" si="18"/>
        <v>0.59166666666666667</v>
      </c>
      <c r="R116" s="19">
        <f t="shared" si="19"/>
        <v>9.6450617283950209E-6</v>
      </c>
      <c r="T116" s="19">
        <v>7.9166666666666663E-2</v>
      </c>
      <c r="U116" s="35">
        <v>99.208223034876568</v>
      </c>
      <c r="V116" s="5">
        <v>99.208223034876568</v>
      </c>
      <c r="W116" s="5">
        <v>125.12767635332392</v>
      </c>
      <c r="X116" s="5">
        <v>154.4429446844548</v>
      </c>
      <c r="Y116" s="5">
        <v>186.6174</v>
      </c>
      <c r="Z116" s="5">
        <v>219.05279334905049</v>
      </c>
      <c r="AA116" s="5">
        <v>249.88115595873688</v>
      </c>
      <c r="AB116" s="5">
        <v>279.2082230348766</v>
      </c>
      <c r="AC116" s="5">
        <v>305.12767635332392</v>
      </c>
      <c r="AD116" s="5">
        <v>334.4429446844548</v>
      </c>
      <c r="AE116" s="5">
        <v>6.6173999999999999</v>
      </c>
      <c r="AF116" s="5">
        <v>39.052793349050489</v>
      </c>
      <c r="AG116" s="5">
        <v>69.881155958736883</v>
      </c>
      <c r="AI116" s="19"/>
      <c r="AK116" s="43"/>
      <c r="AM116" s="5">
        <v>115</v>
      </c>
      <c r="AN116" s="5" t="s">
        <v>375</v>
      </c>
      <c r="AO116" s="5">
        <v>6</v>
      </c>
      <c r="AP116" s="5">
        <f t="shared" si="20"/>
        <v>163.9</v>
      </c>
      <c r="AQ116" s="5">
        <f t="shared" si="21"/>
        <v>165.7</v>
      </c>
      <c r="AR116" s="5" t="s">
        <v>273</v>
      </c>
      <c r="AS116" s="5">
        <v>25</v>
      </c>
      <c r="AT116" s="5">
        <v>13.888888888888889</v>
      </c>
      <c r="AU116" s="5">
        <v>15.666666666666666</v>
      </c>
      <c r="AV116" s="5" t="s">
        <v>12</v>
      </c>
      <c r="AW116" s="5" t="s">
        <v>11</v>
      </c>
      <c r="AX116" s="5" t="s">
        <v>15</v>
      </c>
      <c r="AY116" s="61" t="s">
        <v>169</v>
      </c>
      <c r="BP116" s="47">
        <v>29.13</v>
      </c>
      <c r="BQ116" s="47">
        <v>1</v>
      </c>
      <c r="BR116" s="47">
        <v>29.13</v>
      </c>
      <c r="BS116" s="80" t="s">
        <v>432</v>
      </c>
      <c r="BU116" s="4" t="s">
        <v>383</v>
      </c>
      <c r="BV116" s="4">
        <v>1</v>
      </c>
      <c r="BW116" s="4">
        <v>1</v>
      </c>
      <c r="CG116" s="4"/>
      <c r="DB116" s="53">
        <v>43945</v>
      </c>
      <c r="DC116" s="54">
        <f t="shared" si="22"/>
        <v>43945.260416666664</v>
      </c>
      <c r="DD116" s="55">
        <v>0.26041666666666669</v>
      </c>
      <c r="DE116" s="55">
        <v>0.79027777777777775</v>
      </c>
      <c r="DF116" s="52">
        <f t="shared" si="23"/>
        <v>6</v>
      </c>
      <c r="DG116" t="str">
        <f t="shared" si="24"/>
        <v>VE</v>
      </c>
      <c r="DH116" s="55"/>
      <c r="DI116" s="53">
        <v>43945</v>
      </c>
      <c r="DJ116" s="54">
        <f t="shared" si="25"/>
        <v>43945.253472222219</v>
      </c>
      <c r="DK116" s="55">
        <v>0.25400462962962961</v>
      </c>
      <c r="DL116" s="55"/>
      <c r="DM116" s="52">
        <f t="shared" si="26"/>
        <v>6</v>
      </c>
      <c r="DN116" t="str">
        <f t="shared" si="27"/>
        <v>VE</v>
      </c>
      <c r="DO116" s="55"/>
      <c r="DP116" s="53">
        <v>43945</v>
      </c>
      <c r="DQ116" s="54">
        <f t="shared" si="28"/>
        <v>43945.291666666664</v>
      </c>
      <c r="DR116" s="55">
        <v>0.29041666666666666</v>
      </c>
      <c r="DS116" s="55"/>
      <c r="DT116" s="52">
        <f t="shared" si="29"/>
        <v>6</v>
      </c>
      <c r="DU116" t="str">
        <f t="shared" si="30"/>
        <v>VE</v>
      </c>
      <c r="DV116" s="57"/>
      <c r="DW116" s="65"/>
      <c r="DX116" s="65"/>
      <c r="ED116" s="72"/>
      <c r="EE116" s="72"/>
    </row>
    <row r="117" spans="14:135">
      <c r="N117" s="33">
        <v>44312</v>
      </c>
      <c r="O117" s="55">
        <v>0.59444444444444444</v>
      </c>
      <c r="P117" s="46">
        <f t="shared" si="33"/>
        <v>0</v>
      </c>
      <c r="Q117" s="19">
        <f t="shared" si="18"/>
        <v>0.59444444444444444</v>
      </c>
      <c r="R117" s="19">
        <f t="shared" si="19"/>
        <v>9.6450617283950209E-6</v>
      </c>
      <c r="T117" s="19">
        <v>7.9861111111111105E-2</v>
      </c>
      <c r="U117" s="35">
        <v>99.431023182007692</v>
      </c>
      <c r="V117" s="5">
        <v>99.431023182007692</v>
      </c>
      <c r="W117" s="5">
        <v>125.36776302921098</v>
      </c>
      <c r="X117" s="5">
        <v>154.70244068609099</v>
      </c>
      <c r="Y117" s="5">
        <v>186.87862000000001</v>
      </c>
      <c r="Z117" s="5">
        <v>219.29688219033926</v>
      </c>
      <c r="AA117" s="5">
        <v>250.10899358524284</v>
      </c>
      <c r="AB117" s="5">
        <v>279.43102318200772</v>
      </c>
      <c r="AC117" s="5">
        <v>305.36776302921101</v>
      </c>
      <c r="AD117" s="5">
        <v>334.70244068609099</v>
      </c>
      <c r="AE117" s="5">
        <v>6.8786200000000015</v>
      </c>
      <c r="AF117" s="5">
        <v>39.296882190339268</v>
      </c>
      <c r="AG117" s="5">
        <v>70.108993585242828</v>
      </c>
      <c r="AI117" s="19"/>
      <c r="AK117" s="43"/>
      <c r="AM117" s="5">
        <v>116</v>
      </c>
      <c r="AN117" s="5" t="s">
        <v>375</v>
      </c>
      <c r="AO117" s="5">
        <v>6</v>
      </c>
      <c r="AP117" s="5">
        <f t="shared" si="20"/>
        <v>165.7</v>
      </c>
      <c r="AQ117" s="5">
        <f t="shared" si="21"/>
        <v>167.8</v>
      </c>
      <c r="AR117" s="5" t="s">
        <v>273</v>
      </c>
      <c r="AS117" s="5">
        <v>25</v>
      </c>
      <c r="AT117" s="5">
        <v>15.666666666666666</v>
      </c>
      <c r="AU117" s="5">
        <v>17.777777777777779</v>
      </c>
      <c r="AV117" s="5" t="s">
        <v>12</v>
      </c>
      <c r="AW117" s="5" t="s">
        <v>11</v>
      </c>
      <c r="AX117" s="5" t="s">
        <v>16</v>
      </c>
      <c r="AY117" s="61" t="s">
        <v>169</v>
      </c>
      <c r="BP117" s="47">
        <v>29.14</v>
      </c>
      <c r="BQ117" s="47">
        <v>1</v>
      </c>
      <c r="BR117" s="47">
        <v>29.14</v>
      </c>
      <c r="BS117" s="80" t="s">
        <v>432</v>
      </c>
      <c r="BU117" s="4" t="s">
        <v>384</v>
      </c>
      <c r="BV117" s="4">
        <v>1</v>
      </c>
      <c r="BW117" s="4">
        <v>1</v>
      </c>
      <c r="CG117" s="4"/>
      <c r="DB117" s="53">
        <v>43946</v>
      </c>
      <c r="DC117" s="54">
        <f t="shared" si="22"/>
        <v>43946.260416666664</v>
      </c>
      <c r="DD117" s="55">
        <v>0.25972222222222224</v>
      </c>
      <c r="DE117" s="55">
        <v>0.7909722222222223</v>
      </c>
      <c r="DF117" s="52">
        <f t="shared" si="23"/>
        <v>7</v>
      </c>
      <c r="DG117" t="str">
        <f t="shared" si="24"/>
        <v>SA</v>
      </c>
      <c r="DH117" s="55"/>
      <c r="DI117" s="53">
        <v>43946</v>
      </c>
      <c r="DJ117" s="54">
        <f t="shared" si="25"/>
        <v>43946.253472222219</v>
      </c>
      <c r="DK117" s="55">
        <v>0.2530324074074074</v>
      </c>
      <c r="DL117" s="55"/>
      <c r="DM117" s="52">
        <f t="shared" si="26"/>
        <v>7</v>
      </c>
      <c r="DN117" t="str">
        <f t="shared" si="27"/>
        <v>SA</v>
      </c>
      <c r="DO117" s="55"/>
      <c r="DP117" s="53">
        <v>43946</v>
      </c>
      <c r="DQ117" s="54">
        <f t="shared" si="28"/>
        <v>43946.291666666664</v>
      </c>
      <c r="DR117" s="55">
        <v>0.2902777777777778</v>
      </c>
      <c r="DS117" s="55"/>
      <c r="DT117" s="52">
        <f t="shared" si="29"/>
        <v>7</v>
      </c>
      <c r="DU117" t="str">
        <f t="shared" si="30"/>
        <v>SA</v>
      </c>
      <c r="DV117" s="57"/>
      <c r="DW117" s="65"/>
      <c r="DX117" s="65"/>
      <c r="ED117" s="72"/>
      <c r="EE117" s="72"/>
    </row>
    <row r="118" spans="14:135">
      <c r="N118" s="33">
        <v>44313</v>
      </c>
      <c r="O118" s="55">
        <v>0.59722222222222221</v>
      </c>
      <c r="P118" s="46">
        <f t="shared" si="33"/>
        <v>0</v>
      </c>
      <c r="Q118" s="19">
        <f t="shared" si="18"/>
        <v>0.59722222222222221</v>
      </c>
      <c r="R118" s="19">
        <f t="shared" si="19"/>
        <v>9.6450617283950209E-6</v>
      </c>
      <c r="T118" s="19">
        <v>8.0555555555555561E-2</v>
      </c>
      <c r="U118" s="35">
        <v>99.653857394980207</v>
      </c>
      <c r="V118" s="5">
        <v>99.653857394980207</v>
      </c>
      <c r="W118" s="5">
        <v>125.60799868219752</v>
      </c>
      <c r="X118" s="5">
        <v>154.96194388199098</v>
      </c>
      <c r="Y118" s="5">
        <v>187.13965999999999</v>
      </c>
      <c r="Z118" s="5">
        <v>219.54077085386635</v>
      </c>
      <c r="AA118" s="5">
        <v>250.33675698658726</v>
      </c>
      <c r="AB118" s="5">
        <v>279.65385739498021</v>
      </c>
      <c r="AC118" s="5">
        <v>305.60799868219749</v>
      </c>
      <c r="AD118" s="5">
        <v>334.96194388199098</v>
      </c>
      <c r="AE118" s="5">
        <v>7.1396599999999992</v>
      </c>
      <c r="AF118" s="5">
        <v>39.540770853866348</v>
      </c>
      <c r="AG118" s="5">
        <v>70.336756986587289</v>
      </c>
      <c r="AI118" s="19"/>
      <c r="AK118" s="43"/>
      <c r="AM118" s="5">
        <v>117</v>
      </c>
      <c r="AN118" s="5" t="s">
        <v>375</v>
      </c>
      <c r="AO118" s="5">
        <v>6</v>
      </c>
      <c r="AP118" s="5">
        <f t="shared" si="20"/>
        <v>167.8</v>
      </c>
      <c r="AQ118" s="5">
        <f t="shared" si="21"/>
        <v>169.7</v>
      </c>
      <c r="AR118" s="5" t="s">
        <v>273</v>
      </c>
      <c r="AS118" s="5">
        <v>25</v>
      </c>
      <c r="AT118" s="5">
        <v>17.777777777777779</v>
      </c>
      <c r="AU118" s="5">
        <v>19.666666666666668</v>
      </c>
      <c r="AV118" s="5" t="s">
        <v>12</v>
      </c>
      <c r="AW118" s="5" t="s">
        <v>11</v>
      </c>
      <c r="AX118" s="5" t="s">
        <v>12</v>
      </c>
      <c r="AY118" s="61" t="s">
        <v>169</v>
      </c>
      <c r="BP118" s="47">
        <v>29.15</v>
      </c>
      <c r="BQ118" s="47">
        <v>1</v>
      </c>
      <c r="BR118" s="47">
        <v>29.15</v>
      </c>
      <c r="BS118" s="80" t="s">
        <v>432</v>
      </c>
      <c r="BU118" s="4" t="s">
        <v>385</v>
      </c>
      <c r="BV118" s="4">
        <v>1</v>
      </c>
      <c r="BW118" s="4">
        <v>1</v>
      </c>
      <c r="CG118" s="4"/>
      <c r="DB118" s="53">
        <v>43947</v>
      </c>
      <c r="DC118" s="54">
        <f t="shared" si="22"/>
        <v>43947.260416666664</v>
      </c>
      <c r="DD118" s="55">
        <v>0.2590277777777778</v>
      </c>
      <c r="DE118" s="55">
        <v>0.7909722222222223</v>
      </c>
      <c r="DF118" s="52">
        <f t="shared" si="23"/>
        <v>1</v>
      </c>
      <c r="DG118" t="str">
        <f t="shared" si="24"/>
        <v>SU</v>
      </c>
      <c r="DH118" s="55"/>
      <c r="DI118" s="53">
        <v>43947</v>
      </c>
      <c r="DJ118" s="54">
        <f t="shared" si="25"/>
        <v>43947.253472222219</v>
      </c>
      <c r="DK118" s="55">
        <v>0.25207175925925923</v>
      </c>
      <c r="DL118" s="55"/>
      <c r="DM118" s="52">
        <f t="shared" si="26"/>
        <v>1</v>
      </c>
      <c r="DN118" t="str">
        <f t="shared" si="27"/>
        <v>SU</v>
      </c>
      <c r="DO118" s="55"/>
      <c r="DP118" s="53">
        <v>43947</v>
      </c>
      <c r="DQ118" s="54">
        <f t="shared" si="28"/>
        <v>43947.291666666664</v>
      </c>
      <c r="DR118" s="55">
        <v>0.29013888888888889</v>
      </c>
      <c r="DS118" s="55"/>
      <c r="DT118" s="52">
        <f t="shared" si="29"/>
        <v>1</v>
      </c>
      <c r="DU118" t="str">
        <f t="shared" si="30"/>
        <v>SU</v>
      </c>
      <c r="DV118" s="57"/>
      <c r="DW118" s="65"/>
      <c r="DX118" s="65"/>
      <c r="ED118" s="72"/>
      <c r="EE118" s="72"/>
    </row>
    <row r="119" spans="14:135">
      <c r="N119" s="33">
        <v>44314</v>
      </c>
      <c r="O119" s="55">
        <v>0.6</v>
      </c>
      <c r="P119" s="46">
        <f t="shared" si="33"/>
        <v>0</v>
      </c>
      <c r="Q119" s="19">
        <f t="shared" si="18"/>
        <v>0.6</v>
      </c>
      <c r="R119" s="19">
        <f t="shared" si="19"/>
        <v>9.6450617283950209E-6</v>
      </c>
      <c r="T119" s="19">
        <v>8.1250000000000003E-2</v>
      </c>
      <c r="U119" s="35">
        <v>99.876734607181049</v>
      </c>
      <c r="V119" s="5">
        <v>99.876734607181049</v>
      </c>
      <c r="W119" s="5">
        <v>125.84825689284051</v>
      </c>
      <c r="X119" s="5">
        <v>155.22145188696962</v>
      </c>
      <c r="Y119" s="5">
        <v>187.40053</v>
      </c>
      <c r="Z119" s="5">
        <v>219.78446039700952</v>
      </c>
      <c r="AA119" s="5">
        <v>250.56444763452384</v>
      </c>
      <c r="AB119" s="5">
        <v>279.87673460718105</v>
      </c>
      <c r="AC119" s="5">
        <v>305.84825689284048</v>
      </c>
      <c r="AD119" s="5">
        <v>335.22145188696959</v>
      </c>
      <c r="AE119" s="5">
        <v>7.4005299999999998</v>
      </c>
      <c r="AF119" s="5">
        <v>39.784460397009539</v>
      </c>
      <c r="AG119" s="5">
        <v>70.564447634523844</v>
      </c>
      <c r="AI119" s="19"/>
      <c r="AK119" s="43"/>
      <c r="AM119" s="5">
        <v>118</v>
      </c>
      <c r="AN119" s="5" t="s">
        <v>375</v>
      </c>
      <c r="AO119" s="5">
        <v>6</v>
      </c>
      <c r="AP119" s="5">
        <f t="shared" si="20"/>
        <v>169.7</v>
      </c>
      <c r="AQ119" s="5">
        <f t="shared" si="21"/>
        <v>170.4</v>
      </c>
      <c r="AR119" s="5" t="s">
        <v>273</v>
      </c>
      <c r="AS119" s="5">
        <v>25</v>
      </c>
      <c r="AT119" s="5">
        <v>19.666666666666668</v>
      </c>
      <c r="AU119" s="5">
        <v>20.444444444444446</v>
      </c>
      <c r="AV119" s="5" t="s">
        <v>12</v>
      </c>
      <c r="AW119" s="5" t="s">
        <v>11</v>
      </c>
      <c r="AX119" s="5" t="s">
        <v>21</v>
      </c>
      <c r="AY119" s="61" t="s">
        <v>169</v>
      </c>
      <c r="BP119" s="47">
        <v>29.16</v>
      </c>
      <c r="BQ119" s="47">
        <v>1</v>
      </c>
      <c r="BR119" s="47">
        <v>29.16</v>
      </c>
      <c r="BS119" s="80" t="s">
        <v>432</v>
      </c>
      <c r="BU119" s="4" t="s">
        <v>102</v>
      </c>
      <c r="BV119" s="4">
        <v>1</v>
      </c>
      <c r="BW119" s="4">
        <v>1</v>
      </c>
      <c r="CG119" s="4"/>
      <c r="DB119" s="53">
        <v>43948</v>
      </c>
      <c r="DC119" s="54">
        <f t="shared" si="22"/>
        <v>43948.260416666664</v>
      </c>
      <c r="DD119" s="55">
        <v>0.2590277777777778</v>
      </c>
      <c r="DE119" s="55">
        <v>0.7909722222222223</v>
      </c>
      <c r="DF119" s="52">
        <f t="shared" si="23"/>
        <v>2</v>
      </c>
      <c r="DG119" t="str">
        <f t="shared" si="24"/>
        <v>MO</v>
      </c>
      <c r="DH119" s="55"/>
      <c r="DI119" s="53">
        <v>43948</v>
      </c>
      <c r="DJ119" s="54">
        <f t="shared" si="25"/>
        <v>43948.25</v>
      </c>
      <c r="DK119" s="55">
        <v>0.25112268518518516</v>
      </c>
      <c r="DL119" s="55"/>
      <c r="DM119" s="52">
        <f t="shared" si="26"/>
        <v>2</v>
      </c>
      <c r="DN119" t="str">
        <f t="shared" si="27"/>
        <v>MO</v>
      </c>
      <c r="DO119" s="55"/>
      <c r="DP119" s="53">
        <v>43948</v>
      </c>
      <c r="DQ119" s="54">
        <f t="shared" si="28"/>
        <v>43948.291666666664</v>
      </c>
      <c r="DR119" s="55">
        <v>0.28999999999999998</v>
      </c>
      <c r="DS119" s="55"/>
      <c r="DT119" s="52">
        <f t="shared" si="29"/>
        <v>2</v>
      </c>
      <c r="DU119" t="str">
        <f t="shared" si="30"/>
        <v>MO</v>
      </c>
      <c r="DV119" s="57"/>
      <c r="DW119" s="65"/>
      <c r="DX119" s="65"/>
      <c r="ED119" s="72"/>
      <c r="EE119" s="72"/>
    </row>
    <row r="120" spans="14:135">
      <c r="N120" s="33">
        <v>44315</v>
      </c>
      <c r="O120" s="55">
        <v>0.60277777777777775</v>
      </c>
      <c r="P120" s="46">
        <f t="shared" si="33"/>
        <v>0</v>
      </c>
      <c r="Q120" s="19">
        <f t="shared" si="18"/>
        <v>0.60277777777777775</v>
      </c>
      <c r="R120" s="19">
        <f t="shared" si="19"/>
        <v>9.6450617283950209E-6</v>
      </c>
      <c r="T120" s="19">
        <v>8.1944444444444445E-2</v>
      </c>
      <c r="U120" s="35">
        <v>100.09965841914403</v>
      </c>
      <c r="V120" s="5">
        <v>100.09965841914403</v>
      </c>
      <c r="W120" s="5">
        <v>126.08872106396629</v>
      </c>
      <c r="X120" s="5">
        <v>155.48096669091845</v>
      </c>
      <c r="Y120" s="5">
        <v>187.66122999999999</v>
      </c>
      <c r="Z120" s="5">
        <v>220.02795188662611</v>
      </c>
      <c r="AA120" s="5">
        <v>250.79206699720822</v>
      </c>
      <c r="AB120" s="5">
        <v>280.09965841914402</v>
      </c>
      <c r="AC120" s="5">
        <v>306.08872106396632</v>
      </c>
      <c r="AD120" s="5">
        <v>335.48096669091842</v>
      </c>
      <c r="AE120" s="5">
        <v>7.6612299999999998</v>
      </c>
      <c r="AF120" s="5">
        <v>40.027951886626113</v>
      </c>
      <c r="AG120" s="5">
        <v>70.792066997208238</v>
      </c>
      <c r="AI120" s="19"/>
      <c r="AK120" s="43"/>
      <c r="AM120" s="5">
        <v>119</v>
      </c>
      <c r="AN120" s="5" t="s">
        <v>375</v>
      </c>
      <c r="AO120" s="5">
        <v>6</v>
      </c>
      <c r="AP120" s="5">
        <f t="shared" si="20"/>
        <v>170.4</v>
      </c>
      <c r="AQ120" s="5">
        <f t="shared" si="21"/>
        <v>172.7</v>
      </c>
      <c r="AR120" s="5" t="s">
        <v>273</v>
      </c>
      <c r="AS120" s="5">
        <v>25</v>
      </c>
      <c r="AT120" s="5">
        <v>20.444444444444446</v>
      </c>
      <c r="AU120" s="5">
        <v>22.666666666666668</v>
      </c>
      <c r="AV120" s="5" t="s">
        <v>12</v>
      </c>
      <c r="AW120" s="5" t="s">
        <v>11</v>
      </c>
      <c r="AX120" s="5" t="s">
        <v>13</v>
      </c>
      <c r="AY120" s="61" t="s">
        <v>169</v>
      </c>
      <c r="BP120" s="47">
        <v>29.17</v>
      </c>
      <c r="BQ120" s="47">
        <v>1</v>
      </c>
      <c r="BR120" s="47">
        <v>29.17</v>
      </c>
      <c r="BS120" s="80" t="s">
        <v>432</v>
      </c>
      <c r="BU120" s="4" t="s">
        <v>103</v>
      </c>
      <c r="BV120" s="4">
        <v>1</v>
      </c>
      <c r="BW120" s="4">
        <v>1</v>
      </c>
      <c r="CG120" s="4"/>
      <c r="DB120" s="53">
        <v>43949</v>
      </c>
      <c r="DC120" s="54">
        <f t="shared" si="22"/>
        <v>43949.256944444445</v>
      </c>
      <c r="DD120" s="55">
        <v>0.25833333333333336</v>
      </c>
      <c r="DE120" s="55">
        <v>0.79166666666666663</v>
      </c>
      <c r="DF120" s="52">
        <f t="shared" si="23"/>
        <v>3</v>
      </c>
      <c r="DG120" t="str">
        <f t="shared" si="24"/>
        <v>MA</v>
      </c>
      <c r="DH120" s="55"/>
      <c r="DI120" s="53">
        <v>43949</v>
      </c>
      <c r="DJ120" s="54">
        <f t="shared" si="25"/>
        <v>43949.25</v>
      </c>
      <c r="DK120" s="55">
        <v>0.25018518518518518</v>
      </c>
      <c r="DL120" s="55"/>
      <c r="DM120" s="52">
        <f t="shared" si="26"/>
        <v>3</v>
      </c>
      <c r="DN120" t="str">
        <f t="shared" si="27"/>
        <v>MA</v>
      </c>
      <c r="DO120" s="55"/>
      <c r="DP120" s="53">
        <v>43949</v>
      </c>
      <c r="DQ120" s="54">
        <f t="shared" si="28"/>
        <v>43949.288194444445</v>
      </c>
      <c r="DR120" s="55">
        <v>0.28987268518518516</v>
      </c>
      <c r="DS120" s="55"/>
      <c r="DT120" s="52">
        <f t="shared" si="29"/>
        <v>3</v>
      </c>
      <c r="DU120" t="str">
        <f t="shared" si="30"/>
        <v>MA</v>
      </c>
      <c r="DV120" s="57"/>
      <c r="DW120" s="65"/>
      <c r="DX120" s="65"/>
      <c r="ED120" s="72"/>
      <c r="EE120" s="72"/>
    </row>
    <row r="121" spans="14:135">
      <c r="N121" s="33">
        <v>44316</v>
      </c>
      <c r="O121" s="55">
        <v>0.60555555555555551</v>
      </c>
      <c r="P121" s="46">
        <f t="shared" si="33"/>
        <v>0</v>
      </c>
      <c r="Q121" s="19">
        <f t="shared" si="18"/>
        <v>0.60555555555555551</v>
      </c>
      <c r="R121" s="19">
        <f t="shared" si="19"/>
        <v>9.6450617283950209E-6</v>
      </c>
      <c r="T121" s="19">
        <v>8.2638888888888887E-2</v>
      </c>
      <c r="U121" s="35">
        <v>100.32261843260717</v>
      </c>
      <c r="V121" s="5">
        <v>100.32261843260717</v>
      </c>
      <c r="W121" s="5">
        <v>126.32922652011555</v>
      </c>
      <c r="X121" s="5">
        <v>155.74048245701113</v>
      </c>
      <c r="Y121" s="5">
        <v>187.92176000000001</v>
      </c>
      <c r="Z121" s="5">
        <v>220.27124639582061</v>
      </c>
      <c r="AA121" s="5">
        <v>251.01961654048847</v>
      </c>
      <c r="AB121" s="5">
        <v>280.32261843260716</v>
      </c>
      <c r="AC121" s="5">
        <v>306.32922652011553</v>
      </c>
      <c r="AD121" s="5">
        <v>335.74048245701113</v>
      </c>
      <c r="AE121" s="5">
        <v>7.921759999999999</v>
      </c>
      <c r="AF121" s="5">
        <v>40.271246395820611</v>
      </c>
      <c r="AG121" s="5">
        <v>71.019616540488457</v>
      </c>
      <c r="AI121" s="19"/>
      <c r="AK121" s="43"/>
      <c r="AM121" s="5">
        <v>120</v>
      </c>
      <c r="AN121" s="5" t="s">
        <v>375</v>
      </c>
      <c r="AO121" s="5">
        <v>6</v>
      </c>
      <c r="AP121" s="5">
        <f t="shared" si="20"/>
        <v>172.7</v>
      </c>
      <c r="AQ121" s="5">
        <f t="shared" si="21"/>
        <v>173.3</v>
      </c>
      <c r="AR121" s="5" t="s">
        <v>273</v>
      </c>
      <c r="AS121" s="5">
        <v>25</v>
      </c>
      <c r="AT121" s="5">
        <v>22.666666666666668</v>
      </c>
      <c r="AU121" s="5">
        <v>23.333333333333332</v>
      </c>
      <c r="AV121" s="5" t="s">
        <v>12</v>
      </c>
      <c r="AW121" s="5" t="s">
        <v>11</v>
      </c>
      <c r="AX121" s="5" t="s">
        <v>10</v>
      </c>
      <c r="AY121" s="61" t="s">
        <v>169</v>
      </c>
      <c r="BP121" s="47">
        <v>29.18</v>
      </c>
      <c r="BQ121" s="47">
        <v>1</v>
      </c>
      <c r="BR121" s="47">
        <v>29.18</v>
      </c>
      <c r="BS121" s="80" t="s">
        <v>432</v>
      </c>
      <c r="BU121" s="4" t="s">
        <v>386</v>
      </c>
      <c r="BV121" s="4">
        <v>4</v>
      </c>
      <c r="BW121" s="4" t="s">
        <v>162</v>
      </c>
      <c r="CG121" s="4"/>
      <c r="DB121" s="53">
        <v>43950</v>
      </c>
      <c r="DC121" s="54">
        <f t="shared" si="22"/>
        <v>43950.256944444445</v>
      </c>
      <c r="DD121" s="55">
        <v>0.25763888888888892</v>
      </c>
      <c r="DE121" s="55">
        <v>0.79166666666666663</v>
      </c>
      <c r="DF121" s="52">
        <f t="shared" si="23"/>
        <v>4</v>
      </c>
      <c r="DG121" t="str">
        <f t="shared" si="24"/>
        <v>ME</v>
      </c>
      <c r="DH121" s="55"/>
      <c r="DI121" s="53">
        <v>43950</v>
      </c>
      <c r="DJ121" s="54">
        <f t="shared" si="25"/>
        <v>43950.25</v>
      </c>
      <c r="DK121" s="55">
        <v>0.24925925925925926</v>
      </c>
      <c r="DL121" s="55"/>
      <c r="DM121" s="52">
        <f t="shared" si="26"/>
        <v>4</v>
      </c>
      <c r="DN121" t="str">
        <f t="shared" si="27"/>
        <v>ME</v>
      </c>
      <c r="DO121" s="55"/>
      <c r="DP121" s="53">
        <v>43950</v>
      </c>
      <c r="DQ121" s="54">
        <f t="shared" si="28"/>
        <v>43950.288194444445</v>
      </c>
      <c r="DR121" s="55">
        <v>0.28974537037037035</v>
      </c>
      <c r="DS121" s="55"/>
      <c r="DT121" s="52">
        <f t="shared" si="29"/>
        <v>4</v>
      </c>
      <c r="DU121" t="str">
        <f t="shared" si="30"/>
        <v>ME</v>
      </c>
      <c r="DV121" s="57"/>
      <c r="DW121" s="65"/>
      <c r="DX121" s="65"/>
      <c r="ED121" s="72"/>
      <c r="EE121" s="72"/>
    </row>
    <row r="122" spans="14:135">
      <c r="N122" s="33">
        <v>44317</v>
      </c>
      <c r="O122" s="55">
        <v>0.60833333333333328</v>
      </c>
      <c r="P122" s="46">
        <f t="shared" si="33"/>
        <v>0</v>
      </c>
      <c r="Q122" s="19">
        <f t="shared" si="18"/>
        <v>0.60833333333333328</v>
      </c>
      <c r="R122" s="19">
        <f t="shared" si="19"/>
        <v>9.6450617283950209E-6</v>
      </c>
      <c r="T122" s="19">
        <v>8.3333333333333329E-2</v>
      </c>
      <c r="U122" s="35">
        <v>100.54563502050929</v>
      </c>
      <c r="V122" s="5">
        <v>100.54563502050929</v>
      </c>
      <c r="W122" s="5">
        <v>126.56981366833895</v>
      </c>
      <c r="X122" s="5">
        <v>155.9999990302654</v>
      </c>
      <c r="Y122" s="5">
        <v>188.18209999999999</v>
      </c>
      <c r="Z122" s="5">
        <v>220.51434496189043</v>
      </c>
      <c r="AA122" s="5">
        <v>251.24709772668473</v>
      </c>
      <c r="AB122" s="5">
        <v>280.54563502050928</v>
      </c>
      <c r="AC122" s="5">
        <v>306.56981366833895</v>
      </c>
      <c r="AD122" s="5">
        <v>335.99999903026537</v>
      </c>
      <c r="AE122" s="5">
        <v>8.1820999999999984</v>
      </c>
      <c r="AF122" s="5">
        <v>40.51434496189043</v>
      </c>
      <c r="AG122" s="5">
        <v>71.2470977266847</v>
      </c>
      <c r="AI122" s="19"/>
      <c r="AK122" s="43"/>
      <c r="AM122" s="5">
        <v>121</v>
      </c>
      <c r="AN122" s="5" t="s">
        <v>375</v>
      </c>
      <c r="AO122" s="5">
        <v>6</v>
      </c>
      <c r="AP122" s="5">
        <f t="shared" si="20"/>
        <v>173.3</v>
      </c>
      <c r="AQ122" s="5">
        <f t="shared" si="21"/>
        <v>174.1</v>
      </c>
      <c r="AR122" s="5" t="s">
        <v>278</v>
      </c>
      <c r="AS122" s="5">
        <v>26</v>
      </c>
      <c r="AT122" s="5">
        <v>23.333333333333332</v>
      </c>
      <c r="AU122" s="5">
        <v>24.111111111111114</v>
      </c>
      <c r="AV122" s="5" t="s">
        <v>12</v>
      </c>
      <c r="AW122" s="5" t="s">
        <v>14</v>
      </c>
      <c r="AX122" s="5" t="s">
        <v>14</v>
      </c>
      <c r="AY122" s="61" t="s">
        <v>169</v>
      </c>
      <c r="BP122" s="47">
        <v>29.19</v>
      </c>
      <c r="BQ122" s="47">
        <v>1</v>
      </c>
      <c r="BR122" s="47">
        <v>29.19</v>
      </c>
      <c r="BS122" s="80" t="s">
        <v>432</v>
      </c>
      <c r="BU122" s="4" t="s">
        <v>387</v>
      </c>
      <c r="BV122" s="4">
        <v>4</v>
      </c>
      <c r="BW122" s="4" t="s">
        <v>162</v>
      </c>
      <c r="CG122" s="4"/>
      <c r="DB122" s="53">
        <v>43951</v>
      </c>
      <c r="DC122" s="54">
        <f t="shared" si="22"/>
        <v>43951.256944444445</v>
      </c>
      <c r="DD122" s="55">
        <v>0.25763888888888892</v>
      </c>
      <c r="DE122" s="55">
        <v>0.79166666666666663</v>
      </c>
      <c r="DF122" s="52">
        <f t="shared" si="23"/>
        <v>5</v>
      </c>
      <c r="DG122" t="str">
        <f t="shared" si="24"/>
        <v>JU</v>
      </c>
      <c r="DH122" s="55"/>
      <c r="DI122" s="53">
        <v>43951</v>
      </c>
      <c r="DJ122" s="54">
        <f t="shared" si="25"/>
        <v>43951.25</v>
      </c>
      <c r="DK122" s="55">
        <v>0.24834490740740742</v>
      </c>
      <c r="DL122" s="55"/>
      <c r="DM122" s="52">
        <f t="shared" si="26"/>
        <v>5</v>
      </c>
      <c r="DN122" t="str">
        <f t="shared" si="27"/>
        <v>JU</v>
      </c>
      <c r="DO122" s="55"/>
      <c r="DP122" s="53">
        <v>43951</v>
      </c>
      <c r="DQ122" s="54">
        <f t="shared" si="28"/>
        <v>43951.288194444445</v>
      </c>
      <c r="DR122" s="55">
        <v>0.28962962962962963</v>
      </c>
      <c r="DS122" s="55"/>
      <c r="DT122" s="52">
        <f t="shared" si="29"/>
        <v>5</v>
      </c>
      <c r="DU122" t="str">
        <f t="shared" si="30"/>
        <v>JU</v>
      </c>
      <c r="DV122" s="57"/>
      <c r="DW122" s="65"/>
      <c r="DX122" s="65"/>
      <c r="ED122" s="72"/>
      <c r="EE122" s="72"/>
    </row>
    <row r="123" spans="14:135">
      <c r="N123" s="33">
        <v>44318</v>
      </c>
      <c r="O123" s="55">
        <v>0.61111111111111105</v>
      </c>
      <c r="P123" s="46">
        <f t="shared" si="33"/>
        <v>0</v>
      </c>
      <c r="Q123" s="19">
        <f t="shared" si="18"/>
        <v>0.61111111111111105</v>
      </c>
      <c r="R123" s="19">
        <f t="shared" si="19"/>
        <v>9.6450617283950209E-6</v>
      </c>
      <c r="T123" s="19">
        <v>8.4027777777777771E-2</v>
      </c>
      <c r="U123" s="35">
        <v>100.76868636560333</v>
      </c>
      <c r="V123" s="5">
        <v>100.76868636560333</v>
      </c>
      <c r="W123" s="5">
        <v>126.81056258773498</v>
      </c>
      <c r="X123" s="5">
        <v>156.25951785979137</v>
      </c>
      <c r="Y123" s="5">
        <v>188.44227000000001</v>
      </c>
      <c r="Z123" s="5">
        <v>220.75724870295841</v>
      </c>
      <c r="AA123" s="5">
        <v>251.47451201547977</v>
      </c>
      <c r="AB123" s="5">
        <v>280.76868636560334</v>
      </c>
      <c r="AC123" s="5">
        <v>306.81056258773498</v>
      </c>
      <c r="AD123" s="5">
        <v>336.25951785979134</v>
      </c>
      <c r="AE123" s="5">
        <v>8.4422700000000006</v>
      </c>
      <c r="AF123" s="5">
        <v>40.757248702958421</v>
      </c>
      <c r="AG123" s="5">
        <v>71.474512015479789</v>
      </c>
      <c r="AI123" s="19"/>
      <c r="AK123" s="43"/>
      <c r="AM123" s="5">
        <v>122</v>
      </c>
      <c r="AN123" s="5" t="s">
        <v>375</v>
      </c>
      <c r="AO123" s="5">
        <v>6</v>
      </c>
      <c r="AP123" s="5">
        <f t="shared" si="20"/>
        <v>174.1</v>
      </c>
      <c r="AQ123" s="5">
        <f t="shared" si="21"/>
        <v>176.1</v>
      </c>
      <c r="AR123" s="5" t="s">
        <v>278</v>
      </c>
      <c r="AS123" s="5">
        <v>26</v>
      </c>
      <c r="AT123" s="5">
        <v>24.111111111111114</v>
      </c>
      <c r="AU123" s="5">
        <v>26.111111111111114</v>
      </c>
      <c r="AV123" s="5" t="s">
        <v>12</v>
      </c>
      <c r="AW123" s="5" t="s">
        <v>14</v>
      </c>
      <c r="AX123" s="5" t="s">
        <v>20</v>
      </c>
      <c r="AY123" s="61" t="s">
        <v>169</v>
      </c>
      <c r="BP123" s="47">
        <v>29.2</v>
      </c>
      <c r="BQ123" s="47">
        <v>1</v>
      </c>
      <c r="BR123" s="47">
        <v>29.2</v>
      </c>
      <c r="BS123" s="80" t="s">
        <v>432</v>
      </c>
      <c r="BU123" s="4" t="s">
        <v>388</v>
      </c>
      <c r="BV123" s="4">
        <v>4</v>
      </c>
      <c r="BW123" s="4" t="s">
        <v>162</v>
      </c>
      <c r="CG123" s="4"/>
      <c r="DB123" s="53">
        <v>43952</v>
      </c>
      <c r="DC123" s="54">
        <f t="shared" si="22"/>
        <v>43952.256944444445</v>
      </c>
      <c r="DD123" s="55">
        <v>0.25694444444444448</v>
      </c>
      <c r="DE123" s="55">
        <v>0.79236111111111107</v>
      </c>
      <c r="DF123" s="52">
        <f t="shared" si="23"/>
        <v>6</v>
      </c>
      <c r="DG123" t="str">
        <f t="shared" si="24"/>
        <v>VE</v>
      </c>
      <c r="DH123" s="55"/>
      <c r="DI123" s="53">
        <v>43952</v>
      </c>
      <c r="DJ123" s="54">
        <f t="shared" si="25"/>
        <v>43952.246527777781</v>
      </c>
      <c r="DK123" s="55">
        <v>0.24744212962962964</v>
      </c>
      <c r="DL123" s="55"/>
      <c r="DM123" s="52">
        <f t="shared" si="26"/>
        <v>6</v>
      </c>
      <c r="DN123" t="str">
        <f t="shared" si="27"/>
        <v>VE</v>
      </c>
      <c r="DO123" s="55"/>
      <c r="DP123" s="53">
        <v>43952</v>
      </c>
      <c r="DQ123" s="54">
        <f t="shared" si="28"/>
        <v>43952.288194444445</v>
      </c>
      <c r="DR123" s="55">
        <v>0.28952546296296294</v>
      </c>
      <c r="DS123" s="55"/>
      <c r="DT123" s="52">
        <f t="shared" si="29"/>
        <v>6</v>
      </c>
      <c r="DU123" t="str">
        <f t="shared" si="30"/>
        <v>VE</v>
      </c>
      <c r="DV123" s="57"/>
      <c r="DW123" s="65"/>
      <c r="DX123" s="65"/>
      <c r="ED123" s="72"/>
      <c r="EE123" s="72"/>
    </row>
    <row r="124" spans="14:135">
      <c r="N124" s="33">
        <v>44319</v>
      </c>
      <c r="O124" s="55">
        <v>0.61388888888888882</v>
      </c>
      <c r="P124" s="46">
        <f t="shared" si="33"/>
        <v>0</v>
      </c>
      <c r="Q124" s="19">
        <f t="shared" si="18"/>
        <v>0.61388888888888882</v>
      </c>
      <c r="R124" s="19">
        <f t="shared" si="19"/>
        <v>9.6450617283954071E-6</v>
      </c>
      <c r="T124" s="19">
        <v>8.4722222222222213E-2</v>
      </c>
      <c r="U124" s="35">
        <v>100.99178918896342</v>
      </c>
      <c r="V124" s="5">
        <v>100.99178918896342</v>
      </c>
      <c r="W124" s="5">
        <v>127.05138402454361</v>
      </c>
      <c r="X124" s="5">
        <v>156.51903410367692</v>
      </c>
      <c r="Y124" s="5">
        <v>188.70227</v>
      </c>
      <c r="Z124" s="5">
        <v>220.99995868014051</v>
      </c>
      <c r="AA124" s="5">
        <v>251.70186086342414</v>
      </c>
      <c r="AB124" s="5">
        <v>280.99178918896342</v>
      </c>
      <c r="AC124" s="5">
        <v>307.05138402454361</v>
      </c>
      <c r="AD124" s="5">
        <v>336.51903410367692</v>
      </c>
      <c r="AE124" s="5">
        <v>8.7022699999999986</v>
      </c>
      <c r="AF124" s="5">
        <v>40.999958680140509</v>
      </c>
      <c r="AG124" s="5">
        <v>71.701860863424159</v>
      </c>
      <c r="AI124" s="19"/>
      <c r="AK124" s="43"/>
      <c r="AM124" s="5">
        <v>123</v>
      </c>
      <c r="AN124" s="5" t="s">
        <v>375</v>
      </c>
      <c r="AO124" s="5">
        <v>6</v>
      </c>
      <c r="AP124" s="5">
        <f t="shared" si="20"/>
        <v>176.1</v>
      </c>
      <c r="AQ124" s="5">
        <f t="shared" si="21"/>
        <v>177.9</v>
      </c>
      <c r="AR124" s="5" t="s">
        <v>278</v>
      </c>
      <c r="AS124" s="5">
        <v>26</v>
      </c>
      <c r="AT124" s="5">
        <v>26.111111111111114</v>
      </c>
      <c r="AU124" s="5">
        <v>27.888888888888889</v>
      </c>
      <c r="AV124" s="5" t="s">
        <v>12</v>
      </c>
      <c r="AW124" s="5" t="s">
        <v>14</v>
      </c>
      <c r="AX124" s="5" t="s">
        <v>15</v>
      </c>
      <c r="AY124" s="61" t="s">
        <v>169</v>
      </c>
      <c r="BP124" s="47">
        <v>29.21</v>
      </c>
      <c r="BQ124" s="47">
        <v>1</v>
      </c>
      <c r="BR124" s="47">
        <v>29.21</v>
      </c>
      <c r="BS124" s="80" t="s">
        <v>432</v>
      </c>
      <c r="BU124" s="4" t="s">
        <v>389</v>
      </c>
      <c r="BV124" s="4">
        <v>1</v>
      </c>
      <c r="BW124" s="4">
        <v>1</v>
      </c>
      <c r="CG124" s="4"/>
      <c r="DB124" s="53">
        <v>43953</v>
      </c>
      <c r="DC124" s="54">
        <f t="shared" si="22"/>
        <v>43953.256944444445</v>
      </c>
      <c r="DD124" s="55">
        <v>0.25694444444444448</v>
      </c>
      <c r="DE124" s="55">
        <v>0.79236111111111107</v>
      </c>
      <c r="DF124" s="52">
        <f t="shared" si="23"/>
        <v>7</v>
      </c>
      <c r="DG124" t="str">
        <f t="shared" si="24"/>
        <v>SA</v>
      </c>
      <c r="DH124" s="55"/>
      <c r="DI124" s="53">
        <v>43953</v>
      </c>
      <c r="DJ124" s="54">
        <f t="shared" si="25"/>
        <v>43953.246527777781</v>
      </c>
      <c r="DK124" s="55">
        <v>0.2465509259259259</v>
      </c>
      <c r="DL124" s="55"/>
      <c r="DM124" s="52">
        <f t="shared" si="26"/>
        <v>7</v>
      </c>
      <c r="DN124" t="str">
        <f t="shared" si="27"/>
        <v>SA</v>
      </c>
      <c r="DO124" s="55"/>
      <c r="DP124" s="53">
        <v>43953</v>
      </c>
      <c r="DQ124" s="54">
        <f t="shared" si="28"/>
        <v>43953.288194444445</v>
      </c>
      <c r="DR124" s="55">
        <v>0.28942129629629632</v>
      </c>
      <c r="DS124" s="55"/>
      <c r="DT124" s="52">
        <f t="shared" si="29"/>
        <v>7</v>
      </c>
      <c r="DU124" t="str">
        <f t="shared" si="30"/>
        <v>SA</v>
      </c>
      <c r="DV124" s="57"/>
      <c r="DW124" s="65"/>
      <c r="DX124" s="65"/>
      <c r="ED124" s="72"/>
      <c r="EE124" s="72"/>
    </row>
    <row r="125" spans="14:135">
      <c r="N125" s="33">
        <v>44320</v>
      </c>
      <c r="O125" s="55">
        <v>0.6166666666666667</v>
      </c>
      <c r="P125" s="46">
        <f t="shared" si="33"/>
        <v>0</v>
      </c>
      <c r="Q125" s="19">
        <f t="shared" si="18"/>
        <v>0.6166666666666667</v>
      </c>
      <c r="R125" s="19">
        <f t="shared" si="19"/>
        <v>9.6450617283950209E-6</v>
      </c>
      <c r="T125" s="19">
        <v>8.5416666666666655E-2</v>
      </c>
      <c r="U125" s="35">
        <v>101.2149474478565</v>
      </c>
      <c r="V125" s="5">
        <v>101.2149474478565</v>
      </c>
      <c r="W125" s="5">
        <v>127.29228566737106</v>
      </c>
      <c r="X125" s="5">
        <v>156.77854755413603</v>
      </c>
      <c r="Y125" s="5">
        <v>188.96208000000001</v>
      </c>
      <c r="Z125" s="5">
        <v>221.24247599220863</v>
      </c>
      <c r="AA125" s="5">
        <v>251.92914572353652</v>
      </c>
      <c r="AB125" s="5">
        <v>281.2149474478565</v>
      </c>
      <c r="AC125" s="5">
        <v>307.29228566737106</v>
      </c>
      <c r="AD125" s="5">
        <v>336.77854755413603</v>
      </c>
      <c r="AE125" s="5">
        <v>8.9620800000000003</v>
      </c>
      <c r="AF125" s="5">
        <v>41.242475992208625</v>
      </c>
      <c r="AG125" s="5">
        <v>71.92914572353655</v>
      </c>
      <c r="AI125" s="19"/>
      <c r="AK125" s="43"/>
      <c r="AM125" s="5">
        <v>124</v>
      </c>
      <c r="AN125" s="5" t="s">
        <v>375</v>
      </c>
      <c r="AO125" s="5">
        <v>6</v>
      </c>
      <c r="AP125" s="5">
        <f t="shared" si="20"/>
        <v>177.9</v>
      </c>
      <c r="AQ125" s="5">
        <f t="shared" si="21"/>
        <v>180</v>
      </c>
      <c r="AR125" s="5" t="s">
        <v>278</v>
      </c>
      <c r="AS125" s="5">
        <v>26</v>
      </c>
      <c r="AT125" s="5">
        <v>27.888888888888889</v>
      </c>
      <c r="AU125" s="5">
        <v>30</v>
      </c>
      <c r="AV125" s="5" t="s">
        <v>12</v>
      </c>
      <c r="AW125" s="5" t="s">
        <v>14</v>
      </c>
      <c r="AX125" s="5" t="s">
        <v>16</v>
      </c>
      <c r="AY125" s="61" t="s">
        <v>169</v>
      </c>
      <c r="BP125" s="47">
        <v>29.22</v>
      </c>
      <c r="BQ125" s="47">
        <v>1</v>
      </c>
      <c r="BR125" s="47">
        <v>29.22</v>
      </c>
      <c r="BS125" s="80" t="s">
        <v>432</v>
      </c>
      <c r="BU125" s="4" t="s">
        <v>390</v>
      </c>
      <c r="BV125" s="4">
        <v>1</v>
      </c>
      <c r="BW125" s="4">
        <v>1</v>
      </c>
      <c r="CG125" s="4"/>
      <c r="DB125" s="53">
        <v>43954</v>
      </c>
      <c r="DC125" s="54">
        <f t="shared" si="22"/>
        <v>43954.256944444445</v>
      </c>
      <c r="DD125" s="55">
        <v>0.25625000000000003</v>
      </c>
      <c r="DE125" s="55">
        <v>0.79236111111111107</v>
      </c>
      <c r="DF125" s="52">
        <f t="shared" si="23"/>
        <v>1</v>
      </c>
      <c r="DG125" t="str">
        <f t="shared" si="24"/>
        <v>SU</v>
      </c>
      <c r="DH125" s="55"/>
      <c r="DI125" s="53">
        <v>43954</v>
      </c>
      <c r="DJ125" s="54">
        <f t="shared" si="25"/>
        <v>43954.246527777781</v>
      </c>
      <c r="DK125" s="55">
        <v>0.24568287037037037</v>
      </c>
      <c r="DL125" s="55"/>
      <c r="DM125" s="52">
        <f t="shared" si="26"/>
        <v>1</v>
      </c>
      <c r="DN125" t="str">
        <f t="shared" si="27"/>
        <v>SU</v>
      </c>
      <c r="DO125" s="55"/>
      <c r="DP125" s="53">
        <v>43954</v>
      </c>
      <c r="DQ125" s="54">
        <f t="shared" si="28"/>
        <v>43954.288194444445</v>
      </c>
      <c r="DR125" s="55">
        <v>0.28931712962962963</v>
      </c>
      <c r="DS125" s="55"/>
      <c r="DT125" s="52">
        <f t="shared" si="29"/>
        <v>1</v>
      </c>
      <c r="DU125" t="str">
        <f t="shared" si="30"/>
        <v>SU</v>
      </c>
      <c r="DV125" s="57"/>
      <c r="DW125" s="65"/>
      <c r="DX125" s="65"/>
      <c r="ED125" s="72"/>
      <c r="EE125" s="72"/>
    </row>
    <row r="126" spans="14:135">
      <c r="N126" s="33">
        <v>44321</v>
      </c>
      <c r="O126" s="55">
        <v>0.61944444444444446</v>
      </c>
      <c r="P126" s="46">
        <f t="shared" si="33"/>
        <v>0</v>
      </c>
      <c r="Q126" s="19">
        <f t="shared" si="18"/>
        <v>0.61944444444444446</v>
      </c>
      <c r="R126" s="19">
        <f t="shared" si="19"/>
        <v>9.6450617283950209E-6</v>
      </c>
      <c r="T126" s="19">
        <v>8.6111111111111124E-2</v>
      </c>
      <c r="U126" s="35">
        <v>101.43813820116129</v>
      </c>
      <c r="V126" s="5">
        <v>101.43813820116129</v>
      </c>
      <c r="W126" s="5">
        <v>127.5333591621575</v>
      </c>
      <c r="X126" s="5">
        <v>157.03805646914307</v>
      </c>
      <c r="Y126" s="5">
        <v>189.22172</v>
      </c>
      <c r="Z126" s="5">
        <v>221.48480176266895</v>
      </c>
      <c r="AA126" s="5">
        <v>252.15636804726523</v>
      </c>
      <c r="AB126" s="5">
        <v>281.43813820116128</v>
      </c>
      <c r="AC126" s="5">
        <v>307.53335916215747</v>
      </c>
      <c r="AD126" s="5">
        <v>337.03805646914304</v>
      </c>
      <c r="AE126" s="5">
        <v>9.2217199999999977</v>
      </c>
      <c r="AF126" s="5">
        <v>41.484801762668965</v>
      </c>
      <c r="AG126" s="5">
        <v>72.156368047265204</v>
      </c>
      <c r="AI126" s="19"/>
      <c r="AK126" s="43"/>
      <c r="AM126" s="5">
        <v>125</v>
      </c>
      <c r="AN126" s="5" t="s">
        <v>391</v>
      </c>
      <c r="AO126" s="5">
        <v>7</v>
      </c>
      <c r="AP126" s="5">
        <f t="shared" si="20"/>
        <v>180</v>
      </c>
      <c r="AQ126" s="5">
        <f t="shared" si="21"/>
        <v>181.9</v>
      </c>
      <c r="AR126" s="5" t="s">
        <v>278</v>
      </c>
      <c r="AS126" s="5">
        <v>26</v>
      </c>
      <c r="AT126" s="5">
        <v>0</v>
      </c>
      <c r="AU126" s="5">
        <v>1.8888888888888888</v>
      </c>
      <c r="AV126" s="5" t="s">
        <v>13</v>
      </c>
      <c r="AW126" s="5" t="s">
        <v>14</v>
      </c>
      <c r="AX126" s="5" t="s">
        <v>12</v>
      </c>
      <c r="AY126" s="61" t="s">
        <v>169</v>
      </c>
      <c r="BP126" s="47">
        <v>29.23</v>
      </c>
      <c r="BQ126" s="47">
        <v>1</v>
      </c>
      <c r="BR126" s="47">
        <v>29.23</v>
      </c>
      <c r="BS126" s="80" t="s">
        <v>432</v>
      </c>
      <c r="BU126" s="4" t="s">
        <v>392</v>
      </c>
      <c r="BV126" s="4">
        <v>1</v>
      </c>
      <c r="BW126" s="4">
        <v>1</v>
      </c>
      <c r="CG126" s="4"/>
      <c r="DB126" s="53">
        <v>43955</v>
      </c>
      <c r="DC126" s="54">
        <f t="shared" si="22"/>
        <v>43955.256944444445</v>
      </c>
      <c r="DD126" s="55">
        <v>0.25625000000000003</v>
      </c>
      <c r="DE126" s="55">
        <v>0.79305555555555562</v>
      </c>
      <c r="DF126" s="52">
        <f t="shared" si="23"/>
        <v>2</v>
      </c>
      <c r="DG126" t="str">
        <f t="shared" si="24"/>
        <v>MO</v>
      </c>
      <c r="DH126" s="55"/>
      <c r="DI126" s="53">
        <v>43955</v>
      </c>
      <c r="DJ126" s="54">
        <f t="shared" si="25"/>
        <v>43955.246527777781</v>
      </c>
      <c r="DK126" s="55">
        <v>0.24482638888888889</v>
      </c>
      <c r="DL126" s="55"/>
      <c r="DM126" s="52">
        <f t="shared" si="26"/>
        <v>2</v>
      </c>
      <c r="DN126" t="str">
        <f t="shared" si="27"/>
        <v>MO</v>
      </c>
      <c r="DO126" s="55"/>
      <c r="DP126" s="53">
        <v>43955</v>
      </c>
      <c r="DQ126" s="54">
        <f t="shared" si="28"/>
        <v>43955.288194444445</v>
      </c>
      <c r="DR126" s="55">
        <v>0.28922453703703704</v>
      </c>
      <c r="DS126" s="55"/>
      <c r="DT126" s="52">
        <f t="shared" si="29"/>
        <v>2</v>
      </c>
      <c r="DU126" t="str">
        <f t="shared" si="30"/>
        <v>MO</v>
      </c>
      <c r="DV126" s="57"/>
      <c r="DW126" s="65"/>
      <c r="DX126" s="65"/>
      <c r="ED126" s="72"/>
      <c r="EE126" s="72"/>
    </row>
    <row r="127" spans="14:135">
      <c r="N127" s="33">
        <v>44322</v>
      </c>
      <c r="O127" s="55">
        <v>0.62222222222222223</v>
      </c>
      <c r="P127" s="46">
        <f t="shared" si="33"/>
        <v>0</v>
      </c>
      <c r="Q127" s="19">
        <f t="shared" si="18"/>
        <v>0.62222222222222223</v>
      </c>
      <c r="R127" s="19">
        <f t="shared" si="19"/>
        <v>9.6450617283950209E-6</v>
      </c>
      <c r="T127" s="19">
        <v>8.6805555555555566E-2</v>
      </c>
      <c r="U127" s="35">
        <v>101.66138793902687</v>
      </c>
      <c r="V127" s="5">
        <v>101.66138793902687</v>
      </c>
      <c r="W127" s="5">
        <v>127.77443436878968</v>
      </c>
      <c r="X127" s="5">
        <v>157.29755958096374</v>
      </c>
      <c r="Y127" s="5">
        <v>189.48116999999999</v>
      </c>
      <c r="Z127" s="5">
        <v>221.72693708616725</v>
      </c>
      <c r="AA127" s="5">
        <v>252.3835292799148</v>
      </c>
      <c r="AB127" s="5">
        <v>281.66138793902689</v>
      </c>
      <c r="AC127" s="5">
        <v>307.77443436878968</v>
      </c>
      <c r="AD127" s="5">
        <v>337.29755958096371</v>
      </c>
      <c r="AE127" s="5">
        <v>9.4811699999999988</v>
      </c>
      <c r="AF127" s="5">
        <v>41.726937086167254</v>
      </c>
      <c r="AG127" s="5">
        <v>72.383529279914796</v>
      </c>
      <c r="AI127" s="19"/>
      <c r="AK127" s="43"/>
      <c r="AM127" s="5">
        <v>126</v>
      </c>
      <c r="AN127" s="5" t="s">
        <v>391</v>
      </c>
      <c r="AO127" s="5">
        <v>7</v>
      </c>
      <c r="AP127" s="5">
        <f t="shared" si="20"/>
        <v>181.9</v>
      </c>
      <c r="AQ127" s="5">
        <f t="shared" si="21"/>
        <v>182.7</v>
      </c>
      <c r="AR127" s="5" t="s">
        <v>278</v>
      </c>
      <c r="AS127" s="5">
        <v>26</v>
      </c>
      <c r="AT127" s="5">
        <v>1.8888888888888888</v>
      </c>
      <c r="AU127" s="5">
        <v>2.6666666666666665</v>
      </c>
      <c r="AV127" s="5" t="s">
        <v>13</v>
      </c>
      <c r="AW127" s="5" t="s">
        <v>14</v>
      </c>
      <c r="AX127" s="5" t="s">
        <v>21</v>
      </c>
      <c r="AY127" s="61" t="s">
        <v>169</v>
      </c>
      <c r="BP127" s="47">
        <v>29.24</v>
      </c>
      <c r="BQ127" s="47">
        <v>1</v>
      </c>
      <c r="BR127" s="47">
        <v>29.24</v>
      </c>
      <c r="BS127" s="80" t="s">
        <v>432</v>
      </c>
      <c r="BU127" s="4" t="s">
        <v>393</v>
      </c>
      <c r="BV127" s="4">
        <v>1</v>
      </c>
      <c r="BW127" s="4">
        <v>1</v>
      </c>
      <c r="CG127" s="4"/>
      <c r="DB127" s="53">
        <v>43956</v>
      </c>
      <c r="DC127" s="54">
        <f t="shared" si="22"/>
        <v>43956.256944444445</v>
      </c>
      <c r="DD127" s="55">
        <v>0.25555555555555559</v>
      </c>
      <c r="DE127" s="55">
        <v>0.79305555555555562</v>
      </c>
      <c r="DF127" s="52">
        <f t="shared" si="23"/>
        <v>3</v>
      </c>
      <c r="DG127" t="str">
        <f t="shared" si="24"/>
        <v>MA</v>
      </c>
      <c r="DH127" s="55"/>
      <c r="DI127" s="53">
        <v>43956</v>
      </c>
      <c r="DJ127" s="54">
        <f t="shared" si="25"/>
        <v>43956.243055555555</v>
      </c>
      <c r="DK127" s="55">
        <v>0.24398148148148149</v>
      </c>
      <c r="DL127" s="55"/>
      <c r="DM127" s="52">
        <f t="shared" si="26"/>
        <v>3</v>
      </c>
      <c r="DN127" t="str">
        <f t="shared" si="27"/>
        <v>MA</v>
      </c>
      <c r="DO127" s="55"/>
      <c r="DP127" s="53">
        <v>43956</v>
      </c>
      <c r="DQ127" s="54">
        <f t="shared" si="28"/>
        <v>43956.288194444445</v>
      </c>
      <c r="DR127" s="55">
        <v>0.28914351851851855</v>
      </c>
      <c r="DS127" s="55"/>
      <c r="DT127" s="52">
        <f t="shared" si="29"/>
        <v>3</v>
      </c>
      <c r="DU127" t="str">
        <f t="shared" si="30"/>
        <v>MA</v>
      </c>
      <c r="DV127" s="57"/>
      <c r="DW127" s="65"/>
      <c r="DX127" s="65"/>
      <c r="ED127" s="72"/>
      <c r="EE127" s="72"/>
    </row>
    <row r="128" spans="14:135">
      <c r="N128" s="33">
        <v>44323</v>
      </c>
      <c r="O128" s="55">
        <v>0.625</v>
      </c>
      <c r="P128" s="46">
        <f t="shared" si="33"/>
        <v>0</v>
      </c>
      <c r="Q128" s="19">
        <f t="shared" si="18"/>
        <v>0.625</v>
      </c>
      <c r="R128" s="19">
        <f t="shared" si="19"/>
        <v>9.6450617283950209E-6</v>
      </c>
      <c r="T128" s="19">
        <v>8.7500000000000008E-2</v>
      </c>
      <c r="U128" s="35">
        <v>101.88468278606766</v>
      </c>
      <c r="V128" s="5">
        <v>101.88468278606766</v>
      </c>
      <c r="W128" s="5">
        <v>128.01566626302392</v>
      </c>
      <c r="X128" s="5">
        <v>157.5570563675594</v>
      </c>
      <c r="Y128" s="5">
        <v>189.74045000000001</v>
      </c>
      <c r="Z128" s="5">
        <v>221.9688830955937</v>
      </c>
      <c r="AA128" s="5">
        <v>252.61063086755178</v>
      </c>
      <c r="AB128" s="5">
        <v>281.88468278606763</v>
      </c>
      <c r="AC128" s="5">
        <v>308.01566626302395</v>
      </c>
      <c r="AD128" s="5">
        <v>337.55705636755943</v>
      </c>
      <c r="AE128" s="5">
        <v>9.7404500000000027</v>
      </c>
      <c r="AF128" s="5">
        <v>41.968883095593696</v>
      </c>
      <c r="AG128" s="5">
        <v>72.610630867551805</v>
      </c>
      <c r="AI128" s="19"/>
      <c r="AK128" s="43"/>
      <c r="AM128" s="5">
        <v>127</v>
      </c>
      <c r="AN128" s="5" t="s">
        <v>391</v>
      </c>
      <c r="AO128" s="5">
        <v>7</v>
      </c>
      <c r="AP128" s="5">
        <f t="shared" si="20"/>
        <v>182.7</v>
      </c>
      <c r="AQ128" s="5">
        <f t="shared" si="21"/>
        <v>184.9</v>
      </c>
      <c r="AR128" s="5" t="s">
        <v>278</v>
      </c>
      <c r="AS128" s="5">
        <v>26</v>
      </c>
      <c r="AT128" s="5">
        <v>2.6666666666666665</v>
      </c>
      <c r="AU128" s="5">
        <v>4.8888888888888884</v>
      </c>
      <c r="AV128" s="5" t="s">
        <v>13</v>
      </c>
      <c r="AW128" s="5" t="s">
        <v>14</v>
      </c>
      <c r="AX128" s="5" t="s">
        <v>13</v>
      </c>
      <c r="AY128" s="61" t="s">
        <v>169</v>
      </c>
      <c r="BP128" s="47">
        <v>29.25</v>
      </c>
      <c r="BQ128" s="47">
        <v>1</v>
      </c>
      <c r="BR128" s="47">
        <v>29.25</v>
      </c>
      <c r="BS128" s="80" t="s">
        <v>432</v>
      </c>
      <c r="BU128" s="4" t="s">
        <v>394</v>
      </c>
      <c r="BV128" s="4">
        <v>1</v>
      </c>
      <c r="BW128" s="4">
        <v>1</v>
      </c>
      <c r="CG128" s="4"/>
      <c r="DB128" s="53">
        <v>43957</v>
      </c>
      <c r="DC128" s="54">
        <f t="shared" si="22"/>
        <v>43957.256944444445</v>
      </c>
      <c r="DD128" s="55">
        <v>0.25555555555555559</v>
      </c>
      <c r="DE128" s="55">
        <v>0.79305555555555562</v>
      </c>
      <c r="DF128" s="52">
        <f t="shared" si="23"/>
        <v>4</v>
      </c>
      <c r="DG128" t="str">
        <f t="shared" si="24"/>
        <v>ME</v>
      </c>
      <c r="DH128" s="55"/>
      <c r="DI128" s="53">
        <v>43957</v>
      </c>
      <c r="DJ128" s="54">
        <f t="shared" si="25"/>
        <v>43957.243055555555</v>
      </c>
      <c r="DK128" s="55">
        <v>0.24314814814814814</v>
      </c>
      <c r="DL128" s="55"/>
      <c r="DM128" s="52">
        <f t="shared" si="26"/>
        <v>4</v>
      </c>
      <c r="DN128" t="str">
        <f t="shared" si="27"/>
        <v>ME</v>
      </c>
      <c r="DO128" s="55"/>
      <c r="DP128" s="53">
        <v>43957</v>
      </c>
      <c r="DQ128" s="54">
        <f t="shared" si="28"/>
        <v>43957.288194444445</v>
      </c>
      <c r="DR128" s="55">
        <v>0.2890625</v>
      </c>
      <c r="DS128" s="55"/>
      <c r="DT128" s="52">
        <f t="shared" si="29"/>
        <v>4</v>
      </c>
      <c r="DU128" t="str">
        <f t="shared" si="30"/>
        <v>ME</v>
      </c>
      <c r="DV128" s="57"/>
      <c r="DW128" s="65"/>
      <c r="DX128" s="65"/>
      <c r="ED128" s="72"/>
      <c r="EE128" s="72"/>
    </row>
    <row r="129" spans="14:135">
      <c r="N129" s="33">
        <v>44324</v>
      </c>
      <c r="O129" s="55">
        <v>0.62777777777777777</v>
      </c>
      <c r="P129" s="46">
        <f t="shared" si="33"/>
        <v>0</v>
      </c>
      <c r="Q129" s="19">
        <f t="shared" si="18"/>
        <v>0.62777777777777777</v>
      </c>
      <c r="R129" s="19">
        <f t="shared" si="19"/>
        <v>9.6450617283950209E-6</v>
      </c>
      <c r="T129" s="19">
        <v>8.819444444444445E-2</v>
      </c>
      <c r="U129" s="35">
        <v>102.10802977315973</v>
      </c>
      <c r="V129" s="5">
        <v>102.10802977315973</v>
      </c>
      <c r="W129" s="5">
        <v>128.25699354101477</v>
      </c>
      <c r="X129" s="5">
        <v>157.81654247565001</v>
      </c>
      <c r="Y129" s="5">
        <v>189.99955</v>
      </c>
      <c r="Z129" s="5">
        <v>222.21064089471918</v>
      </c>
      <c r="AA129" s="5">
        <v>252.8376742481862</v>
      </c>
      <c r="AB129" s="5">
        <v>282.10802977315973</v>
      </c>
      <c r="AC129" s="5">
        <v>308.25699354101477</v>
      </c>
      <c r="AD129" s="5">
        <v>337.81654247565001</v>
      </c>
      <c r="AE129" s="5">
        <v>9.9995499999999993</v>
      </c>
      <c r="AF129" s="5">
        <v>42.210640894719191</v>
      </c>
      <c r="AG129" s="5">
        <v>72.83767424818619</v>
      </c>
      <c r="AI129" s="19"/>
      <c r="AK129" s="43"/>
      <c r="AM129" s="5">
        <v>128</v>
      </c>
      <c r="AN129" s="5" t="s">
        <v>391</v>
      </c>
      <c r="AO129" s="5">
        <v>7</v>
      </c>
      <c r="AP129" s="5">
        <f t="shared" si="20"/>
        <v>184.9</v>
      </c>
      <c r="AQ129" s="5">
        <f t="shared" si="21"/>
        <v>185.6</v>
      </c>
      <c r="AR129" s="5" t="s">
        <v>278</v>
      </c>
      <c r="AS129" s="5">
        <v>26</v>
      </c>
      <c r="AT129" s="5">
        <v>4.8888888888888884</v>
      </c>
      <c r="AU129" s="5">
        <v>5.5555555555555554</v>
      </c>
      <c r="AV129" s="5" t="s">
        <v>13</v>
      </c>
      <c r="AW129" s="5" t="s">
        <v>14</v>
      </c>
      <c r="AX129" s="5" t="s">
        <v>10</v>
      </c>
      <c r="AY129" s="61" t="s">
        <v>169</v>
      </c>
      <c r="BP129" s="47">
        <v>29.26</v>
      </c>
      <c r="BQ129" s="47">
        <v>1</v>
      </c>
      <c r="BR129" s="47">
        <v>29.26</v>
      </c>
      <c r="BS129" s="80" t="s">
        <v>432</v>
      </c>
      <c r="BU129" s="4" t="s">
        <v>395</v>
      </c>
      <c r="BV129" s="4">
        <v>1</v>
      </c>
      <c r="BW129" s="4">
        <v>1</v>
      </c>
      <c r="CG129" s="4"/>
      <c r="DB129" s="53">
        <v>43958</v>
      </c>
      <c r="DC129" s="54">
        <f t="shared" si="22"/>
        <v>43958.253472222219</v>
      </c>
      <c r="DD129" s="55">
        <v>0.25486111111111109</v>
      </c>
      <c r="DE129" s="55">
        <v>0.79375000000000007</v>
      </c>
      <c r="DF129" s="52">
        <f t="shared" si="23"/>
        <v>5</v>
      </c>
      <c r="DG129" t="str">
        <f t="shared" si="24"/>
        <v>JU</v>
      </c>
      <c r="DH129" s="55"/>
      <c r="DI129" s="53">
        <v>43958</v>
      </c>
      <c r="DJ129" s="54">
        <f t="shared" si="25"/>
        <v>43958.243055555555</v>
      </c>
      <c r="DK129" s="55">
        <v>0.24233796296296295</v>
      </c>
      <c r="DL129" s="55"/>
      <c r="DM129" s="52">
        <f t="shared" si="26"/>
        <v>5</v>
      </c>
      <c r="DN129" t="str">
        <f t="shared" si="27"/>
        <v>JU</v>
      </c>
      <c r="DO129" s="55"/>
      <c r="DP129" s="53">
        <v>43958</v>
      </c>
      <c r="DQ129" s="54">
        <f t="shared" si="28"/>
        <v>43958.288194444445</v>
      </c>
      <c r="DR129" s="55">
        <v>0.28899305555555554</v>
      </c>
      <c r="DS129" s="55"/>
      <c r="DT129" s="52">
        <f t="shared" si="29"/>
        <v>5</v>
      </c>
      <c r="DU129" t="str">
        <f t="shared" si="30"/>
        <v>JU</v>
      </c>
      <c r="DV129" s="57"/>
      <c r="DW129" s="65"/>
      <c r="DX129" s="65"/>
      <c r="ED129" s="72"/>
      <c r="EE129" s="72"/>
    </row>
    <row r="130" spans="14:135">
      <c r="N130" s="33">
        <v>44325</v>
      </c>
      <c r="O130" s="55">
        <v>0.63055555555555554</v>
      </c>
      <c r="P130" s="46">
        <f t="shared" si="33"/>
        <v>0</v>
      </c>
      <c r="Q130" s="19">
        <f t="shared" ref="Q130:Q193" si="34">O130+P130</f>
        <v>0.63055555555555554</v>
      </c>
      <c r="R130" s="19">
        <f t="shared" ref="R130:R193" si="35">(Q131-Q130)*0.00347222222222222</f>
        <v>9.6450617283950209E-6</v>
      </c>
      <c r="T130" s="19">
        <v>8.8888888888888892E-2</v>
      </c>
      <c r="U130" s="35">
        <v>102.33143080366651</v>
      </c>
      <c r="V130" s="5">
        <v>102.33143080366651</v>
      </c>
      <c r="W130" s="5">
        <v>128.49846510305764</v>
      </c>
      <c r="X130" s="5">
        <v>158.07601811904459</v>
      </c>
      <c r="Y130" s="5">
        <v>190.25846999999999</v>
      </c>
      <c r="Z130" s="5">
        <v>222.45221165895501</v>
      </c>
      <c r="AA130" s="5">
        <v>253.06466086247104</v>
      </c>
      <c r="AB130" s="5">
        <v>282.33143080366654</v>
      </c>
      <c r="AC130" s="5">
        <v>308.49846510305764</v>
      </c>
      <c r="AD130" s="5">
        <v>338.07601811904459</v>
      </c>
      <c r="AE130" s="5">
        <v>10.258470000000003</v>
      </c>
      <c r="AF130" s="5">
        <v>42.452211658955008</v>
      </c>
      <c r="AG130" s="5">
        <v>73.06466086247103</v>
      </c>
      <c r="AI130" s="19"/>
      <c r="AK130" s="43"/>
      <c r="AM130" s="5">
        <v>129</v>
      </c>
      <c r="AN130" s="5" t="s">
        <v>391</v>
      </c>
      <c r="AO130" s="5">
        <v>7</v>
      </c>
      <c r="AP130" s="5">
        <f t="shared" ref="AP130:AP193" si="36">ROUND((($AO130-1)*30)+AT130,1)</f>
        <v>185.6</v>
      </c>
      <c r="AQ130" s="5">
        <f t="shared" ref="AQ130:AQ193" si="37">ROUND((($AO130-1)*30)+AU130,1)</f>
        <v>186.7</v>
      </c>
      <c r="AR130" s="5" t="s">
        <v>278</v>
      </c>
      <c r="AS130" s="5">
        <v>26</v>
      </c>
      <c r="AT130" s="5">
        <v>5.5555555555555554</v>
      </c>
      <c r="AU130" s="5">
        <v>6.666666666666667</v>
      </c>
      <c r="AV130" s="5" t="s">
        <v>13</v>
      </c>
      <c r="AW130" s="5" t="s">
        <v>14</v>
      </c>
      <c r="AX130" s="5" t="s">
        <v>11</v>
      </c>
      <c r="AY130" s="61" t="s">
        <v>169</v>
      </c>
      <c r="BP130" s="47">
        <v>29.27</v>
      </c>
      <c r="BQ130" s="47">
        <v>1</v>
      </c>
      <c r="BR130" s="47">
        <v>29.27</v>
      </c>
      <c r="BS130" s="80" t="s">
        <v>432</v>
      </c>
      <c r="BU130" s="4" t="s">
        <v>396</v>
      </c>
      <c r="BV130" s="4">
        <v>1</v>
      </c>
      <c r="BW130" s="4">
        <v>1</v>
      </c>
      <c r="CG130" s="4"/>
      <c r="DB130" s="53">
        <v>43959</v>
      </c>
      <c r="DC130" s="54">
        <f t="shared" ref="DC130:DC193" si="38">ROUND((DB130+DD130)*(24*60/5),0)/(24*60/5)</f>
        <v>43959.253472222219</v>
      </c>
      <c r="DD130" s="55">
        <v>0.25486111111111109</v>
      </c>
      <c r="DE130" s="55">
        <v>0.79375000000000007</v>
      </c>
      <c r="DF130" s="52">
        <f t="shared" ref="DF130:DF193" si="39">WEEKDAY(DB130)</f>
        <v>6</v>
      </c>
      <c r="DG130" t="str">
        <f t="shared" ref="DG130:DG193" si="40">HLOOKUP(DF130,$CS:$CY,3,0)</f>
        <v>VE</v>
      </c>
      <c r="DH130" s="55"/>
      <c r="DI130" s="53">
        <v>43959</v>
      </c>
      <c r="DJ130" s="54">
        <f t="shared" ref="DJ130:DJ193" si="41">ROUND((DI130+DK130)*(24*60/5),0)/(24*60/5)</f>
        <v>43959.243055555555</v>
      </c>
      <c r="DK130" s="55">
        <v>0.24153935185185185</v>
      </c>
      <c r="DL130" s="55"/>
      <c r="DM130" s="52">
        <f t="shared" ref="DM130:DM193" si="42">WEEKDAY(DI130)</f>
        <v>6</v>
      </c>
      <c r="DN130" t="str">
        <f t="shared" ref="DN130:DN193" si="43">HLOOKUP(DM130,$CS:$CY,3,0)</f>
        <v>VE</v>
      </c>
      <c r="DO130" s="55"/>
      <c r="DP130" s="53">
        <v>43959</v>
      </c>
      <c r="DQ130" s="54">
        <f t="shared" ref="DQ130:DQ193" si="44">ROUND((DP130+DR130)*(24*60/5),0)/(24*60/5)</f>
        <v>43959.288194444445</v>
      </c>
      <c r="DR130" s="55">
        <v>0.28892361111111109</v>
      </c>
      <c r="DS130" s="55"/>
      <c r="DT130" s="52">
        <f t="shared" ref="DT130:DT193" si="45">WEEKDAY(DP130)</f>
        <v>6</v>
      </c>
      <c r="DU130" t="str">
        <f t="shared" ref="DU130:DU193" si="46">HLOOKUP(DT130,$CS:$CY,3,0)</f>
        <v>VE</v>
      </c>
      <c r="DV130" s="57"/>
      <c r="DW130" s="65"/>
      <c r="DX130" s="65"/>
      <c r="ED130" s="72"/>
      <c r="EE130" s="72"/>
    </row>
    <row r="131" spans="14:135">
      <c r="N131" s="33">
        <v>44326</v>
      </c>
      <c r="O131" s="55">
        <v>0.6333333333333333</v>
      </c>
      <c r="P131" s="46">
        <f t="shared" ref="P131:P194" si="47">P130</f>
        <v>0</v>
      </c>
      <c r="Q131" s="19">
        <f t="shared" si="34"/>
        <v>0.6333333333333333</v>
      </c>
      <c r="R131" s="19">
        <f t="shared" si="35"/>
        <v>7.2337962962962661E-6</v>
      </c>
      <c r="T131" s="19">
        <v>8.9583333333333334E-2</v>
      </c>
      <c r="U131" s="35">
        <v>102.55487887730986</v>
      </c>
      <c r="V131" s="5">
        <v>102.55487887730986</v>
      </c>
      <c r="W131" s="5">
        <v>128.73994346898286</v>
      </c>
      <c r="X131" s="5">
        <v>158.33548386631878</v>
      </c>
      <c r="Y131" s="5">
        <v>190.5172</v>
      </c>
      <c r="Z131" s="5">
        <v>222.69359649582597</v>
      </c>
      <c r="AA131" s="5">
        <v>253.29159213911066</v>
      </c>
      <c r="AB131" s="5">
        <v>282.55487887730987</v>
      </c>
      <c r="AC131" s="5">
        <v>308.73994346898286</v>
      </c>
      <c r="AD131" s="5">
        <v>338.33548386631878</v>
      </c>
      <c r="AE131" s="5">
        <v>10.517200000000003</v>
      </c>
      <c r="AF131" s="5">
        <v>42.693596495825972</v>
      </c>
      <c r="AG131" s="5">
        <v>73.291592139110648</v>
      </c>
      <c r="AI131" s="19"/>
      <c r="AK131" s="43"/>
      <c r="AM131" s="5">
        <v>130</v>
      </c>
      <c r="AN131" s="5" t="s">
        <v>391</v>
      </c>
      <c r="AO131" s="5">
        <v>7</v>
      </c>
      <c r="AP131" s="5">
        <f t="shared" si="36"/>
        <v>186.7</v>
      </c>
      <c r="AQ131" s="5">
        <f t="shared" si="37"/>
        <v>188.7</v>
      </c>
      <c r="AR131" s="5" t="s">
        <v>281</v>
      </c>
      <c r="AS131" s="5">
        <v>27</v>
      </c>
      <c r="AT131" s="5">
        <v>6.666666666666667</v>
      </c>
      <c r="AU131" s="5">
        <v>8.6666666666666661</v>
      </c>
      <c r="AV131" s="5" t="s">
        <v>13</v>
      </c>
      <c r="AW131" s="5" t="s">
        <v>20</v>
      </c>
      <c r="AX131" s="5" t="s">
        <v>20</v>
      </c>
      <c r="AY131" s="61" t="s">
        <v>169</v>
      </c>
      <c r="BP131" s="47">
        <v>29.28</v>
      </c>
      <c r="BQ131" s="47">
        <v>1</v>
      </c>
      <c r="BR131" s="47">
        <v>29.28</v>
      </c>
      <c r="BS131" s="80" t="s">
        <v>432</v>
      </c>
      <c r="BU131" s="4" t="s">
        <v>397</v>
      </c>
      <c r="BV131" s="4">
        <v>1</v>
      </c>
      <c r="BW131" s="4">
        <v>1</v>
      </c>
      <c r="CG131" s="4"/>
      <c r="DB131" s="53">
        <v>43960</v>
      </c>
      <c r="DC131" s="54">
        <f t="shared" si="38"/>
        <v>43960.253472222219</v>
      </c>
      <c r="DD131" s="55">
        <v>0.25416666666666665</v>
      </c>
      <c r="DE131" s="55">
        <v>0.79375000000000007</v>
      </c>
      <c r="DF131" s="52">
        <f t="shared" si="39"/>
        <v>7</v>
      </c>
      <c r="DG131" t="str">
        <f t="shared" si="40"/>
        <v>SA</v>
      </c>
      <c r="DH131" s="55"/>
      <c r="DI131" s="53">
        <v>43960</v>
      </c>
      <c r="DJ131" s="54">
        <f t="shared" si="41"/>
        <v>43960.239583333336</v>
      </c>
      <c r="DK131" s="55">
        <v>0.24076388888888889</v>
      </c>
      <c r="DL131" s="55"/>
      <c r="DM131" s="52">
        <f t="shared" si="42"/>
        <v>7</v>
      </c>
      <c r="DN131" t="str">
        <f t="shared" si="43"/>
        <v>SA</v>
      </c>
      <c r="DO131" s="55"/>
      <c r="DP131" s="53">
        <v>43960</v>
      </c>
      <c r="DQ131" s="54">
        <f t="shared" si="44"/>
        <v>43960.288194444445</v>
      </c>
      <c r="DR131" s="55">
        <v>0.28886574074074073</v>
      </c>
      <c r="DS131" s="55"/>
      <c r="DT131" s="52">
        <f t="shared" si="45"/>
        <v>7</v>
      </c>
      <c r="DU131" t="str">
        <f t="shared" si="46"/>
        <v>SA</v>
      </c>
      <c r="DV131" s="57"/>
      <c r="DW131" s="65"/>
      <c r="DX131" s="65"/>
      <c r="ED131" s="72"/>
      <c r="EE131" s="72"/>
    </row>
    <row r="132" spans="14:135">
      <c r="N132" s="33">
        <v>44327</v>
      </c>
      <c r="O132" s="55">
        <v>0.63541666666666663</v>
      </c>
      <c r="P132" s="46">
        <f t="shared" si="47"/>
        <v>0</v>
      </c>
      <c r="Q132" s="19">
        <f t="shared" si="34"/>
        <v>0.63541666666666663</v>
      </c>
      <c r="R132" s="19">
        <f t="shared" si="35"/>
        <v>9.6450617283950209E-6</v>
      </c>
      <c r="T132" s="19">
        <v>9.0277777777777776E-2</v>
      </c>
      <c r="U132" s="35">
        <v>102.7783790574955</v>
      </c>
      <c r="V132" s="5">
        <v>102.7783790574955</v>
      </c>
      <c r="W132" s="5">
        <v>128.98164077125048</v>
      </c>
      <c r="X132" s="5">
        <v>158.59493422219126</v>
      </c>
      <c r="Y132" s="5">
        <v>190.77575999999999</v>
      </c>
      <c r="Z132" s="5">
        <v>222.93479656392176</v>
      </c>
      <c r="AA132" s="5">
        <v>253.5184695151051</v>
      </c>
      <c r="AB132" s="5">
        <v>282.7783790574955</v>
      </c>
      <c r="AC132" s="5">
        <v>308.98164077125045</v>
      </c>
      <c r="AD132" s="5">
        <v>338.59493422219123</v>
      </c>
      <c r="AE132" s="5">
        <v>10.775759999999998</v>
      </c>
      <c r="AF132" s="5">
        <v>42.934796563921765</v>
      </c>
      <c r="AG132" s="5">
        <v>73.51846951510511</v>
      </c>
      <c r="AI132" s="19"/>
      <c r="AK132" s="43"/>
      <c r="AM132" s="5">
        <v>131</v>
      </c>
      <c r="AN132" s="5" t="s">
        <v>391</v>
      </c>
      <c r="AO132" s="5">
        <v>7</v>
      </c>
      <c r="AP132" s="5">
        <f t="shared" si="36"/>
        <v>188.7</v>
      </c>
      <c r="AQ132" s="5">
        <f t="shared" si="37"/>
        <v>190.4</v>
      </c>
      <c r="AR132" s="5" t="s">
        <v>281</v>
      </c>
      <c r="AS132" s="5">
        <v>27</v>
      </c>
      <c r="AT132" s="5">
        <v>8.6666666666666661</v>
      </c>
      <c r="AU132" s="5">
        <v>10.444444444444445</v>
      </c>
      <c r="AV132" s="5" t="s">
        <v>13</v>
      </c>
      <c r="AW132" s="5" t="s">
        <v>20</v>
      </c>
      <c r="AX132" s="5" t="s">
        <v>15</v>
      </c>
      <c r="AY132" s="61" t="s">
        <v>169</v>
      </c>
      <c r="BP132" s="47">
        <v>29.29</v>
      </c>
      <c r="BQ132" s="47">
        <v>1</v>
      </c>
      <c r="BR132" s="47">
        <v>29.29</v>
      </c>
      <c r="BS132" s="80" t="s">
        <v>432</v>
      </c>
      <c r="BU132" s="4" t="s">
        <v>104</v>
      </c>
      <c r="BV132" s="4">
        <v>1</v>
      </c>
      <c r="BW132" s="4">
        <v>1</v>
      </c>
      <c r="CG132" s="4"/>
      <c r="DB132" s="53">
        <v>43961</v>
      </c>
      <c r="DC132" s="54">
        <f t="shared" si="38"/>
        <v>43961.253472222219</v>
      </c>
      <c r="DD132" s="55">
        <v>0.25416666666666665</v>
      </c>
      <c r="DE132" s="55">
        <v>0.7944444444444444</v>
      </c>
      <c r="DF132" s="52">
        <f t="shared" si="39"/>
        <v>1</v>
      </c>
      <c r="DG132" t="str">
        <f t="shared" si="40"/>
        <v>SU</v>
      </c>
      <c r="DH132" s="55"/>
      <c r="DI132" s="53">
        <v>43961</v>
      </c>
      <c r="DJ132" s="54">
        <f t="shared" si="41"/>
        <v>43961.239583333336</v>
      </c>
      <c r="DK132" s="55">
        <v>0.23998842592592592</v>
      </c>
      <c r="DL132" s="55"/>
      <c r="DM132" s="52">
        <f t="shared" si="42"/>
        <v>1</v>
      </c>
      <c r="DN132" t="str">
        <f t="shared" si="43"/>
        <v>SU</v>
      </c>
      <c r="DO132" s="55"/>
      <c r="DP132" s="53">
        <v>43961</v>
      </c>
      <c r="DQ132" s="54">
        <f t="shared" si="44"/>
        <v>43961.288194444445</v>
      </c>
      <c r="DR132" s="55">
        <v>0.28881944444444446</v>
      </c>
      <c r="DS132" s="55"/>
      <c r="DT132" s="52">
        <f t="shared" si="45"/>
        <v>1</v>
      </c>
      <c r="DU132" t="str">
        <f t="shared" si="46"/>
        <v>SU</v>
      </c>
      <c r="DV132" s="57"/>
      <c r="DW132" s="65"/>
      <c r="DX132" s="65"/>
      <c r="ED132" s="72"/>
      <c r="EE132" s="72"/>
    </row>
    <row r="133" spans="14:135">
      <c r="N133" s="33">
        <v>44328</v>
      </c>
      <c r="O133" s="55">
        <v>0.6381944444444444</v>
      </c>
      <c r="P133" s="46">
        <f t="shared" si="47"/>
        <v>0</v>
      </c>
      <c r="Q133" s="19">
        <f t="shared" si="34"/>
        <v>0.6381944444444444</v>
      </c>
      <c r="R133" s="19">
        <f t="shared" si="35"/>
        <v>9.6450617283950209E-6</v>
      </c>
      <c r="T133" s="19">
        <v>9.0972222222222218E-2</v>
      </c>
      <c r="U133" s="35">
        <v>103.00193528311145</v>
      </c>
      <c r="V133" s="5">
        <v>103.00193528311145</v>
      </c>
      <c r="W133" s="5">
        <v>129.22336319109897</v>
      </c>
      <c r="X133" s="5">
        <v>158.85437109774739</v>
      </c>
      <c r="Y133" s="5">
        <v>191.03413</v>
      </c>
      <c r="Z133" s="5">
        <v>223.17581302007329</v>
      </c>
      <c r="AA133" s="5">
        <v>253.74529441244317</v>
      </c>
      <c r="AB133" s="5">
        <v>283.00193528311144</v>
      </c>
      <c r="AC133" s="5">
        <v>309.223363191099</v>
      </c>
      <c r="AD133" s="5">
        <v>338.85437109774739</v>
      </c>
      <c r="AE133" s="5">
        <v>11.034129999999998</v>
      </c>
      <c r="AF133" s="5">
        <v>43.175813020073278</v>
      </c>
      <c r="AG133" s="5">
        <v>73.745294412443144</v>
      </c>
      <c r="AI133" s="19"/>
      <c r="AK133" s="43"/>
      <c r="AM133" s="5">
        <v>132</v>
      </c>
      <c r="AN133" s="5" t="s">
        <v>391</v>
      </c>
      <c r="AO133" s="5">
        <v>7</v>
      </c>
      <c r="AP133" s="5">
        <f t="shared" si="36"/>
        <v>190.4</v>
      </c>
      <c r="AQ133" s="5">
        <f t="shared" si="37"/>
        <v>192.6</v>
      </c>
      <c r="AR133" s="5" t="s">
        <v>281</v>
      </c>
      <c r="AS133" s="5">
        <v>27</v>
      </c>
      <c r="AT133" s="5">
        <v>10.444444444444445</v>
      </c>
      <c r="AU133" s="5">
        <v>12.555555555555557</v>
      </c>
      <c r="AV133" s="5" t="s">
        <v>13</v>
      </c>
      <c r="AW133" s="5" t="s">
        <v>20</v>
      </c>
      <c r="AX133" s="5" t="s">
        <v>16</v>
      </c>
      <c r="AY133" s="61" t="s">
        <v>169</v>
      </c>
      <c r="BP133" s="47">
        <v>29.3</v>
      </c>
      <c r="BQ133" s="47">
        <v>1</v>
      </c>
      <c r="BR133" s="47">
        <v>29.3</v>
      </c>
      <c r="BS133" s="80" t="s">
        <v>432</v>
      </c>
      <c r="BU133" s="4" t="s">
        <v>398</v>
      </c>
      <c r="BV133" s="4">
        <v>1</v>
      </c>
      <c r="BW133" s="4">
        <v>1</v>
      </c>
      <c r="CG133" s="4"/>
      <c r="DB133" s="53">
        <v>43962</v>
      </c>
      <c r="DC133" s="54">
        <f t="shared" si="38"/>
        <v>43962.253472222219</v>
      </c>
      <c r="DD133" s="55">
        <v>0.25347222222222221</v>
      </c>
      <c r="DE133" s="55">
        <v>0.7944444444444444</v>
      </c>
      <c r="DF133" s="52">
        <f t="shared" si="39"/>
        <v>2</v>
      </c>
      <c r="DG133" t="str">
        <f t="shared" si="40"/>
        <v>MO</v>
      </c>
      <c r="DH133" s="55"/>
      <c r="DI133" s="53">
        <v>43962</v>
      </c>
      <c r="DJ133" s="54">
        <f t="shared" si="41"/>
        <v>43962.239583333336</v>
      </c>
      <c r="DK133" s="55">
        <v>0.23924768518518516</v>
      </c>
      <c r="DL133" s="55"/>
      <c r="DM133" s="52">
        <f t="shared" si="42"/>
        <v>2</v>
      </c>
      <c r="DN133" t="str">
        <f t="shared" si="43"/>
        <v>MO</v>
      </c>
      <c r="DO133" s="55"/>
      <c r="DP133" s="53">
        <v>43962</v>
      </c>
      <c r="DQ133" s="54">
        <f t="shared" si="44"/>
        <v>43962.288194444445</v>
      </c>
      <c r="DR133" s="55">
        <v>0.28877314814814814</v>
      </c>
      <c r="DS133" s="55"/>
      <c r="DT133" s="52">
        <f t="shared" si="45"/>
        <v>2</v>
      </c>
      <c r="DU133" t="str">
        <f t="shared" si="46"/>
        <v>MO</v>
      </c>
      <c r="DV133" s="57"/>
      <c r="DW133" s="65"/>
      <c r="DX133" s="65"/>
      <c r="ED133" s="72"/>
      <c r="EE133" s="72"/>
    </row>
    <row r="134" spans="14:135">
      <c r="N134" s="33">
        <v>44329</v>
      </c>
      <c r="O134" s="55">
        <v>0.64097222222222217</v>
      </c>
      <c r="P134" s="46">
        <f t="shared" si="47"/>
        <v>0</v>
      </c>
      <c r="Q134" s="19">
        <f t="shared" si="34"/>
        <v>0.64097222222222217</v>
      </c>
      <c r="R134" s="19">
        <f t="shared" si="35"/>
        <v>9.6450617283950209E-6</v>
      </c>
      <c r="T134" s="19">
        <v>9.1666666666666674E-2</v>
      </c>
      <c r="U134" s="35">
        <v>103.22554195273938</v>
      </c>
      <c r="V134" s="5">
        <v>103.22554195273938</v>
      </c>
      <c r="W134" s="5">
        <v>129.46512434159985</v>
      </c>
      <c r="X134" s="5">
        <v>159.11379172183919</v>
      </c>
      <c r="Y134" s="5">
        <v>191.29231999999999</v>
      </c>
      <c r="Z134" s="5">
        <v>223.41664701825388</v>
      </c>
      <c r="AA134" s="5">
        <v>253.97206825504855</v>
      </c>
      <c r="AB134" s="5">
        <v>283.22554195273938</v>
      </c>
      <c r="AC134" s="5">
        <v>309.46512434159985</v>
      </c>
      <c r="AD134" s="5">
        <v>339.11379172183922</v>
      </c>
      <c r="AE134" s="5">
        <v>11.292319999999997</v>
      </c>
      <c r="AF134" s="5">
        <v>43.416647018253883</v>
      </c>
      <c r="AG134" s="5">
        <v>73.972068255048541</v>
      </c>
      <c r="AI134" s="19"/>
      <c r="AK134" s="43"/>
      <c r="AM134" s="5">
        <v>133</v>
      </c>
      <c r="AN134" s="5" t="s">
        <v>391</v>
      </c>
      <c r="AO134" s="5">
        <v>7</v>
      </c>
      <c r="AP134" s="5">
        <f t="shared" si="36"/>
        <v>192.6</v>
      </c>
      <c r="AQ134" s="5">
        <f t="shared" si="37"/>
        <v>194.4</v>
      </c>
      <c r="AR134" s="5" t="s">
        <v>281</v>
      </c>
      <c r="AS134" s="5">
        <v>27</v>
      </c>
      <c r="AT134" s="5">
        <v>12.555555555555557</v>
      </c>
      <c r="AU134" s="5">
        <v>14.444444444444445</v>
      </c>
      <c r="AV134" s="5" t="s">
        <v>13</v>
      </c>
      <c r="AW134" s="5" t="s">
        <v>20</v>
      </c>
      <c r="AX134" s="5" t="s">
        <v>12</v>
      </c>
      <c r="AY134" s="61" t="s">
        <v>169</v>
      </c>
      <c r="BP134" s="47">
        <v>29.31</v>
      </c>
      <c r="BQ134" s="47">
        <v>1</v>
      </c>
      <c r="BR134" s="47">
        <v>29.31</v>
      </c>
      <c r="BS134" s="80" t="s">
        <v>432</v>
      </c>
      <c r="BU134" s="4" t="s">
        <v>399</v>
      </c>
      <c r="BV134" s="4">
        <v>1</v>
      </c>
      <c r="BW134" s="4">
        <v>1</v>
      </c>
      <c r="CG134" s="4"/>
      <c r="DB134" s="53">
        <v>43963</v>
      </c>
      <c r="DC134" s="54">
        <f t="shared" si="38"/>
        <v>43963.253472222219</v>
      </c>
      <c r="DD134" s="55">
        <v>0.25347222222222221</v>
      </c>
      <c r="DE134" s="55">
        <v>0.7944444444444444</v>
      </c>
      <c r="DF134" s="52">
        <f t="shared" si="39"/>
        <v>3</v>
      </c>
      <c r="DG134" t="str">
        <f t="shared" si="40"/>
        <v>MA</v>
      </c>
      <c r="DH134" s="55"/>
      <c r="DI134" s="53">
        <v>43963</v>
      </c>
      <c r="DJ134" s="54">
        <f t="shared" si="41"/>
        <v>43963.239583333336</v>
      </c>
      <c r="DK134" s="55">
        <v>0.23851851851851849</v>
      </c>
      <c r="DL134" s="55"/>
      <c r="DM134" s="52">
        <f t="shared" si="42"/>
        <v>3</v>
      </c>
      <c r="DN134" t="str">
        <f t="shared" si="43"/>
        <v>MA</v>
      </c>
      <c r="DO134" s="55"/>
      <c r="DP134" s="53">
        <v>43963</v>
      </c>
      <c r="DQ134" s="54">
        <f t="shared" si="44"/>
        <v>43963.288194444445</v>
      </c>
      <c r="DR134" s="55">
        <v>0.28873842592592591</v>
      </c>
      <c r="DS134" s="55"/>
      <c r="DT134" s="52">
        <f t="shared" si="45"/>
        <v>3</v>
      </c>
      <c r="DU134" t="str">
        <f t="shared" si="46"/>
        <v>MA</v>
      </c>
      <c r="DV134" s="57"/>
      <c r="DW134" s="65"/>
      <c r="DX134" s="65"/>
      <c r="ED134" s="72"/>
      <c r="EE134" s="72"/>
    </row>
    <row r="135" spans="14:135">
      <c r="N135" s="33">
        <v>44330</v>
      </c>
      <c r="O135" s="55">
        <v>0.64374999999999993</v>
      </c>
      <c r="P135" s="46">
        <f t="shared" si="47"/>
        <v>0</v>
      </c>
      <c r="Q135" s="19">
        <f t="shared" si="34"/>
        <v>0.64374999999999993</v>
      </c>
      <c r="R135" s="19">
        <f t="shared" si="35"/>
        <v>9.6450617283954071E-6</v>
      </c>
      <c r="T135" s="19">
        <v>9.2361111111111116E-2</v>
      </c>
      <c r="U135" s="35">
        <v>103.44920526881737</v>
      </c>
      <c r="V135" s="5">
        <v>103.44920526881737</v>
      </c>
      <c r="W135" s="5">
        <v>129.70708091335044</v>
      </c>
      <c r="X135" s="5">
        <v>159.37319479034781</v>
      </c>
      <c r="Y135" s="5">
        <v>191.55032</v>
      </c>
      <c r="Z135" s="5">
        <v>223.65729976123311</v>
      </c>
      <c r="AA135" s="5">
        <v>254.19879246601067</v>
      </c>
      <c r="AB135" s="5">
        <v>283.44920526881737</v>
      </c>
      <c r="AC135" s="5">
        <v>309.70708091335041</v>
      </c>
      <c r="AD135" s="5">
        <v>339.37319479034784</v>
      </c>
      <c r="AE135" s="5">
        <v>11.550319999999999</v>
      </c>
      <c r="AF135" s="5">
        <v>43.657299761233119</v>
      </c>
      <c r="AG135" s="5">
        <v>74.198792466010644</v>
      </c>
      <c r="AI135" s="19"/>
      <c r="AK135" s="43"/>
      <c r="AM135" s="5">
        <v>134</v>
      </c>
      <c r="AN135" s="5" t="s">
        <v>391</v>
      </c>
      <c r="AO135" s="5">
        <v>7</v>
      </c>
      <c r="AP135" s="5">
        <f t="shared" si="36"/>
        <v>194.4</v>
      </c>
      <c r="AQ135" s="5">
        <f t="shared" si="37"/>
        <v>195.2</v>
      </c>
      <c r="AR135" s="5" t="s">
        <v>281</v>
      </c>
      <c r="AS135" s="5">
        <v>27</v>
      </c>
      <c r="AT135" s="5">
        <v>14.444444444444445</v>
      </c>
      <c r="AU135" s="5">
        <v>15.222222222222223</v>
      </c>
      <c r="AV135" s="5" t="s">
        <v>13</v>
      </c>
      <c r="AW135" s="5" t="s">
        <v>20</v>
      </c>
      <c r="AX135" s="5" t="s">
        <v>21</v>
      </c>
      <c r="AY135" s="61" t="s">
        <v>169</v>
      </c>
      <c r="BP135" s="47">
        <v>29.32</v>
      </c>
      <c r="BQ135" s="47">
        <v>1</v>
      </c>
      <c r="BR135" s="47">
        <v>29.32</v>
      </c>
      <c r="BS135" s="80" t="s">
        <v>432</v>
      </c>
      <c r="BU135" s="4" t="s">
        <v>400</v>
      </c>
      <c r="BV135" s="4">
        <v>1</v>
      </c>
      <c r="BW135" s="4">
        <v>1</v>
      </c>
      <c r="CG135" s="4"/>
      <c r="DB135" s="53">
        <v>43964</v>
      </c>
      <c r="DC135" s="54">
        <f t="shared" si="38"/>
        <v>43964.253472222219</v>
      </c>
      <c r="DD135" s="55">
        <v>0.25347222222222221</v>
      </c>
      <c r="DE135" s="55">
        <v>0.79513888888888884</v>
      </c>
      <c r="DF135" s="52">
        <f t="shared" si="39"/>
        <v>4</v>
      </c>
      <c r="DG135" t="str">
        <f t="shared" si="40"/>
        <v>ME</v>
      </c>
      <c r="DH135" s="55"/>
      <c r="DI135" s="53">
        <v>43964</v>
      </c>
      <c r="DJ135" s="54">
        <f t="shared" si="41"/>
        <v>43964.236111111109</v>
      </c>
      <c r="DK135" s="55">
        <v>0.23780092592592594</v>
      </c>
      <c r="DL135" s="55"/>
      <c r="DM135" s="52">
        <f t="shared" si="42"/>
        <v>4</v>
      </c>
      <c r="DN135" t="str">
        <f t="shared" si="43"/>
        <v>ME</v>
      </c>
      <c r="DO135" s="55"/>
      <c r="DP135" s="53">
        <v>43964</v>
      </c>
      <c r="DQ135" s="54">
        <f t="shared" si="44"/>
        <v>43964.288194444445</v>
      </c>
      <c r="DR135" s="55">
        <v>0.28870370370370368</v>
      </c>
      <c r="DS135" s="55"/>
      <c r="DT135" s="52">
        <f t="shared" si="45"/>
        <v>4</v>
      </c>
      <c r="DU135" t="str">
        <f t="shared" si="46"/>
        <v>ME</v>
      </c>
      <c r="DV135" s="57"/>
      <c r="DW135" s="65"/>
      <c r="DX135" s="65"/>
      <c r="ED135" s="72"/>
      <c r="EE135" s="72"/>
    </row>
    <row r="136" spans="14:135">
      <c r="N136" s="33">
        <v>44331</v>
      </c>
      <c r="O136" s="55">
        <v>0.64652777777777781</v>
      </c>
      <c r="P136" s="46">
        <f t="shared" si="47"/>
        <v>0</v>
      </c>
      <c r="Q136" s="19">
        <f t="shared" si="34"/>
        <v>0.64652777777777781</v>
      </c>
      <c r="R136" s="19">
        <f t="shared" si="35"/>
        <v>9.6450617283950209E-6</v>
      </c>
      <c r="T136" s="19">
        <v>9.3055555555555558E-2</v>
      </c>
      <c r="U136" s="35">
        <v>103.6729329684634</v>
      </c>
      <c r="V136" s="5">
        <v>103.6729329684634</v>
      </c>
      <c r="W136" s="5">
        <v>129.9490475869122</v>
      </c>
      <c r="X136" s="5">
        <v>159.63257865130018</v>
      </c>
      <c r="Y136" s="5">
        <v>191.80814000000001</v>
      </c>
      <c r="Z136" s="5">
        <v>223.89777239358793</v>
      </c>
      <c r="AA136" s="5">
        <v>254.4254684542027</v>
      </c>
      <c r="AB136" s="5">
        <v>283.67293296846339</v>
      </c>
      <c r="AC136" s="5">
        <v>309.94904758691223</v>
      </c>
      <c r="AD136" s="5">
        <v>339.63257865130015</v>
      </c>
      <c r="AE136" s="5">
        <v>11.808140000000002</v>
      </c>
      <c r="AF136" s="5">
        <v>43.897772393587928</v>
      </c>
      <c r="AG136" s="5">
        <v>74.425468454202672</v>
      </c>
      <c r="AI136" s="19"/>
      <c r="AK136" s="43"/>
      <c r="AM136" s="5">
        <v>135</v>
      </c>
      <c r="AN136" s="5" t="s">
        <v>391</v>
      </c>
      <c r="AO136" s="5">
        <v>7</v>
      </c>
      <c r="AP136" s="5">
        <f t="shared" si="36"/>
        <v>195.2</v>
      </c>
      <c r="AQ136" s="5">
        <f t="shared" si="37"/>
        <v>197.4</v>
      </c>
      <c r="AR136" s="5" t="s">
        <v>281</v>
      </c>
      <c r="AS136" s="5">
        <v>27</v>
      </c>
      <c r="AT136" s="5">
        <v>15.222222222222223</v>
      </c>
      <c r="AU136" s="5">
        <v>17.444444444444446</v>
      </c>
      <c r="AV136" s="5" t="s">
        <v>13</v>
      </c>
      <c r="AW136" s="5" t="s">
        <v>20</v>
      </c>
      <c r="AX136" s="5" t="s">
        <v>13</v>
      </c>
      <c r="AY136" s="61" t="s">
        <v>169</v>
      </c>
      <c r="BP136" s="47">
        <v>29.33</v>
      </c>
      <c r="BQ136" s="47">
        <v>1</v>
      </c>
      <c r="BR136" s="47">
        <v>29.33</v>
      </c>
      <c r="BS136" s="80" t="s">
        <v>432</v>
      </c>
      <c r="BU136" s="4" t="s">
        <v>401</v>
      </c>
      <c r="BV136" s="4">
        <v>1</v>
      </c>
      <c r="BW136" s="4">
        <v>1</v>
      </c>
      <c r="CG136" s="4"/>
      <c r="DB136" s="53">
        <v>43965</v>
      </c>
      <c r="DC136" s="54">
        <f t="shared" si="38"/>
        <v>43965.253472222219</v>
      </c>
      <c r="DD136" s="55">
        <v>0.25277777777777777</v>
      </c>
      <c r="DE136" s="55">
        <v>0.79513888888888884</v>
      </c>
      <c r="DF136" s="52">
        <f t="shared" si="39"/>
        <v>5</v>
      </c>
      <c r="DG136" t="str">
        <f t="shared" si="40"/>
        <v>JU</v>
      </c>
      <c r="DH136" s="55"/>
      <c r="DI136" s="53">
        <v>43965</v>
      </c>
      <c r="DJ136" s="54">
        <f t="shared" si="41"/>
        <v>43965.236111111109</v>
      </c>
      <c r="DK136" s="55">
        <v>0.23710648148148147</v>
      </c>
      <c r="DL136" s="55"/>
      <c r="DM136" s="52">
        <f t="shared" si="42"/>
        <v>5</v>
      </c>
      <c r="DN136" t="str">
        <f t="shared" si="43"/>
        <v>JU</v>
      </c>
      <c r="DO136" s="55"/>
      <c r="DP136" s="53">
        <v>43965</v>
      </c>
      <c r="DQ136" s="54">
        <f t="shared" si="44"/>
        <v>43965.288194444445</v>
      </c>
      <c r="DR136" s="55">
        <v>0.28868055555555555</v>
      </c>
      <c r="DS136" s="55"/>
      <c r="DT136" s="52">
        <f t="shared" si="45"/>
        <v>5</v>
      </c>
      <c r="DU136" t="str">
        <f t="shared" si="46"/>
        <v>JU</v>
      </c>
      <c r="DV136" s="57"/>
      <c r="DW136" s="65"/>
      <c r="DX136" s="65"/>
      <c r="ED136" s="72"/>
      <c r="EE136" s="72"/>
    </row>
    <row r="137" spans="14:135">
      <c r="N137" s="33">
        <v>44332</v>
      </c>
      <c r="O137" s="55">
        <v>0.64930555555555558</v>
      </c>
      <c r="P137" s="46">
        <f t="shared" si="47"/>
        <v>0</v>
      </c>
      <c r="Q137" s="19">
        <f t="shared" si="34"/>
        <v>0.64930555555555558</v>
      </c>
      <c r="R137" s="19">
        <f t="shared" si="35"/>
        <v>9.6450617283950209E-6</v>
      </c>
      <c r="T137" s="19">
        <v>9.375E-2</v>
      </c>
      <c r="U137" s="35">
        <v>103.89670739630449</v>
      </c>
      <c r="V137" s="5">
        <v>103.89670739630449</v>
      </c>
      <c r="W137" s="5">
        <v>130.19119766993106</v>
      </c>
      <c r="X137" s="5">
        <v>159.89194282060004</v>
      </c>
      <c r="Y137" s="5">
        <v>192.06577999999999</v>
      </c>
      <c r="Z137" s="5">
        <v>224.13806609566217</v>
      </c>
      <c r="AA137" s="5">
        <v>254.65209764338158</v>
      </c>
      <c r="AB137" s="5">
        <v>283.89670739630446</v>
      </c>
      <c r="AC137" s="5">
        <v>310.19119766993106</v>
      </c>
      <c r="AD137" s="5">
        <v>339.89194282060004</v>
      </c>
      <c r="AE137" s="5">
        <v>12.065779999999997</v>
      </c>
      <c r="AF137" s="5">
        <v>44.138066095662182</v>
      </c>
      <c r="AG137" s="5">
        <v>74.652097643381552</v>
      </c>
      <c r="AI137" s="19"/>
      <c r="AK137" s="43"/>
      <c r="AM137" s="5">
        <v>136</v>
      </c>
      <c r="AN137" s="5" t="s">
        <v>391</v>
      </c>
      <c r="AO137" s="5">
        <v>7</v>
      </c>
      <c r="AP137" s="5">
        <f t="shared" si="36"/>
        <v>197.4</v>
      </c>
      <c r="AQ137" s="5">
        <f t="shared" si="37"/>
        <v>198.1</v>
      </c>
      <c r="AR137" s="5" t="s">
        <v>281</v>
      </c>
      <c r="AS137" s="5">
        <v>27</v>
      </c>
      <c r="AT137" s="5">
        <v>17.444444444444446</v>
      </c>
      <c r="AU137" s="5">
        <v>18.111111111111114</v>
      </c>
      <c r="AV137" s="5" t="s">
        <v>13</v>
      </c>
      <c r="AW137" s="5" t="s">
        <v>20</v>
      </c>
      <c r="AX137" s="5" t="s">
        <v>10</v>
      </c>
      <c r="AY137" s="61" t="s">
        <v>169</v>
      </c>
      <c r="BP137" s="47">
        <v>29.34</v>
      </c>
      <c r="BQ137" s="47">
        <v>1</v>
      </c>
      <c r="BR137" s="47">
        <v>29.34</v>
      </c>
      <c r="BS137" s="80" t="s">
        <v>432</v>
      </c>
      <c r="BU137" s="4" t="s">
        <v>402</v>
      </c>
      <c r="BV137" s="4">
        <v>1</v>
      </c>
      <c r="BW137" s="4">
        <v>1</v>
      </c>
      <c r="CG137" s="4"/>
      <c r="DB137" s="53">
        <v>43966</v>
      </c>
      <c r="DC137" s="54">
        <f t="shared" si="38"/>
        <v>43966.253472222219</v>
      </c>
      <c r="DD137" s="55">
        <v>0.25277777777777777</v>
      </c>
      <c r="DE137" s="55">
        <v>0.79583333333333339</v>
      </c>
      <c r="DF137" s="52">
        <f t="shared" si="39"/>
        <v>6</v>
      </c>
      <c r="DG137" t="str">
        <f t="shared" si="40"/>
        <v>VE</v>
      </c>
      <c r="DH137" s="55"/>
      <c r="DI137" s="53">
        <v>43966</v>
      </c>
      <c r="DJ137" s="54">
        <f t="shared" si="41"/>
        <v>43966.236111111109</v>
      </c>
      <c r="DK137" s="55">
        <v>0.23643518518518516</v>
      </c>
      <c r="DL137" s="55"/>
      <c r="DM137" s="52">
        <f t="shared" si="42"/>
        <v>6</v>
      </c>
      <c r="DN137" t="str">
        <f t="shared" si="43"/>
        <v>VE</v>
      </c>
      <c r="DO137" s="55"/>
      <c r="DP137" s="53">
        <v>43966</v>
      </c>
      <c r="DQ137" s="54">
        <f t="shared" si="44"/>
        <v>43966.288194444445</v>
      </c>
      <c r="DR137" s="55">
        <v>0.28866898148148151</v>
      </c>
      <c r="DS137" s="55"/>
      <c r="DT137" s="52">
        <f t="shared" si="45"/>
        <v>6</v>
      </c>
      <c r="DU137" t="str">
        <f t="shared" si="46"/>
        <v>VE</v>
      </c>
      <c r="DV137" s="57"/>
      <c r="DW137" s="65"/>
      <c r="DX137" s="65"/>
      <c r="ED137" s="72"/>
      <c r="EE137" s="72"/>
    </row>
    <row r="138" spans="14:135">
      <c r="N138" s="33">
        <v>44333</v>
      </c>
      <c r="O138" s="55">
        <v>0.65208333333333335</v>
      </c>
      <c r="P138" s="46">
        <f t="shared" si="47"/>
        <v>0</v>
      </c>
      <c r="Q138" s="19">
        <f t="shared" si="34"/>
        <v>0.65208333333333335</v>
      </c>
      <c r="R138" s="19">
        <f t="shared" si="35"/>
        <v>9.6450617283950209E-6</v>
      </c>
      <c r="T138" s="19">
        <v>9.4444444444444442E-2</v>
      </c>
      <c r="U138" s="35">
        <v>104.12052860723531</v>
      </c>
      <c r="V138" s="5">
        <v>104.12052860723531</v>
      </c>
      <c r="W138" s="5">
        <v>130.43336522743982</v>
      </c>
      <c r="X138" s="5">
        <v>160.15128281660031</v>
      </c>
      <c r="Y138" s="5">
        <v>192.32323</v>
      </c>
      <c r="Z138" s="5">
        <v>224.37818210180927</v>
      </c>
      <c r="AA138" s="5">
        <v>254.87868143276177</v>
      </c>
      <c r="AB138" s="5">
        <v>284.12052860723531</v>
      </c>
      <c r="AC138" s="5">
        <v>310.43336522743982</v>
      </c>
      <c r="AD138" s="5">
        <v>340.15128281660031</v>
      </c>
      <c r="AE138" s="5">
        <v>12.323230000000002</v>
      </c>
      <c r="AF138" s="5">
        <v>44.378182101809259</v>
      </c>
      <c r="AG138" s="5">
        <v>74.878681432761766</v>
      </c>
      <c r="AI138" s="19"/>
      <c r="AK138" s="43"/>
      <c r="AM138" s="5">
        <v>137</v>
      </c>
      <c r="AN138" s="5" t="s">
        <v>391</v>
      </c>
      <c r="AO138" s="5">
        <v>7</v>
      </c>
      <c r="AP138" s="5">
        <f t="shared" si="36"/>
        <v>198.1</v>
      </c>
      <c r="AQ138" s="5">
        <f t="shared" si="37"/>
        <v>199.2</v>
      </c>
      <c r="AR138" s="5" t="s">
        <v>281</v>
      </c>
      <c r="AS138" s="5">
        <v>27</v>
      </c>
      <c r="AT138" s="5">
        <v>18.111111111111114</v>
      </c>
      <c r="AU138" s="5">
        <v>19.222222222222221</v>
      </c>
      <c r="AV138" s="5" t="s">
        <v>13</v>
      </c>
      <c r="AW138" s="5" t="s">
        <v>20</v>
      </c>
      <c r="AX138" s="5" t="s">
        <v>11</v>
      </c>
      <c r="AY138" s="61" t="s">
        <v>169</v>
      </c>
      <c r="BP138" s="47">
        <v>29.35</v>
      </c>
      <c r="BQ138" s="47">
        <v>1</v>
      </c>
      <c r="BR138" s="47">
        <v>29.35</v>
      </c>
      <c r="BS138" s="80" t="s">
        <v>432</v>
      </c>
      <c r="BU138" s="4" t="s">
        <v>403</v>
      </c>
      <c r="BV138" s="4">
        <v>1</v>
      </c>
      <c r="BW138" s="4">
        <v>1</v>
      </c>
      <c r="CG138" s="4"/>
      <c r="DB138" s="53">
        <v>43967</v>
      </c>
      <c r="DC138" s="54">
        <f t="shared" si="38"/>
        <v>43967.253472222219</v>
      </c>
      <c r="DD138" s="55">
        <v>0.25208333333333333</v>
      </c>
      <c r="DE138" s="55">
        <v>0.79583333333333339</v>
      </c>
      <c r="DF138" s="52">
        <f t="shared" si="39"/>
        <v>7</v>
      </c>
      <c r="DG138" t="str">
        <f t="shared" si="40"/>
        <v>SA</v>
      </c>
      <c r="DH138" s="55"/>
      <c r="DI138" s="53">
        <v>43967</v>
      </c>
      <c r="DJ138" s="54">
        <f t="shared" si="41"/>
        <v>43967.236111111109</v>
      </c>
      <c r="DK138" s="55">
        <v>0.23577546296296295</v>
      </c>
      <c r="DL138" s="55"/>
      <c r="DM138" s="52">
        <f t="shared" si="42"/>
        <v>7</v>
      </c>
      <c r="DN138" t="str">
        <f t="shared" si="43"/>
        <v>SA</v>
      </c>
      <c r="DO138" s="55"/>
      <c r="DP138" s="53">
        <v>43967</v>
      </c>
      <c r="DQ138" s="54">
        <f t="shared" si="44"/>
        <v>43967.288194444445</v>
      </c>
      <c r="DR138" s="55">
        <v>0.28865740740740742</v>
      </c>
      <c r="DS138" s="55"/>
      <c r="DT138" s="52">
        <f t="shared" si="45"/>
        <v>7</v>
      </c>
      <c r="DU138" t="str">
        <f t="shared" si="46"/>
        <v>SA</v>
      </c>
      <c r="DV138" s="57"/>
      <c r="DW138" s="65"/>
      <c r="DX138" s="65"/>
      <c r="ED138" s="72"/>
      <c r="EE138" s="72"/>
    </row>
    <row r="139" spans="14:135">
      <c r="N139" s="33">
        <v>44334</v>
      </c>
      <c r="O139" s="55">
        <v>0.65486111111111112</v>
      </c>
      <c r="P139" s="46">
        <f t="shared" si="47"/>
        <v>0</v>
      </c>
      <c r="Q139" s="19">
        <f t="shared" si="34"/>
        <v>0.65486111111111112</v>
      </c>
      <c r="R139" s="19">
        <f t="shared" si="35"/>
        <v>9.6450617283950209E-6</v>
      </c>
      <c r="T139" s="19">
        <v>9.5138888888888884E-2</v>
      </c>
      <c r="U139" s="35">
        <v>104.34442541480686</v>
      </c>
      <c r="V139" s="5">
        <v>104.34442541480686</v>
      </c>
      <c r="W139" s="5">
        <v>130.67573916634279</v>
      </c>
      <c r="X139" s="5">
        <v>160.41060178015761</v>
      </c>
      <c r="Y139" s="5">
        <v>192.5805</v>
      </c>
      <c r="Z139" s="5">
        <v>224.61812154925494</v>
      </c>
      <c r="AA139" s="5">
        <v>255.10522123889098</v>
      </c>
      <c r="AB139" s="5">
        <v>284.34442541480689</v>
      </c>
      <c r="AC139" s="5">
        <v>310.67573916634279</v>
      </c>
      <c r="AD139" s="5">
        <v>340.41060178015761</v>
      </c>
      <c r="AE139" s="5">
        <v>12.580500000000001</v>
      </c>
      <c r="AF139" s="5">
        <v>44.618121549254937</v>
      </c>
      <c r="AG139" s="5">
        <v>75.105221238891005</v>
      </c>
      <c r="AI139" s="19"/>
      <c r="AK139" s="43"/>
      <c r="AM139" s="5">
        <v>138</v>
      </c>
      <c r="AN139" s="5" t="s">
        <v>391</v>
      </c>
      <c r="AO139" s="5">
        <v>7</v>
      </c>
      <c r="AP139" s="5">
        <f t="shared" si="36"/>
        <v>199.2</v>
      </c>
      <c r="AQ139" s="5">
        <f t="shared" si="37"/>
        <v>200</v>
      </c>
      <c r="AR139" s="5" t="s">
        <v>281</v>
      </c>
      <c r="AS139" s="5">
        <v>27</v>
      </c>
      <c r="AT139" s="5">
        <v>19.222222222222221</v>
      </c>
      <c r="AU139" s="5">
        <v>20</v>
      </c>
      <c r="AV139" s="5" t="s">
        <v>13</v>
      </c>
      <c r="AW139" s="5" t="s">
        <v>20</v>
      </c>
      <c r="AX139" s="5" t="s">
        <v>14</v>
      </c>
      <c r="AY139" s="61" t="s">
        <v>169</v>
      </c>
      <c r="BP139" s="47">
        <v>29.36</v>
      </c>
      <c r="BQ139" s="47">
        <v>1</v>
      </c>
      <c r="BR139" s="47">
        <v>29.36</v>
      </c>
      <c r="BS139" s="80" t="s">
        <v>432</v>
      </c>
      <c r="BU139" s="4" t="s">
        <v>404</v>
      </c>
      <c r="BV139" s="4">
        <v>1</v>
      </c>
      <c r="BW139" s="4">
        <v>1</v>
      </c>
      <c r="CG139" s="4"/>
      <c r="DB139" s="53">
        <v>43968</v>
      </c>
      <c r="DC139" s="54">
        <f t="shared" si="38"/>
        <v>43968.253472222219</v>
      </c>
      <c r="DD139" s="55">
        <v>0.25208333333333333</v>
      </c>
      <c r="DE139" s="55">
        <v>0.79583333333333339</v>
      </c>
      <c r="DF139" s="52">
        <f t="shared" si="39"/>
        <v>1</v>
      </c>
      <c r="DG139" t="str">
        <f t="shared" si="40"/>
        <v>SU</v>
      </c>
      <c r="DH139" s="55"/>
      <c r="DI139" s="53">
        <v>43968</v>
      </c>
      <c r="DJ139" s="54">
        <f t="shared" si="41"/>
        <v>43968.236111111109</v>
      </c>
      <c r="DK139" s="55">
        <v>0.2351388888888889</v>
      </c>
      <c r="DL139" s="55"/>
      <c r="DM139" s="52">
        <f t="shared" si="42"/>
        <v>1</v>
      </c>
      <c r="DN139" t="str">
        <f t="shared" si="43"/>
        <v>SU</v>
      </c>
      <c r="DO139" s="55"/>
      <c r="DP139" s="53">
        <v>43968</v>
      </c>
      <c r="DQ139" s="54">
        <f t="shared" si="44"/>
        <v>43968.288194444445</v>
      </c>
      <c r="DR139" s="55">
        <v>0.28865740740740742</v>
      </c>
      <c r="DS139" s="55"/>
      <c r="DT139" s="52">
        <f t="shared" si="45"/>
        <v>1</v>
      </c>
      <c r="DU139" t="str">
        <f t="shared" si="46"/>
        <v>SU</v>
      </c>
      <c r="DV139" s="57"/>
      <c r="DW139" s="65"/>
      <c r="DX139" s="65"/>
      <c r="ED139" s="72"/>
      <c r="EE139" s="72"/>
    </row>
    <row r="140" spans="14:135">
      <c r="N140" s="33">
        <v>44335</v>
      </c>
      <c r="O140" s="55">
        <v>0.65763888888888888</v>
      </c>
      <c r="P140" s="46">
        <f t="shared" si="47"/>
        <v>0</v>
      </c>
      <c r="Q140" s="19">
        <f t="shared" si="34"/>
        <v>0.65763888888888888</v>
      </c>
      <c r="R140" s="19">
        <f t="shared" si="35"/>
        <v>9.6450617283950209E-6</v>
      </c>
      <c r="T140" s="19">
        <v>9.5833333333333326E-2</v>
      </c>
      <c r="U140" s="35">
        <v>104.56835927345935</v>
      </c>
      <c r="V140" s="5">
        <v>104.56835927345935</v>
      </c>
      <c r="W140" s="5">
        <v>130.91808096998628</v>
      </c>
      <c r="X140" s="5">
        <v>160.66989438855839</v>
      </c>
      <c r="Y140" s="5">
        <v>192.83758</v>
      </c>
      <c r="Z140" s="5">
        <v>224.85788569081222</v>
      </c>
      <c r="AA140" s="5">
        <v>255.33171844299113</v>
      </c>
      <c r="AB140" s="5">
        <v>284.56835927345935</v>
      </c>
      <c r="AC140" s="5">
        <v>310.91808096998625</v>
      </c>
      <c r="AD140" s="5">
        <v>340.66989438855842</v>
      </c>
      <c r="AE140" s="5">
        <v>12.837580000000003</v>
      </c>
      <c r="AF140" s="5">
        <v>44.857885690812239</v>
      </c>
      <c r="AG140" s="5">
        <v>75.331718442991132</v>
      </c>
      <c r="AI140" s="19"/>
      <c r="AK140" s="43"/>
      <c r="AM140" s="5">
        <v>139</v>
      </c>
      <c r="AN140" s="5" t="s">
        <v>391</v>
      </c>
      <c r="AO140" s="5">
        <v>7</v>
      </c>
      <c r="AP140" s="5">
        <f t="shared" si="36"/>
        <v>200</v>
      </c>
      <c r="AQ140" s="5">
        <f t="shared" si="37"/>
        <v>201.8</v>
      </c>
      <c r="AR140" s="5" t="s">
        <v>285</v>
      </c>
      <c r="AS140" s="5">
        <v>28</v>
      </c>
      <c r="AT140" s="5">
        <v>20</v>
      </c>
      <c r="AU140" s="5">
        <v>21.777777777777779</v>
      </c>
      <c r="AV140" s="5" t="s">
        <v>13</v>
      </c>
      <c r="AW140" s="5" t="s">
        <v>15</v>
      </c>
      <c r="AX140" s="5" t="s">
        <v>15</v>
      </c>
      <c r="AY140" s="61" t="s">
        <v>169</v>
      </c>
      <c r="BP140" s="47">
        <v>29.37</v>
      </c>
      <c r="BQ140" s="47">
        <v>1</v>
      </c>
      <c r="BR140" s="47">
        <v>29.37</v>
      </c>
      <c r="BS140" s="80" t="s">
        <v>432</v>
      </c>
      <c r="BU140" s="4" t="s">
        <v>405</v>
      </c>
      <c r="BV140" s="4">
        <v>1</v>
      </c>
      <c r="BW140" s="4">
        <v>1</v>
      </c>
      <c r="CG140" s="4"/>
      <c r="DB140" s="53">
        <v>43969</v>
      </c>
      <c r="DC140" s="54">
        <f t="shared" si="38"/>
        <v>43969.253472222219</v>
      </c>
      <c r="DD140" s="55">
        <v>0.25208333333333333</v>
      </c>
      <c r="DE140" s="55">
        <v>0.79652777777777783</v>
      </c>
      <c r="DF140" s="52">
        <f t="shared" si="39"/>
        <v>2</v>
      </c>
      <c r="DG140" t="str">
        <f t="shared" si="40"/>
        <v>MO</v>
      </c>
      <c r="DH140" s="55"/>
      <c r="DI140" s="53">
        <v>43969</v>
      </c>
      <c r="DJ140" s="54">
        <f t="shared" si="41"/>
        <v>43969.236111111109</v>
      </c>
      <c r="DK140" s="55">
        <v>0.23451388888888891</v>
      </c>
      <c r="DL140" s="55"/>
      <c r="DM140" s="52">
        <f t="shared" si="42"/>
        <v>2</v>
      </c>
      <c r="DN140" t="str">
        <f t="shared" si="43"/>
        <v>MO</v>
      </c>
      <c r="DO140" s="55"/>
      <c r="DP140" s="53">
        <v>43969</v>
      </c>
      <c r="DQ140" s="54">
        <f t="shared" si="44"/>
        <v>43969.288194444445</v>
      </c>
      <c r="DR140" s="55">
        <v>0.28866898148148151</v>
      </c>
      <c r="DS140" s="55"/>
      <c r="DT140" s="52">
        <f t="shared" si="45"/>
        <v>2</v>
      </c>
      <c r="DU140" t="str">
        <f t="shared" si="46"/>
        <v>MO</v>
      </c>
      <c r="DV140" s="57"/>
      <c r="DW140" s="65"/>
      <c r="DX140" s="65"/>
      <c r="ED140" s="72"/>
      <c r="EE140" s="72"/>
    </row>
    <row r="141" spans="14:135">
      <c r="N141" s="33">
        <v>44336</v>
      </c>
      <c r="O141" s="55">
        <v>0.66041666666666665</v>
      </c>
      <c r="P141" s="46">
        <f t="shared" si="47"/>
        <v>0</v>
      </c>
      <c r="Q141" s="19">
        <f t="shared" si="34"/>
        <v>0.66041666666666665</v>
      </c>
      <c r="R141" s="19">
        <f t="shared" si="35"/>
        <v>9.6450617283950209E-6</v>
      </c>
      <c r="T141" s="19">
        <v>9.6527777777777768E-2</v>
      </c>
      <c r="U141" s="35">
        <v>104.79236434891936</v>
      </c>
      <c r="V141" s="5">
        <v>104.79236434891936</v>
      </c>
      <c r="W141" s="5">
        <v>131.1605861605853</v>
      </c>
      <c r="X141" s="5">
        <v>160.92916094737492</v>
      </c>
      <c r="Y141" s="5">
        <v>193.09448</v>
      </c>
      <c r="Z141" s="5">
        <v>225.09747569479165</v>
      </c>
      <c r="AA141" s="5">
        <v>255.55817447008855</v>
      </c>
      <c r="AB141" s="5">
        <v>284.79236434891936</v>
      </c>
      <c r="AC141" s="5">
        <v>311.1605861605853</v>
      </c>
      <c r="AD141" s="5">
        <v>340.92916094737495</v>
      </c>
      <c r="AE141" s="5">
        <v>13.094479999999997</v>
      </c>
      <c r="AF141" s="5">
        <v>45.097475694791655</v>
      </c>
      <c r="AG141" s="5">
        <v>75.558174470088559</v>
      </c>
      <c r="AI141" s="19"/>
      <c r="AK141" s="43"/>
      <c r="AM141" s="5">
        <v>140</v>
      </c>
      <c r="AN141" s="5" t="s">
        <v>391</v>
      </c>
      <c r="AO141" s="5">
        <v>7</v>
      </c>
      <c r="AP141" s="5">
        <f t="shared" si="36"/>
        <v>201.8</v>
      </c>
      <c r="AQ141" s="5">
        <f t="shared" si="37"/>
        <v>203.9</v>
      </c>
      <c r="AR141" s="5" t="s">
        <v>285</v>
      </c>
      <c r="AS141" s="5">
        <v>28</v>
      </c>
      <c r="AT141" s="5">
        <v>21.777777777777779</v>
      </c>
      <c r="AU141" s="5">
        <v>23.888888888888889</v>
      </c>
      <c r="AV141" s="5" t="s">
        <v>13</v>
      </c>
      <c r="AW141" s="5" t="s">
        <v>15</v>
      </c>
      <c r="AX141" s="5" t="s">
        <v>16</v>
      </c>
      <c r="AY141" s="61" t="s">
        <v>169</v>
      </c>
      <c r="BP141" s="47">
        <v>29.38</v>
      </c>
      <c r="BQ141" s="47">
        <v>1</v>
      </c>
      <c r="BR141" s="47">
        <v>29.38</v>
      </c>
      <c r="BS141" s="80" t="s">
        <v>432</v>
      </c>
      <c r="BU141" s="4" t="s">
        <v>406</v>
      </c>
      <c r="BV141" s="4">
        <v>1</v>
      </c>
      <c r="BW141" s="4">
        <v>1</v>
      </c>
      <c r="CG141" s="4"/>
      <c r="DB141" s="53">
        <v>43970</v>
      </c>
      <c r="DC141" s="54">
        <f t="shared" si="38"/>
        <v>43970.25</v>
      </c>
      <c r="DD141" s="55">
        <v>0.25138888888888888</v>
      </c>
      <c r="DE141" s="55">
        <v>0.79652777777777783</v>
      </c>
      <c r="DF141" s="52">
        <f t="shared" si="39"/>
        <v>3</v>
      </c>
      <c r="DG141" t="str">
        <f t="shared" si="40"/>
        <v>MA</v>
      </c>
      <c r="DH141" s="55"/>
      <c r="DI141" s="53">
        <v>43970</v>
      </c>
      <c r="DJ141" s="54">
        <f t="shared" si="41"/>
        <v>43970.232638888891</v>
      </c>
      <c r="DK141" s="55">
        <v>0.23392361111111112</v>
      </c>
      <c r="DL141" s="55"/>
      <c r="DM141" s="52">
        <f t="shared" si="42"/>
        <v>3</v>
      </c>
      <c r="DN141" t="str">
        <f t="shared" si="43"/>
        <v>MA</v>
      </c>
      <c r="DO141" s="55"/>
      <c r="DP141" s="53">
        <v>43970</v>
      </c>
      <c r="DQ141" s="54">
        <f t="shared" si="44"/>
        <v>43970.288194444445</v>
      </c>
      <c r="DR141" s="55">
        <v>0.28868055555555555</v>
      </c>
      <c r="DS141" s="55"/>
      <c r="DT141" s="52">
        <f t="shared" si="45"/>
        <v>3</v>
      </c>
      <c r="DU141" t="str">
        <f t="shared" si="46"/>
        <v>MA</v>
      </c>
      <c r="DV141" s="57"/>
      <c r="DW141" s="65"/>
      <c r="DX141" s="65"/>
      <c r="ED141" s="72"/>
      <c r="EE141" s="72"/>
    </row>
    <row r="142" spans="14:135">
      <c r="N142" s="33">
        <v>44337</v>
      </c>
      <c r="O142" s="55">
        <v>0.66319444444444442</v>
      </c>
      <c r="P142" s="46">
        <f t="shared" si="47"/>
        <v>0</v>
      </c>
      <c r="Q142" s="19">
        <f t="shared" si="34"/>
        <v>0.66319444444444442</v>
      </c>
      <c r="R142" s="19">
        <f t="shared" si="35"/>
        <v>9.6450617283950209E-6</v>
      </c>
      <c r="T142" s="19">
        <v>9.7222222222222224E-2</v>
      </c>
      <c r="U142" s="35">
        <v>105.01643519590888</v>
      </c>
      <c r="V142" s="5">
        <v>105.01643519590888</v>
      </c>
      <c r="W142" s="5">
        <v>131.40317942139683</v>
      </c>
      <c r="X142" s="5">
        <v>161.18839934180238</v>
      </c>
      <c r="Y142" s="5">
        <v>193.35119</v>
      </c>
      <c r="Z142" s="5">
        <v>225.33689280620194</v>
      </c>
      <c r="AA142" s="5">
        <v>255.78459069441044</v>
      </c>
      <c r="AB142" s="5">
        <v>285.01643519590891</v>
      </c>
      <c r="AC142" s="5">
        <v>311.40317942139683</v>
      </c>
      <c r="AD142" s="5">
        <v>341.18839934180238</v>
      </c>
      <c r="AE142" s="5">
        <v>13.351190000000003</v>
      </c>
      <c r="AF142" s="5">
        <v>45.336892806201931</v>
      </c>
      <c r="AG142" s="5">
        <v>75.784590694410426</v>
      </c>
      <c r="AI142" s="19"/>
      <c r="AK142" s="43"/>
      <c r="AM142" s="5">
        <v>141</v>
      </c>
      <c r="AN142" s="5" t="s">
        <v>391</v>
      </c>
      <c r="AO142" s="5">
        <v>7</v>
      </c>
      <c r="AP142" s="5">
        <f t="shared" si="36"/>
        <v>203.9</v>
      </c>
      <c r="AQ142" s="5">
        <f t="shared" si="37"/>
        <v>205.8</v>
      </c>
      <c r="AR142" s="5" t="s">
        <v>285</v>
      </c>
      <c r="AS142" s="5">
        <v>28</v>
      </c>
      <c r="AT142" s="5">
        <v>23.888888888888889</v>
      </c>
      <c r="AU142" s="5">
        <v>25.777777777777779</v>
      </c>
      <c r="AV142" s="5" t="s">
        <v>13</v>
      </c>
      <c r="AW142" s="5" t="s">
        <v>15</v>
      </c>
      <c r="AX142" s="5" t="s">
        <v>12</v>
      </c>
      <c r="AY142" s="61" t="s">
        <v>169</v>
      </c>
      <c r="BP142" s="47">
        <v>29.39</v>
      </c>
      <c r="BQ142" s="47">
        <v>1</v>
      </c>
      <c r="BR142" s="47">
        <v>29.39</v>
      </c>
      <c r="BS142" s="80" t="s">
        <v>432</v>
      </c>
      <c r="BU142" s="4" t="s">
        <v>407</v>
      </c>
      <c r="BV142" s="4">
        <v>1</v>
      </c>
      <c r="BW142" s="4">
        <v>1</v>
      </c>
      <c r="CG142" s="4"/>
      <c r="DB142" s="53">
        <v>43971</v>
      </c>
      <c r="DC142" s="54">
        <f t="shared" si="38"/>
        <v>43971.25</v>
      </c>
      <c r="DD142" s="55">
        <v>0.25138888888888888</v>
      </c>
      <c r="DE142" s="55">
        <v>0.79652777777777783</v>
      </c>
      <c r="DF142" s="52">
        <f t="shared" si="39"/>
        <v>4</v>
      </c>
      <c r="DG142" t="str">
        <f t="shared" si="40"/>
        <v>ME</v>
      </c>
      <c r="DH142" s="55"/>
      <c r="DI142" s="53">
        <v>43971</v>
      </c>
      <c r="DJ142" s="54">
        <f t="shared" si="41"/>
        <v>43971.232638888891</v>
      </c>
      <c r="DK142" s="55">
        <v>0.23333333333333331</v>
      </c>
      <c r="DL142" s="55"/>
      <c r="DM142" s="52">
        <f t="shared" si="42"/>
        <v>4</v>
      </c>
      <c r="DN142" t="str">
        <f t="shared" si="43"/>
        <v>ME</v>
      </c>
      <c r="DO142" s="55"/>
      <c r="DP142" s="53">
        <v>43971</v>
      </c>
      <c r="DQ142" s="54">
        <f t="shared" si="44"/>
        <v>43971.288194444445</v>
      </c>
      <c r="DR142" s="55">
        <v>0.28869212962962965</v>
      </c>
      <c r="DS142" s="55"/>
      <c r="DT142" s="52">
        <f t="shared" si="45"/>
        <v>4</v>
      </c>
      <c r="DU142" t="str">
        <f t="shared" si="46"/>
        <v>ME</v>
      </c>
      <c r="DV142" s="57"/>
      <c r="DW142" s="65"/>
      <c r="DX142" s="65"/>
      <c r="ED142" s="72"/>
      <c r="EE142" s="72"/>
    </row>
    <row r="143" spans="14:135">
      <c r="N143" s="33">
        <v>44338</v>
      </c>
      <c r="O143" s="55">
        <v>0.66597222222222219</v>
      </c>
      <c r="P143" s="46">
        <f t="shared" si="47"/>
        <v>0</v>
      </c>
      <c r="Q143" s="19">
        <f t="shared" si="34"/>
        <v>0.66597222222222219</v>
      </c>
      <c r="R143" s="19">
        <f t="shared" si="35"/>
        <v>9.6450617283954071E-6</v>
      </c>
      <c r="T143" s="19">
        <v>9.7916666666666666E-2</v>
      </c>
      <c r="U143" s="35">
        <v>105.24055771824209</v>
      </c>
      <c r="V143" s="5">
        <v>105.24055771824209</v>
      </c>
      <c r="W143" s="5">
        <v>131.64581702193558</v>
      </c>
      <c r="X143" s="5">
        <v>161.44760826782419</v>
      </c>
      <c r="Y143" s="5">
        <v>193.60772</v>
      </c>
      <c r="Z143" s="5">
        <v>225.57613824782834</v>
      </c>
      <c r="AA143" s="5">
        <v>256.01096849952125</v>
      </c>
      <c r="AB143" s="5">
        <v>285.24055771824209</v>
      </c>
      <c r="AC143" s="5">
        <v>311.64581702193561</v>
      </c>
      <c r="AD143" s="5">
        <v>341.44760826782419</v>
      </c>
      <c r="AE143" s="5">
        <v>13.60772</v>
      </c>
      <c r="AF143" s="5">
        <v>45.576138247828354</v>
      </c>
      <c r="AG143" s="5">
        <v>76.010968499521283</v>
      </c>
      <c r="AI143" s="19"/>
      <c r="AK143" s="43"/>
      <c r="AM143" s="5">
        <v>142</v>
      </c>
      <c r="AN143" s="5" t="s">
        <v>391</v>
      </c>
      <c r="AO143" s="5">
        <v>7</v>
      </c>
      <c r="AP143" s="5">
        <f t="shared" si="36"/>
        <v>205.8</v>
      </c>
      <c r="AQ143" s="5">
        <f t="shared" si="37"/>
        <v>206.6</v>
      </c>
      <c r="AR143" s="5" t="s">
        <v>285</v>
      </c>
      <c r="AS143" s="5">
        <v>28</v>
      </c>
      <c r="AT143" s="5">
        <v>25.777777777777779</v>
      </c>
      <c r="AU143" s="5">
        <v>26.555555555555557</v>
      </c>
      <c r="AV143" s="5" t="s">
        <v>13</v>
      </c>
      <c r="AW143" s="5" t="s">
        <v>15</v>
      </c>
      <c r="AX143" s="5" t="s">
        <v>21</v>
      </c>
      <c r="AY143" s="61" t="s">
        <v>169</v>
      </c>
      <c r="BP143" s="47">
        <v>29.4</v>
      </c>
      <c r="BQ143" s="47">
        <v>1</v>
      </c>
      <c r="BR143" s="47">
        <v>29.4</v>
      </c>
      <c r="BS143" s="80" t="s">
        <v>432</v>
      </c>
      <c r="BU143" s="4" t="s">
        <v>408</v>
      </c>
      <c r="BV143" s="4">
        <v>1</v>
      </c>
      <c r="BW143" s="4">
        <v>1</v>
      </c>
      <c r="CG143" s="4"/>
      <c r="DB143" s="53">
        <v>43972</v>
      </c>
      <c r="DC143" s="54">
        <f t="shared" si="38"/>
        <v>43972.25</v>
      </c>
      <c r="DD143" s="55">
        <v>0.25138888888888888</v>
      </c>
      <c r="DE143" s="55">
        <v>0.79722222222222217</v>
      </c>
      <c r="DF143" s="52">
        <f t="shared" si="39"/>
        <v>5</v>
      </c>
      <c r="DG143" t="str">
        <f t="shared" si="40"/>
        <v>JU</v>
      </c>
      <c r="DH143" s="55"/>
      <c r="DI143" s="53">
        <v>43972</v>
      </c>
      <c r="DJ143" s="54">
        <f t="shared" si="41"/>
        <v>43972.232638888891</v>
      </c>
      <c r="DK143" s="55">
        <v>0.23277777777777778</v>
      </c>
      <c r="DL143" s="55"/>
      <c r="DM143" s="52">
        <f t="shared" si="42"/>
        <v>5</v>
      </c>
      <c r="DN143" t="str">
        <f t="shared" si="43"/>
        <v>JU</v>
      </c>
      <c r="DO143" s="55"/>
      <c r="DP143" s="53">
        <v>43972</v>
      </c>
      <c r="DQ143" s="54">
        <f t="shared" si="44"/>
        <v>43972.288194444445</v>
      </c>
      <c r="DR143" s="55">
        <v>0.28872685185185182</v>
      </c>
      <c r="DS143" s="55"/>
      <c r="DT143" s="52">
        <f t="shared" si="45"/>
        <v>5</v>
      </c>
      <c r="DU143" t="str">
        <f t="shared" si="46"/>
        <v>JU</v>
      </c>
      <c r="DV143" s="57"/>
      <c r="DW143" s="65"/>
      <c r="DX143" s="65"/>
      <c r="ED143" s="72"/>
      <c r="EE143" s="72"/>
    </row>
    <row r="144" spans="14:135">
      <c r="N144" s="33">
        <v>44339</v>
      </c>
      <c r="O144" s="55">
        <v>0.66875000000000007</v>
      </c>
      <c r="P144" s="46">
        <f t="shared" si="47"/>
        <v>0</v>
      </c>
      <c r="Q144" s="19">
        <f t="shared" si="34"/>
        <v>0.66875000000000007</v>
      </c>
      <c r="R144" s="19">
        <f t="shared" si="35"/>
        <v>9.6450617283950209E-6</v>
      </c>
      <c r="T144" s="19">
        <v>9.8611111111111108E-2</v>
      </c>
      <c r="U144" s="35">
        <v>105.46474040148792</v>
      </c>
      <c r="V144" s="5">
        <v>105.46474040148792</v>
      </c>
      <c r="W144" s="5">
        <v>131.88864102156623</v>
      </c>
      <c r="X144" s="5">
        <v>161.70678678203635</v>
      </c>
      <c r="Y144" s="5">
        <v>193.86405999999999</v>
      </c>
      <c r="Z144" s="5">
        <v>225.8152132084571</v>
      </c>
      <c r="AA144" s="5">
        <v>256.23730930592956</v>
      </c>
      <c r="AB144" s="5">
        <v>285.46474040148792</v>
      </c>
      <c r="AC144" s="5">
        <v>311.88864102156623</v>
      </c>
      <c r="AD144" s="5">
        <v>341.70678678203637</v>
      </c>
      <c r="AE144" s="5">
        <v>13.864060000000002</v>
      </c>
      <c r="AF144" s="5">
        <v>45.815213208457095</v>
      </c>
      <c r="AG144" s="5">
        <v>76.237309305929557</v>
      </c>
      <c r="AI144" s="19"/>
      <c r="AK144" s="43"/>
      <c r="AM144" s="5">
        <v>143</v>
      </c>
      <c r="AN144" s="5" t="s">
        <v>391</v>
      </c>
      <c r="AO144" s="5">
        <v>7</v>
      </c>
      <c r="AP144" s="5">
        <f t="shared" si="36"/>
        <v>206.6</v>
      </c>
      <c r="AQ144" s="5">
        <f t="shared" si="37"/>
        <v>208.8</v>
      </c>
      <c r="AR144" s="5" t="s">
        <v>285</v>
      </c>
      <c r="AS144" s="5">
        <v>28</v>
      </c>
      <c r="AT144" s="5">
        <v>26.555555555555557</v>
      </c>
      <c r="AU144" s="5">
        <v>28.777777777777779</v>
      </c>
      <c r="AV144" s="5" t="s">
        <v>13</v>
      </c>
      <c r="AW144" s="5" t="s">
        <v>15</v>
      </c>
      <c r="AX144" s="5" t="s">
        <v>13</v>
      </c>
      <c r="AY144" s="61" t="s">
        <v>169</v>
      </c>
      <c r="BP144" s="47">
        <v>29.41</v>
      </c>
      <c r="BQ144" s="47">
        <v>1</v>
      </c>
      <c r="BR144" s="47">
        <v>29.41</v>
      </c>
      <c r="BS144" s="80" t="s">
        <v>432</v>
      </c>
      <c r="BU144" s="4" t="s">
        <v>409</v>
      </c>
      <c r="BV144" s="4">
        <v>1</v>
      </c>
      <c r="BW144" s="4">
        <v>1</v>
      </c>
      <c r="CG144" s="4"/>
      <c r="DB144" s="53">
        <v>43973</v>
      </c>
      <c r="DC144" s="54">
        <f t="shared" si="38"/>
        <v>43973.25</v>
      </c>
      <c r="DD144" s="55">
        <v>0.25138888888888888</v>
      </c>
      <c r="DE144" s="55">
        <v>0.79722222222222217</v>
      </c>
      <c r="DF144" s="52">
        <f t="shared" si="39"/>
        <v>6</v>
      </c>
      <c r="DG144" t="str">
        <f t="shared" si="40"/>
        <v>VE</v>
      </c>
      <c r="DH144" s="55"/>
      <c r="DI144" s="53">
        <v>43973</v>
      </c>
      <c r="DJ144" s="54">
        <f t="shared" si="41"/>
        <v>43973.232638888891</v>
      </c>
      <c r="DK144" s="55">
        <v>0.23224537037037038</v>
      </c>
      <c r="DL144" s="55"/>
      <c r="DM144" s="52">
        <f t="shared" si="42"/>
        <v>6</v>
      </c>
      <c r="DN144" t="str">
        <f t="shared" si="43"/>
        <v>VE</v>
      </c>
      <c r="DO144" s="55"/>
      <c r="DP144" s="53">
        <v>43973</v>
      </c>
      <c r="DQ144" s="54">
        <f t="shared" si="44"/>
        <v>43973.288194444445</v>
      </c>
      <c r="DR144" s="55">
        <v>0.28875000000000001</v>
      </c>
      <c r="DS144" s="55"/>
      <c r="DT144" s="52">
        <f t="shared" si="45"/>
        <v>6</v>
      </c>
      <c r="DU144" t="str">
        <f t="shared" si="46"/>
        <v>VE</v>
      </c>
      <c r="DV144" s="57"/>
      <c r="DW144" s="65"/>
      <c r="DX144" s="65"/>
      <c r="ED144" s="72"/>
      <c r="EE144" s="72"/>
    </row>
    <row r="145" spans="14:135">
      <c r="N145" s="33">
        <v>44340</v>
      </c>
      <c r="O145" s="55">
        <v>0.67152777777777783</v>
      </c>
      <c r="P145" s="46">
        <f t="shared" si="47"/>
        <v>0</v>
      </c>
      <c r="Q145" s="19">
        <f t="shared" si="34"/>
        <v>0.67152777777777783</v>
      </c>
      <c r="R145" s="19">
        <f t="shared" si="35"/>
        <v>9.6450617283950209E-6</v>
      </c>
      <c r="T145" s="19">
        <v>9.930555555555555E-2</v>
      </c>
      <c r="U145" s="35">
        <v>105.68897980318627</v>
      </c>
      <c r="V145" s="5">
        <v>105.68897980318627</v>
      </c>
      <c r="W145" s="5">
        <v>132.13147209374046</v>
      </c>
      <c r="X145" s="5">
        <v>161.96593296626688</v>
      </c>
      <c r="Y145" s="5">
        <v>194.12020999999999</v>
      </c>
      <c r="Z145" s="5">
        <v>226.05411895868835</v>
      </c>
      <c r="AA145" s="5">
        <v>256.46361445696249</v>
      </c>
      <c r="AB145" s="5">
        <v>285.68897980318627</v>
      </c>
      <c r="AC145" s="5">
        <v>312.13147209374046</v>
      </c>
      <c r="AD145" s="5">
        <v>341.96593296626691</v>
      </c>
      <c r="AE145" s="5">
        <v>14.12021</v>
      </c>
      <c r="AF145" s="5">
        <v>46.054118958688349</v>
      </c>
      <c r="AG145" s="5">
        <v>76.463614456962503</v>
      </c>
      <c r="AI145" s="19"/>
      <c r="AK145" s="43"/>
      <c r="AM145" s="5">
        <v>144</v>
      </c>
      <c r="AN145" s="5" t="s">
        <v>391</v>
      </c>
      <c r="AO145" s="5">
        <v>7</v>
      </c>
      <c r="AP145" s="5">
        <f t="shared" si="36"/>
        <v>208.8</v>
      </c>
      <c r="AQ145" s="5">
        <f t="shared" si="37"/>
        <v>209.4</v>
      </c>
      <c r="AR145" s="5" t="s">
        <v>285</v>
      </c>
      <c r="AS145" s="5">
        <v>28</v>
      </c>
      <c r="AT145" s="5">
        <v>28.777777777777779</v>
      </c>
      <c r="AU145" s="5">
        <v>29.444444444444446</v>
      </c>
      <c r="AV145" s="5" t="s">
        <v>13</v>
      </c>
      <c r="AW145" s="5" t="s">
        <v>15</v>
      </c>
      <c r="AX145" s="5" t="s">
        <v>10</v>
      </c>
      <c r="AY145" s="61" t="s">
        <v>169</v>
      </c>
      <c r="BP145" s="47">
        <v>29.42</v>
      </c>
      <c r="BQ145" s="47">
        <v>1</v>
      </c>
      <c r="BR145" s="47">
        <v>29.42</v>
      </c>
      <c r="BS145" s="80" t="s">
        <v>432</v>
      </c>
      <c r="BU145" s="17" t="s">
        <v>105</v>
      </c>
      <c r="BV145" s="4">
        <v>1</v>
      </c>
      <c r="BW145" s="4">
        <v>1</v>
      </c>
      <c r="CG145" s="4"/>
      <c r="DB145" s="53">
        <v>43974</v>
      </c>
      <c r="DC145" s="54">
        <f t="shared" si="38"/>
        <v>43974.25</v>
      </c>
      <c r="DD145" s="55">
        <v>0.25069444444444444</v>
      </c>
      <c r="DE145" s="55">
        <v>0.79791666666666661</v>
      </c>
      <c r="DF145" s="52">
        <f t="shared" si="39"/>
        <v>7</v>
      </c>
      <c r="DG145" t="str">
        <f t="shared" si="40"/>
        <v>SA</v>
      </c>
      <c r="DH145" s="55"/>
      <c r="DI145" s="53">
        <v>43974</v>
      </c>
      <c r="DJ145" s="54">
        <f t="shared" si="41"/>
        <v>43974.232638888891</v>
      </c>
      <c r="DK145" s="55">
        <v>0.23172453703703702</v>
      </c>
      <c r="DL145" s="55"/>
      <c r="DM145" s="52">
        <f t="shared" si="42"/>
        <v>7</v>
      </c>
      <c r="DN145" t="str">
        <f t="shared" si="43"/>
        <v>SA</v>
      </c>
      <c r="DO145" s="55"/>
      <c r="DP145" s="53">
        <v>43974</v>
      </c>
      <c r="DQ145" s="54">
        <f t="shared" si="44"/>
        <v>43974.288194444445</v>
      </c>
      <c r="DR145" s="55">
        <v>0.28879629629629627</v>
      </c>
      <c r="DS145" s="55"/>
      <c r="DT145" s="52">
        <f t="shared" si="45"/>
        <v>7</v>
      </c>
      <c r="DU145" t="str">
        <f t="shared" si="46"/>
        <v>SA</v>
      </c>
      <c r="DV145" s="57"/>
      <c r="DW145" s="65"/>
      <c r="DX145" s="65"/>
      <c r="ED145" s="72"/>
      <c r="EE145" s="72"/>
    </row>
    <row r="146" spans="14:135">
      <c r="N146" s="33">
        <v>44341</v>
      </c>
      <c r="O146" s="55">
        <v>0.6743055555555556</v>
      </c>
      <c r="P146" s="46">
        <f t="shared" si="47"/>
        <v>0</v>
      </c>
      <c r="Q146" s="19">
        <f t="shared" si="34"/>
        <v>0.6743055555555556</v>
      </c>
      <c r="R146" s="19">
        <f t="shared" si="35"/>
        <v>9.6450617283950209E-6</v>
      </c>
      <c r="T146" s="19">
        <v>9.9999999999999992E-2</v>
      </c>
      <c r="U146" s="35">
        <v>105.91328164164884</v>
      </c>
      <c r="V146" s="5">
        <v>105.91328164164884</v>
      </c>
      <c r="W146" s="5">
        <v>132.37440401811429</v>
      </c>
      <c r="X146" s="5">
        <v>162.22504550057741</v>
      </c>
      <c r="Y146" s="5">
        <v>194.37617</v>
      </c>
      <c r="Z146" s="5">
        <v>226.29285672397214</v>
      </c>
      <c r="AA146" s="5">
        <v>256.68988535408653</v>
      </c>
      <c r="AB146" s="5">
        <v>285.91328164164884</v>
      </c>
      <c r="AC146" s="5">
        <v>312.37440401811432</v>
      </c>
      <c r="AD146" s="5">
        <v>342.22504550057738</v>
      </c>
      <c r="AE146" s="5">
        <v>14.376170000000002</v>
      </c>
      <c r="AF146" s="5">
        <v>46.29285672397215</v>
      </c>
      <c r="AG146" s="5">
        <v>76.689885354086542</v>
      </c>
      <c r="AK146" s="43"/>
      <c r="AM146" s="5">
        <v>145</v>
      </c>
      <c r="AN146" s="5" t="s">
        <v>391</v>
      </c>
      <c r="AO146" s="5">
        <v>7</v>
      </c>
      <c r="AP146" s="5">
        <f t="shared" si="36"/>
        <v>209.4</v>
      </c>
      <c r="AQ146" s="5">
        <f t="shared" si="37"/>
        <v>210</v>
      </c>
      <c r="AR146" s="5" t="s">
        <v>285</v>
      </c>
      <c r="AS146" s="5">
        <v>28</v>
      </c>
      <c r="AT146" s="5">
        <v>29.444444444444446</v>
      </c>
      <c r="AU146" s="5">
        <v>30</v>
      </c>
      <c r="AV146" s="5" t="s">
        <v>13</v>
      </c>
      <c r="AW146" s="5" t="s">
        <v>15</v>
      </c>
      <c r="AX146" s="5" t="s">
        <v>11</v>
      </c>
      <c r="AY146" s="61" t="s">
        <v>169</v>
      </c>
      <c r="BP146" s="47">
        <v>29.43</v>
      </c>
      <c r="BQ146" s="47">
        <v>1</v>
      </c>
      <c r="BR146" s="47">
        <v>29.43</v>
      </c>
      <c r="BS146" s="80" t="s">
        <v>432</v>
      </c>
      <c r="BU146" s="17" t="s">
        <v>106</v>
      </c>
      <c r="BV146" s="4">
        <v>1</v>
      </c>
      <c r="BW146" s="4">
        <v>1</v>
      </c>
      <c r="DB146" s="53">
        <v>43975</v>
      </c>
      <c r="DC146" s="54">
        <f t="shared" si="38"/>
        <v>43975.25</v>
      </c>
      <c r="DD146" s="55">
        <v>0.25069444444444444</v>
      </c>
      <c r="DE146" s="55">
        <v>0.79791666666666661</v>
      </c>
      <c r="DF146" s="52">
        <f t="shared" si="39"/>
        <v>1</v>
      </c>
      <c r="DG146" t="str">
        <f t="shared" si="40"/>
        <v>SU</v>
      </c>
      <c r="DH146" s="55"/>
      <c r="DI146" s="53">
        <v>43975</v>
      </c>
      <c r="DJ146" s="54">
        <f t="shared" si="41"/>
        <v>43975.232638888891</v>
      </c>
      <c r="DK146" s="55">
        <v>0.23122685185185185</v>
      </c>
      <c r="DL146" s="55"/>
      <c r="DM146" s="52">
        <f t="shared" si="42"/>
        <v>1</v>
      </c>
      <c r="DN146" t="str">
        <f t="shared" si="43"/>
        <v>SU</v>
      </c>
      <c r="DO146" s="55"/>
      <c r="DP146" s="53">
        <v>43975</v>
      </c>
      <c r="DQ146" s="54">
        <f t="shared" si="44"/>
        <v>43975.288194444445</v>
      </c>
      <c r="DR146" s="55">
        <v>0.2888425925925926</v>
      </c>
      <c r="DS146" s="55"/>
      <c r="DT146" s="52">
        <f t="shared" si="45"/>
        <v>1</v>
      </c>
      <c r="DU146" t="str">
        <f t="shared" si="46"/>
        <v>SU</v>
      </c>
      <c r="DV146" s="57"/>
      <c r="DW146" s="65"/>
      <c r="DX146" s="65"/>
      <c r="ED146" s="72"/>
      <c r="EE146" s="72"/>
    </row>
    <row r="147" spans="14:135">
      <c r="N147" s="33">
        <v>44342</v>
      </c>
      <c r="O147" s="55">
        <v>0.67708333333333337</v>
      </c>
      <c r="P147" s="46">
        <f t="shared" si="47"/>
        <v>0</v>
      </c>
      <c r="Q147" s="19">
        <f t="shared" si="34"/>
        <v>0.67708333333333337</v>
      </c>
      <c r="R147" s="19">
        <f t="shared" si="35"/>
        <v>9.6450617283950209E-6</v>
      </c>
      <c r="T147" s="19">
        <v>0.10069444444444443</v>
      </c>
      <c r="U147" s="35">
        <v>106.13765339885848</v>
      </c>
      <c r="V147" s="5">
        <v>106.13765339885848</v>
      </c>
      <c r="W147" s="5">
        <v>132.61747030045427</v>
      </c>
      <c r="X147" s="5">
        <v>162.48412315756229</v>
      </c>
      <c r="Y147" s="5">
        <v>194.63195000000002</v>
      </c>
      <c r="Z147" s="5">
        <v>226.53142774846037</v>
      </c>
      <c r="AA147" s="5">
        <v>256.91612335417369</v>
      </c>
      <c r="AB147" s="5">
        <v>286.13765339885845</v>
      </c>
      <c r="AC147" s="5">
        <v>312.61747030045427</v>
      </c>
      <c r="AD147" s="5">
        <v>342.48412315756229</v>
      </c>
      <c r="AE147" s="5">
        <v>14.631950000000003</v>
      </c>
      <c r="AF147" s="5">
        <v>46.531427748460374</v>
      </c>
      <c r="AG147" s="5">
        <v>76.91612335417372</v>
      </c>
      <c r="AK147" s="43"/>
      <c r="AM147" s="5">
        <v>146</v>
      </c>
      <c r="AN147" s="5" t="s">
        <v>410</v>
      </c>
      <c r="AO147" s="5">
        <v>8</v>
      </c>
      <c r="AP147" s="5">
        <f t="shared" si="36"/>
        <v>210</v>
      </c>
      <c r="AQ147" s="5">
        <f t="shared" si="37"/>
        <v>210.6</v>
      </c>
      <c r="AR147" s="5" t="s">
        <v>285</v>
      </c>
      <c r="AS147" s="5">
        <v>28</v>
      </c>
      <c r="AT147" s="5">
        <v>0</v>
      </c>
      <c r="AU147" s="5">
        <v>0.55555555555555558</v>
      </c>
      <c r="AV147" s="5" t="s">
        <v>14</v>
      </c>
      <c r="AW147" s="5" t="s">
        <v>15</v>
      </c>
      <c r="AX147" s="5" t="s">
        <v>11</v>
      </c>
      <c r="AY147" s="61" t="s">
        <v>169</v>
      </c>
      <c r="BP147" s="47">
        <v>29.44</v>
      </c>
      <c r="BQ147" s="47">
        <v>1</v>
      </c>
      <c r="BR147" s="47">
        <v>29.44</v>
      </c>
      <c r="BS147" s="80" t="s">
        <v>432</v>
      </c>
      <c r="BU147" s="48" t="s">
        <v>107</v>
      </c>
      <c r="BV147" s="4">
        <v>1</v>
      </c>
      <c r="BW147" s="4">
        <v>1</v>
      </c>
      <c r="DB147" s="53">
        <v>43976</v>
      </c>
      <c r="DC147" s="54">
        <f t="shared" si="38"/>
        <v>43976.25</v>
      </c>
      <c r="DD147" s="55">
        <v>0.25069444444444444</v>
      </c>
      <c r="DE147" s="55">
        <v>0.79791666666666661</v>
      </c>
      <c r="DF147" s="52">
        <f t="shared" si="39"/>
        <v>2</v>
      </c>
      <c r="DG147" t="str">
        <f t="shared" si="40"/>
        <v>MO</v>
      </c>
      <c r="DH147" s="55"/>
      <c r="DI147" s="53">
        <v>43976</v>
      </c>
      <c r="DJ147" s="54">
        <f t="shared" si="41"/>
        <v>43976.229166666664</v>
      </c>
      <c r="DK147" s="55">
        <v>0.23075231481481481</v>
      </c>
      <c r="DL147" s="55"/>
      <c r="DM147" s="52">
        <f t="shared" si="42"/>
        <v>2</v>
      </c>
      <c r="DN147" t="str">
        <f t="shared" si="43"/>
        <v>MO</v>
      </c>
      <c r="DO147" s="55"/>
      <c r="DP147" s="53">
        <v>43976</v>
      </c>
      <c r="DQ147" s="54">
        <f t="shared" si="44"/>
        <v>43976.288194444445</v>
      </c>
      <c r="DR147" s="55">
        <v>0.28888888888888892</v>
      </c>
      <c r="DS147" s="55"/>
      <c r="DT147" s="52">
        <f t="shared" si="45"/>
        <v>2</v>
      </c>
      <c r="DU147" t="str">
        <f t="shared" si="46"/>
        <v>MO</v>
      </c>
      <c r="DV147" s="57"/>
      <c r="DW147" s="65"/>
      <c r="DX147" s="65"/>
      <c r="ED147" s="72"/>
      <c r="EE147" s="72"/>
    </row>
    <row r="148" spans="14:135">
      <c r="N148" s="33">
        <v>44343</v>
      </c>
      <c r="O148" s="55">
        <v>0.67986111111111114</v>
      </c>
      <c r="P148" s="46">
        <f t="shared" si="47"/>
        <v>0</v>
      </c>
      <c r="Q148" s="19">
        <f t="shared" si="34"/>
        <v>0.67986111111111114</v>
      </c>
      <c r="R148" s="19">
        <f t="shared" si="35"/>
        <v>9.6450617283950209E-6</v>
      </c>
      <c r="T148" s="19">
        <v>0.1013888888888889</v>
      </c>
      <c r="U148" s="35">
        <v>106.36208165866731</v>
      </c>
      <c r="V148" s="5">
        <v>106.36208165866731</v>
      </c>
      <c r="W148" s="5">
        <v>132.86062716814919</v>
      </c>
      <c r="X148" s="5">
        <v>162.74316299098075</v>
      </c>
      <c r="Y148" s="5">
        <v>194.88754</v>
      </c>
      <c r="Z148" s="5">
        <v>226.76983328938121</v>
      </c>
      <c r="AA148" s="5">
        <v>257.14232984968521</v>
      </c>
      <c r="AB148" s="5">
        <v>286.36208165866731</v>
      </c>
      <c r="AC148" s="5">
        <v>312.86062716814922</v>
      </c>
      <c r="AD148" s="5">
        <v>342.74316299098075</v>
      </c>
      <c r="AE148" s="5">
        <v>14.887540000000001</v>
      </c>
      <c r="AF148" s="5">
        <v>46.769833289381225</v>
      </c>
      <c r="AG148" s="5">
        <v>77.142329849685211</v>
      </c>
      <c r="AK148" s="43"/>
      <c r="AM148" s="5">
        <v>147</v>
      </c>
      <c r="AN148" s="5" t="s">
        <v>410</v>
      </c>
      <c r="AO148" s="5">
        <v>8</v>
      </c>
      <c r="AP148" s="5">
        <f t="shared" si="36"/>
        <v>210.6</v>
      </c>
      <c r="AQ148" s="5">
        <f t="shared" si="37"/>
        <v>211.3</v>
      </c>
      <c r="AR148" s="5" t="s">
        <v>285</v>
      </c>
      <c r="AS148" s="5">
        <v>28</v>
      </c>
      <c r="AT148" s="5">
        <v>0.55555555555555558</v>
      </c>
      <c r="AU148" s="5">
        <v>1.3333333333333333</v>
      </c>
      <c r="AV148" s="5" t="s">
        <v>14</v>
      </c>
      <c r="AW148" s="5" t="s">
        <v>15</v>
      </c>
      <c r="AX148" s="5" t="s">
        <v>14</v>
      </c>
      <c r="AY148" s="61" t="s">
        <v>169</v>
      </c>
      <c r="BP148" s="47">
        <v>29.45</v>
      </c>
      <c r="BQ148" s="47">
        <v>1</v>
      </c>
      <c r="BR148" s="47">
        <v>29.45</v>
      </c>
      <c r="BS148" s="80" t="s">
        <v>432</v>
      </c>
      <c r="BU148" s="48" t="s">
        <v>108</v>
      </c>
      <c r="BV148" s="4">
        <v>1</v>
      </c>
      <c r="BW148" s="4">
        <v>1</v>
      </c>
      <c r="DB148" s="53">
        <v>43977</v>
      </c>
      <c r="DC148" s="54">
        <f t="shared" si="38"/>
        <v>43977.25</v>
      </c>
      <c r="DD148" s="55">
        <v>0.25069444444444444</v>
      </c>
      <c r="DE148" s="55">
        <v>0.79861111111111116</v>
      </c>
      <c r="DF148" s="52">
        <f t="shared" si="39"/>
        <v>3</v>
      </c>
      <c r="DG148" t="str">
        <f t="shared" si="40"/>
        <v>MA</v>
      </c>
      <c r="DH148" s="55"/>
      <c r="DI148" s="53">
        <v>43977</v>
      </c>
      <c r="DJ148" s="54">
        <f t="shared" si="41"/>
        <v>43977.229166666664</v>
      </c>
      <c r="DK148" s="55">
        <v>0.23028935185185184</v>
      </c>
      <c r="DL148" s="55"/>
      <c r="DM148" s="52">
        <f t="shared" si="42"/>
        <v>3</v>
      </c>
      <c r="DN148" t="str">
        <f t="shared" si="43"/>
        <v>MA</v>
      </c>
      <c r="DO148" s="55"/>
      <c r="DP148" s="53">
        <v>43977</v>
      </c>
      <c r="DQ148" s="54">
        <f t="shared" si="44"/>
        <v>43977.288194444445</v>
      </c>
      <c r="DR148" s="55">
        <v>0.28894675925925922</v>
      </c>
      <c r="DS148" s="55"/>
      <c r="DT148" s="52">
        <f t="shared" si="45"/>
        <v>3</v>
      </c>
      <c r="DU148" t="str">
        <f t="shared" si="46"/>
        <v>MA</v>
      </c>
      <c r="DV148" s="57"/>
      <c r="DW148" s="65"/>
      <c r="DX148" s="65"/>
      <c r="ED148" s="72"/>
      <c r="EE148" s="72"/>
    </row>
    <row r="149" spans="14:135">
      <c r="N149" s="33">
        <v>44344</v>
      </c>
      <c r="O149" s="55">
        <v>0.68263888888888891</v>
      </c>
      <c r="P149" s="46">
        <f t="shared" si="47"/>
        <v>0</v>
      </c>
      <c r="Q149" s="19">
        <f t="shared" si="34"/>
        <v>0.68263888888888891</v>
      </c>
      <c r="R149" s="19">
        <f t="shared" si="35"/>
        <v>7.2337962962962661E-6</v>
      </c>
      <c r="T149" s="19">
        <v>0.10208333333333335</v>
      </c>
      <c r="U149" s="35">
        <v>106.58657339195008</v>
      </c>
      <c r="V149" s="5">
        <v>106.58657339195008</v>
      </c>
      <c r="W149" s="5">
        <v>133.10384359284913</v>
      </c>
      <c r="X149" s="5">
        <v>163.00216736158245</v>
      </c>
      <c r="Y149" s="5">
        <v>195.14294000000001</v>
      </c>
      <c r="Z149" s="5">
        <v>227.00807458075479</v>
      </c>
      <c r="AA149" s="5">
        <v>257.36850618616552</v>
      </c>
      <c r="AB149" s="5">
        <v>286.58657339195008</v>
      </c>
      <c r="AC149" s="5">
        <v>313.1038435928491</v>
      </c>
      <c r="AD149" s="5">
        <v>343.00216736158245</v>
      </c>
      <c r="AE149" s="5">
        <v>15.142940000000003</v>
      </c>
      <c r="AF149" s="5">
        <v>47.00807458075478</v>
      </c>
      <c r="AG149" s="5">
        <v>77.368506186165533</v>
      </c>
      <c r="AK149" s="43"/>
      <c r="AM149" s="5">
        <v>148</v>
      </c>
      <c r="AN149" s="5" t="s">
        <v>410</v>
      </c>
      <c r="AO149" s="5">
        <v>8</v>
      </c>
      <c r="AP149" s="5">
        <f t="shared" si="36"/>
        <v>211.3</v>
      </c>
      <c r="AQ149" s="5">
        <f t="shared" si="37"/>
        <v>213.3</v>
      </c>
      <c r="AR149" s="5" t="s">
        <v>285</v>
      </c>
      <c r="AS149" s="5">
        <v>28</v>
      </c>
      <c r="AT149" s="5">
        <v>1.3333333333333333</v>
      </c>
      <c r="AU149" s="5">
        <v>3.3333333333333335</v>
      </c>
      <c r="AV149" s="5" t="s">
        <v>14</v>
      </c>
      <c r="AW149" s="5" t="s">
        <v>15</v>
      </c>
      <c r="AX149" s="5" t="s">
        <v>20</v>
      </c>
      <c r="AY149" s="61" t="s">
        <v>169</v>
      </c>
      <c r="BP149" s="47">
        <v>29.46</v>
      </c>
      <c r="BQ149" s="47">
        <v>1</v>
      </c>
      <c r="BR149" s="47">
        <v>29.46</v>
      </c>
      <c r="BS149" s="80" t="s">
        <v>432</v>
      </c>
      <c r="BU149" s="17" t="s">
        <v>109</v>
      </c>
      <c r="BV149" s="4">
        <v>1</v>
      </c>
      <c r="BW149" s="4">
        <v>1</v>
      </c>
      <c r="DB149" s="53">
        <v>43978</v>
      </c>
      <c r="DC149" s="54">
        <f t="shared" si="38"/>
        <v>43978.25</v>
      </c>
      <c r="DD149" s="55">
        <v>0.25069444444444444</v>
      </c>
      <c r="DE149" s="55">
        <v>0.79861111111111116</v>
      </c>
      <c r="DF149" s="52">
        <f t="shared" si="39"/>
        <v>4</v>
      </c>
      <c r="DG149" t="str">
        <f t="shared" si="40"/>
        <v>ME</v>
      </c>
      <c r="DH149" s="55"/>
      <c r="DI149" s="53">
        <v>43978</v>
      </c>
      <c r="DJ149" s="54">
        <f t="shared" si="41"/>
        <v>43978.229166666664</v>
      </c>
      <c r="DK149" s="55">
        <v>0.2298611111111111</v>
      </c>
      <c r="DL149" s="55"/>
      <c r="DM149" s="52">
        <f t="shared" si="42"/>
        <v>4</v>
      </c>
      <c r="DN149" t="str">
        <f t="shared" si="43"/>
        <v>ME</v>
      </c>
      <c r="DO149" s="55"/>
      <c r="DP149" s="53">
        <v>43978</v>
      </c>
      <c r="DQ149" s="54">
        <f t="shared" si="44"/>
        <v>43978.288194444445</v>
      </c>
      <c r="DR149" s="55">
        <v>0.28901620370370368</v>
      </c>
      <c r="DS149" s="55"/>
      <c r="DT149" s="52">
        <f t="shared" si="45"/>
        <v>4</v>
      </c>
      <c r="DU149" t="str">
        <f t="shared" si="46"/>
        <v>ME</v>
      </c>
      <c r="DV149" s="57"/>
      <c r="DW149" s="65"/>
      <c r="DX149" s="65"/>
      <c r="ED149" s="72"/>
      <c r="EE149" s="72"/>
    </row>
    <row r="150" spans="14:135">
      <c r="N150" s="33">
        <v>44345</v>
      </c>
      <c r="O150" s="55">
        <v>0.68472222222222223</v>
      </c>
      <c r="P150" s="46">
        <f t="shared" si="47"/>
        <v>0</v>
      </c>
      <c r="Q150" s="19">
        <f t="shared" si="34"/>
        <v>0.68472222222222223</v>
      </c>
      <c r="R150" s="19">
        <f t="shared" si="35"/>
        <v>9.6450617283950209E-6</v>
      </c>
      <c r="T150" s="19">
        <v>0.10277777777777779</v>
      </c>
      <c r="U150" s="35">
        <v>106.81112623280649</v>
      </c>
      <c r="V150" s="5">
        <v>106.81112623280649</v>
      </c>
      <c r="W150" s="5">
        <v>133.34708414740268</v>
      </c>
      <c r="X150" s="5">
        <v>163.26112994717394</v>
      </c>
      <c r="Y150" s="5">
        <v>195.39814999999999</v>
      </c>
      <c r="Z150" s="5">
        <v>227.24615290591893</v>
      </c>
      <c r="AA150" s="5">
        <v>257.59465370572019</v>
      </c>
      <c r="AB150" s="5">
        <v>286.81112623280649</v>
      </c>
      <c r="AC150" s="5">
        <v>313.34708414740271</v>
      </c>
      <c r="AD150" s="5">
        <v>343.26112994717391</v>
      </c>
      <c r="AE150" s="5">
        <v>15.398150000000001</v>
      </c>
      <c r="AF150" s="5">
        <v>47.246152905918933</v>
      </c>
      <c r="AG150" s="5">
        <v>77.594653705720205</v>
      </c>
      <c r="AK150" s="43"/>
      <c r="AM150" s="5">
        <v>149</v>
      </c>
      <c r="AN150" s="5" t="s">
        <v>410</v>
      </c>
      <c r="AO150" s="5">
        <v>8</v>
      </c>
      <c r="AP150" s="5">
        <f t="shared" si="36"/>
        <v>213.3</v>
      </c>
      <c r="AQ150" s="5">
        <f t="shared" si="37"/>
        <v>215.4</v>
      </c>
      <c r="AR150" s="5" t="s">
        <v>289</v>
      </c>
      <c r="AS150" s="5">
        <v>29</v>
      </c>
      <c r="AT150" s="5">
        <v>3.3333333333333335</v>
      </c>
      <c r="AU150" s="5">
        <v>5.4444444444444446</v>
      </c>
      <c r="AV150" s="5" t="s">
        <v>14</v>
      </c>
      <c r="AW150" s="5" t="s">
        <v>16</v>
      </c>
      <c r="AX150" s="5" t="s">
        <v>16</v>
      </c>
      <c r="AY150" s="61" t="s">
        <v>169</v>
      </c>
      <c r="BP150" s="47">
        <v>29.47</v>
      </c>
      <c r="BQ150" s="47">
        <v>1</v>
      </c>
      <c r="BR150" s="47">
        <v>29.47</v>
      </c>
      <c r="BS150" s="80" t="s">
        <v>432</v>
      </c>
      <c r="BU150" s="48" t="s">
        <v>110</v>
      </c>
      <c r="BV150" s="4">
        <v>1</v>
      </c>
      <c r="BW150" s="4">
        <v>1</v>
      </c>
      <c r="DB150" s="53">
        <v>43979</v>
      </c>
      <c r="DC150" s="54">
        <f t="shared" si="38"/>
        <v>43979.25</v>
      </c>
      <c r="DD150" s="55">
        <v>0.25069444444444444</v>
      </c>
      <c r="DE150" s="55">
        <v>0.7993055555555556</v>
      </c>
      <c r="DF150" s="52">
        <f t="shared" si="39"/>
        <v>5</v>
      </c>
      <c r="DG150" t="str">
        <f t="shared" si="40"/>
        <v>JU</v>
      </c>
      <c r="DH150" s="55"/>
      <c r="DI150" s="53">
        <v>43979</v>
      </c>
      <c r="DJ150" s="54">
        <f t="shared" si="41"/>
        <v>43979.229166666664</v>
      </c>
      <c r="DK150" s="55">
        <v>0.22944444444444445</v>
      </c>
      <c r="DL150" s="55"/>
      <c r="DM150" s="52">
        <f t="shared" si="42"/>
        <v>5</v>
      </c>
      <c r="DN150" t="str">
        <f t="shared" si="43"/>
        <v>JU</v>
      </c>
      <c r="DO150" s="55"/>
      <c r="DP150" s="53">
        <v>43979</v>
      </c>
      <c r="DQ150" s="54">
        <f t="shared" si="44"/>
        <v>43979.288194444445</v>
      </c>
      <c r="DR150" s="55">
        <v>0.28908564814814813</v>
      </c>
      <c r="DS150" s="55"/>
      <c r="DT150" s="52">
        <f t="shared" si="45"/>
        <v>5</v>
      </c>
      <c r="DU150" t="str">
        <f t="shared" si="46"/>
        <v>JU</v>
      </c>
      <c r="DV150" s="57"/>
      <c r="DW150" s="65"/>
      <c r="DX150" s="65"/>
      <c r="ED150" s="72"/>
      <c r="EE150" s="72"/>
    </row>
    <row r="151" spans="14:135">
      <c r="N151" s="33">
        <v>44346</v>
      </c>
      <c r="O151" s="55">
        <v>0.6875</v>
      </c>
      <c r="P151" s="46">
        <f t="shared" si="47"/>
        <v>0</v>
      </c>
      <c r="Q151" s="19">
        <f t="shared" si="34"/>
        <v>0.6875</v>
      </c>
      <c r="R151" s="19">
        <f t="shared" si="35"/>
        <v>9.6450617283950209E-6</v>
      </c>
      <c r="T151" s="19">
        <v>0.10347222222222223</v>
      </c>
      <c r="U151" s="35">
        <v>107.03574589578179</v>
      </c>
      <c r="V151" s="5">
        <v>107.03574589578179</v>
      </c>
      <c r="W151" s="5">
        <v>133.59050078226258</v>
      </c>
      <c r="X151" s="5">
        <v>163.52005322724676</v>
      </c>
      <c r="Y151" s="5">
        <v>195.65316999999999</v>
      </c>
      <c r="Z151" s="5">
        <v>227.48406951340712</v>
      </c>
      <c r="AA151" s="5">
        <v>257.82077382813321</v>
      </c>
      <c r="AB151" s="5">
        <v>287.03574589578182</v>
      </c>
      <c r="AC151" s="5">
        <v>313.59050078226255</v>
      </c>
      <c r="AD151" s="5">
        <v>343.52005322724676</v>
      </c>
      <c r="AE151" s="5">
        <v>15.653170000000003</v>
      </c>
      <c r="AF151" s="5">
        <v>47.484069513407107</v>
      </c>
      <c r="AG151" s="5">
        <v>77.820773828133198</v>
      </c>
      <c r="AK151" s="43"/>
      <c r="AM151" s="5">
        <v>150</v>
      </c>
      <c r="AN151" s="5" t="s">
        <v>410</v>
      </c>
      <c r="AO151" s="5">
        <v>8</v>
      </c>
      <c r="AP151" s="5">
        <f t="shared" si="36"/>
        <v>215.4</v>
      </c>
      <c r="AQ151" s="5">
        <f t="shared" si="37"/>
        <v>217.3</v>
      </c>
      <c r="AR151" s="5" t="s">
        <v>289</v>
      </c>
      <c r="AS151" s="5">
        <v>29</v>
      </c>
      <c r="AT151" s="5">
        <v>5.4444444444444446</v>
      </c>
      <c r="AU151" s="5">
        <v>7.333333333333333</v>
      </c>
      <c r="AV151" s="5" t="s">
        <v>14</v>
      </c>
      <c r="AW151" s="5" t="s">
        <v>16</v>
      </c>
      <c r="AX151" s="5" t="s">
        <v>12</v>
      </c>
      <c r="AY151" s="61" t="s">
        <v>169</v>
      </c>
      <c r="BP151" s="47">
        <v>29.48</v>
      </c>
      <c r="BQ151" s="47">
        <v>1</v>
      </c>
      <c r="BR151" s="47">
        <v>29.48</v>
      </c>
      <c r="BS151" s="80" t="s">
        <v>432</v>
      </c>
      <c r="BU151" s="17" t="s">
        <v>111</v>
      </c>
      <c r="BV151" s="4">
        <v>1</v>
      </c>
      <c r="BW151" s="4">
        <v>1</v>
      </c>
      <c r="DB151" s="53">
        <v>43980</v>
      </c>
      <c r="DC151" s="54">
        <f t="shared" si="38"/>
        <v>43980.25</v>
      </c>
      <c r="DD151" s="55">
        <v>0.25</v>
      </c>
      <c r="DE151" s="55">
        <v>0.7993055555555556</v>
      </c>
      <c r="DF151" s="52">
        <f t="shared" si="39"/>
        <v>6</v>
      </c>
      <c r="DG151" t="str">
        <f t="shared" si="40"/>
        <v>VE</v>
      </c>
      <c r="DH151" s="55"/>
      <c r="DI151" s="53">
        <v>43980</v>
      </c>
      <c r="DJ151" s="54">
        <f t="shared" si="41"/>
        <v>43980.229166666664</v>
      </c>
      <c r="DK151" s="55">
        <v>0.22906249999999997</v>
      </c>
      <c r="DL151" s="55"/>
      <c r="DM151" s="52">
        <f t="shared" si="42"/>
        <v>6</v>
      </c>
      <c r="DN151" t="str">
        <f t="shared" si="43"/>
        <v>VE</v>
      </c>
      <c r="DO151" s="55"/>
      <c r="DP151" s="53">
        <v>43980</v>
      </c>
      <c r="DQ151" s="54">
        <f t="shared" si="44"/>
        <v>43980.288194444445</v>
      </c>
      <c r="DR151" s="55">
        <v>0.28915509259259259</v>
      </c>
      <c r="DS151" s="55"/>
      <c r="DT151" s="52">
        <f t="shared" si="45"/>
        <v>6</v>
      </c>
      <c r="DU151" t="str">
        <f t="shared" si="46"/>
        <v>VE</v>
      </c>
      <c r="DV151" s="57"/>
      <c r="DW151" s="65"/>
      <c r="DX151" s="65"/>
      <c r="ED151" s="72"/>
      <c r="EE151" s="72"/>
    </row>
    <row r="152" spans="14:135">
      <c r="N152" s="33">
        <v>44347</v>
      </c>
      <c r="O152" s="55">
        <v>0.69027777777777777</v>
      </c>
      <c r="P152" s="46">
        <f t="shared" si="47"/>
        <v>0</v>
      </c>
      <c r="Q152" s="19">
        <f t="shared" si="34"/>
        <v>0.69027777777777777</v>
      </c>
      <c r="R152" s="19">
        <f t="shared" si="35"/>
        <v>9.6450617283950209E-6</v>
      </c>
      <c r="T152" s="19">
        <v>0.10416666666666667</v>
      </c>
      <c r="U152" s="35">
        <v>107.26041854612657</v>
      </c>
      <c r="V152" s="5">
        <v>107.26041854612657</v>
      </c>
      <c r="W152" s="5">
        <v>133.83402174153011</v>
      </c>
      <c r="X152" s="5">
        <v>163.7789354099568</v>
      </c>
      <c r="Y152" s="5">
        <v>195.90800999999999</v>
      </c>
      <c r="Z152" s="5">
        <v>227.72182567801167</v>
      </c>
      <c r="AA152" s="5">
        <v>258.04686787039503</v>
      </c>
      <c r="AB152" s="5">
        <v>287.26041854612657</v>
      </c>
      <c r="AC152" s="5">
        <v>313.83402174153014</v>
      </c>
      <c r="AD152" s="5">
        <v>343.77893540995683</v>
      </c>
      <c r="AE152" s="5">
        <v>15.908009999999997</v>
      </c>
      <c r="AF152" s="5">
        <v>47.721825678011683</v>
      </c>
      <c r="AG152" s="5">
        <v>78.046867870395033</v>
      </c>
      <c r="AK152" s="43"/>
      <c r="AM152" s="5">
        <v>151</v>
      </c>
      <c r="AN152" s="5" t="s">
        <v>410</v>
      </c>
      <c r="AO152" s="5">
        <v>8</v>
      </c>
      <c r="AP152" s="5">
        <f t="shared" si="36"/>
        <v>217.3</v>
      </c>
      <c r="AQ152" s="5">
        <f t="shared" si="37"/>
        <v>218.1</v>
      </c>
      <c r="AR152" s="5" t="s">
        <v>289</v>
      </c>
      <c r="AS152" s="5">
        <v>29</v>
      </c>
      <c r="AT152" s="5">
        <v>7.333333333333333</v>
      </c>
      <c r="AU152" s="5">
        <v>8.1111111111111107</v>
      </c>
      <c r="AV152" s="5" t="s">
        <v>14</v>
      </c>
      <c r="AW152" s="5" t="s">
        <v>16</v>
      </c>
      <c r="AX152" s="5" t="s">
        <v>21</v>
      </c>
      <c r="AY152" s="61" t="s">
        <v>169</v>
      </c>
      <c r="BP152" s="47">
        <v>29.49</v>
      </c>
      <c r="BQ152" s="47">
        <v>1</v>
      </c>
      <c r="BR152" s="47">
        <v>29.49</v>
      </c>
      <c r="BS152" s="80" t="s">
        <v>432</v>
      </c>
      <c r="BU152" s="17" t="s">
        <v>112</v>
      </c>
      <c r="BV152" s="4">
        <v>1</v>
      </c>
      <c r="BW152" s="4">
        <v>1</v>
      </c>
      <c r="DB152" s="53">
        <v>43981</v>
      </c>
      <c r="DC152" s="54">
        <f t="shared" si="38"/>
        <v>43981.25</v>
      </c>
      <c r="DD152" s="55">
        <v>0.25</v>
      </c>
      <c r="DE152" s="55">
        <v>0.7993055555555556</v>
      </c>
      <c r="DF152" s="52">
        <f t="shared" si="39"/>
        <v>7</v>
      </c>
      <c r="DG152" t="str">
        <f t="shared" si="40"/>
        <v>SA</v>
      </c>
      <c r="DH152" s="55"/>
      <c r="DI152" s="53">
        <v>43981</v>
      </c>
      <c r="DJ152" s="54">
        <f t="shared" si="41"/>
        <v>43981.229166666664</v>
      </c>
      <c r="DK152" s="55">
        <v>0.22869212962962962</v>
      </c>
      <c r="DL152" s="55"/>
      <c r="DM152" s="52">
        <f t="shared" si="42"/>
        <v>7</v>
      </c>
      <c r="DN152" t="str">
        <f t="shared" si="43"/>
        <v>SA</v>
      </c>
      <c r="DO152" s="55"/>
      <c r="DP152" s="53">
        <v>43981</v>
      </c>
      <c r="DQ152" s="54">
        <f t="shared" si="44"/>
        <v>43981.288194444445</v>
      </c>
      <c r="DR152" s="55">
        <v>0.28923611111111108</v>
      </c>
      <c r="DS152" s="55"/>
      <c r="DT152" s="52">
        <f t="shared" si="45"/>
        <v>7</v>
      </c>
      <c r="DU152" t="str">
        <f t="shared" si="46"/>
        <v>SA</v>
      </c>
      <c r="DV152" s="57"/>
      <c r="DW152" s="65"/>
      <c r="DX152" s="65"/>
      <c r="ED152" s="72"/>
      <c r="EE152" s="72"/>
    </row>
    <row r="153" spans="14:135">
      <c r="N153" s="33">
        <v>44348</v>
      </c>
      <c r="O153" s="55">
        <v>0.69305555555555554</v>
      </c>
      <c r="P153" s="46">
        <f t="shared" si="47"/>
        <v>0</v>
      </c>
      <c r="Q153" s="19">
        <f t="shared" si="34"/>
        <v>0.69305555555555554</v>
      </c>
      <c r="R153" s="19">
        <f t="shared" si="35"/>
        <v>9.6450617283950209E-6</v>
      </c>
      <c r="T153" s="19">
        <v>0.10486111111111111</v>
      </c>
      <c r="U153" s="35">
        <v>107.48517031854203</v>
      </c>
      <c r="V153" s="5">
        <v>107.48517031854203</v>
      </c>
      <c r="W153" s="5">
        <v>134.0775984216836</v>
      </c>
      <c r="X153" s="5">
        <v>164.03777201244026</v>
      </c>
      <c r="Y153" s="5">
        <v>196.16266000000002</v>
      </c>
      <c r="Z153" s="5">
        <v>227.95942267986572</v>
      </c>
      <c r="AA153" s="5">
        <v>258.27293717938574</v>
      </c>
      <c r="AB153" s="5">
        <v>287.48517031854203</v>
      </c>
      <c r="AC153" s="5">
        <v>314.0775984216836</v>
      </c>
      <c r="AD153" s="5">
        <v>344.03777201244026</v>
      </c>
      <c r="AE153" s="5">
        <v>16.162660000000002</v>
      </c>
      <c r="AF153" s="5">
        <v>47.959422679865725</v>
      </c>
      <c r="AG153" s="5">
        <v>78.272937179385707</v>
      </c>
      <c r="AK153" s="43"/>
      <c r="AM153" s="5">
        <v>152</v>
      </c>
      <c r="AN153" s="5" t="s">
        <v>410</v>
      </c>
      <c r="AO153" s="5">
        <v>8</v>
      </c>
      <c r="AP153" s="5">
        <f t="shared" si="36"/>
        <v>218.1</v>
      </c>
      <c r="AQ153" s="5">
        <f t="shared" si="37"/>
        <v>220.3</v>
      </c>
      <c r="AR153" s="5" t="s">
        <v>289</v>
      </c>
      <c r="AS153" s="5">
        <v>29</v>
      </c>
      <c r="AT153" s="5">
        <v>8.1111111111111107</v>
      </c>
      <c r="AU153" s="5">
        <v>10.333333333333334</v>
      </c>
      <c r="AV153" s="5" t="s">
        <v>14</v>
      </c>
      <c r="AW153" s="5" t="s">
        <v>16</v>
      </c>
      <c r="AX153" s="5" t="s">
        <v>13</v>
      </c>
      <c r="AY153" s="61" t="s">
        <v>169</v>
      </c>
      <c r="BP153" s="47">
        <v>29.5</v>
      </c>
      <c r="BQ153" s="47">
        <v>1</v>
      </c>
      <c r="BR153" s="47">
        <v>29.5</v>
      </c>
      <c r="BS153" s="80" t="s">
        <v>432</v>
      </c>
      <c r="BU153" s="17" t="s">
        <v>113</v>
      </c>
      <c r="BV153" s="4">
        <v>1</v>
      </c>
      <c r="BW153" s="4">
        <v>1</v>
      </c>
      <c r="DB153" s="53">
        <v>43982</v>
      </c>
      <c r="DC153" s="54">
        <f t="shared" si="38"/>
        <v>43982.25</v>
      </c>
      <c r="DD153" s="55">
        <v>0.25</v>
      </c>
      <c r="DE153" s="55">
        <v>0.79999999999999993</v>
      </c>
      <c r="DF153" s="52">
        <f t="shared" si="39"/>
        <v>1</v>
      </c>
      <c r="DG153" t="str">
        <f t="shared" si="40"/>
        <v>SU</v>
      </c>
      <c r="DH153" s="55"/>
      <c r="DI153" s="53">
        <v>43982</v>
      </c>
      <c r="DJ153" s="54">
        <f t="shared" si="41"/>
        <v>43982.229166666664</v>
      </c>
      <c r="DK153" s="55">
        <v>0.2283449074074074</v>
      </c>
      <c r="DL153" s="55"/>
      <c r="DM153" s="52">
        <f t="shared" si="42"/>
        <v>1</v>
      </c>
      <c r="DN153" t="str">
        <f t="shared" si="43"/>
        <v>SU</v>
      </c>
      <c r="DO153" s="55"/>
      <c r="DP153" s="53">
        <v>43982</v>
      </c>
      <c r="DQ153" s="54">
        <f t="shared" si="44"/>
        <v>43982.288194444445</v>
      </c>
      <c r="DR153" s="55">
        <v>0.28932870370370373</v>
      </c>
      <c r="DS153" s="55"/>
      <c r="DT153" s="52">
        <f t="shared" si="45"/>
        <v>1</v>
      </c>
      <c r="DU153" t="str">
        <f t="shared" si="46"/>
        <v>SU</v>
      </c>
      <c r="DV153" s="57"/>
      <c r="DW153" s="65"/>
      <c r="DX153" s="65"/>
      <c r="ED153" s="72"/>
      <c r="EE153" s="72"/>
    </row>
    <row r="154" spans="14:135">
      <c r="N154" s="33">
        <v>44349</v>
      </c>
      <c r="O154" s="55">
        <v>0.6958333333333333</v>
      </c>
      <c r="P154" s="46">
        <f t="shared" si="47"/>
        <v>0</v>
      </c>
      <c r="Q154" s="19">
        <f t="shared" si="34"/>
        <v>0.6958333333333333</v>
      </c>
      <c r="R154" s="19">
        <f t="shared" si="35"/>
        <v>9.6450617283950209E-6</v>
      </c>
      <c r="T154" s="19">
        <v>0.10555555555555556</v>
      </c>
      <c r="U154" s="35">
        <v>107.70998948584378</v>
      </c>
      <c r="V154" s="5">
        <v>107.70998948584378</v>
      </c>
      <c r="W154" s="5">
        <v>134.32118255932207</v>
      </c>
      <c r="X154" s="5">
        <v>164.29656468185019</v>
      </c>
      <c r="Y154" s="5">
        <v>196.41712000000001</v>
      </c>
      <c r="Z154" s="5">
        <v>228.19686179426472</v>
      </c>
      <c r="AA154" s="5">
        <v>258.49898305094774</v>
      </c>
      <c r="AB154" s="5">
        <v>287.70998948584378</v>
      </c>
      <c r="AC154" s="5">
        <v>314.3211825593221</v>
      </c>
      <c r="AD154" s="5">
        <v>344.29656468185021</v>
      </c>
      <c r="AE154" s="5">
        <v>16.417119999999997</v>
      </c>
      <c r="AF154" s="5">
        <v>48.19686179426472</v>
      </c>
      <c r="AG154" s="5">
        <v>78.498983050947757</v>
      </c>
      <c r="AK154" s="43"/>
      <c r="AM154" s="5">
        <v>153</v>
      </c>
      <c r="AN154" s="5" t="s">
        <v>410</v>
      </c>
      <c r="AO154" s="5">
        <v>8</v>
      </c>
      <c r="AP154" s="5">
        <f t="shared" si="36"/>
        <v>220.3</v>
      </c>
      <c r="AQ154" s="5">
        <f t="shared" si="37"/>
        <v>221</v>
      </c>
      <c r="AR154" s="5" t="s">
        <v>289</v>
      </c>
      <c r="AS154" s="5">
        <v>29</v>
      </c>
      <c r="AT154" s="5">
        <v>10.333333333333334</v>
      </c>
      <c r="AU154" s="5">
        <v>11</v>
      </c>
      <c r="AV154" s="5" t="s">
        <v>14</v>
      </c>
      <c r="AW154" s="5" t="s">
        <v>16</v>
      </c>
      <c r="AX154" s="5" t="s">
        <v>10</v>
      </c>
      <c r="AY154" s="61" t="s">
        <v>169</v>
      </c>
      <c r="BP154" s="47">
        <v>29.51</v>
      </c>
      <c r="BQ154" s="47">
        <v>1</v>
      </c>
      <c r="BR154" s="47">
        <v>29.51</v>
      </c>
      <c r="BS154" s="80" t="s">
        <v>432</v>
      </c>
      <c r="BU154" s="17" t="s">
        <v>114</v>
      </c>
      <c r="BV154" s="4">
        <v>1</v>
      </c>
      <c r="BW154" s="4">
        <v>1</v>
      </c>
      <c r="DB154" s="53">
        <v>43983</v>
      </c>
      <c r="DC154" s="54">
        <f t="shared" si="38"/>
        <v>43983.25</v>
      </c>
      <c r="DD154" s="55">
        <v>0.25</v>
      </c>
      <c r="DE154" s="55">
        <v>0.79999999999999993</v>
      </c>
      <c r="DF154" s="52">
        <f t="shared" si="39"/>
        <v>2</v>
      </c>
      <c r="DG154" t="str">
        <f t="shared" si="40"/>
        <v>MO</v>
      </c>
      <c r="DH154" s="55"/>
      <c r="DI154" s="53">
        <v>43983</v>
      </c>
      <c r="DJ154" s="54">
        <f t="shared" si="41"/>
        <v>43983.229166666664</v>
      </c>
      <c r="DK154" s="55">
        <v>0.22802083333333334</v>
      </c>
      <c r="DL154" s="55"/>
      <c r="DM154" s="52">
        <f t="shared" si="42"/>
        <v>2</v>
      </c>
      <c r="DN154" t="str">
        <f t="shared" si="43"/>
        <v>MO</v>
      </c>
      <c r="DO154" s="55"/>
      <c r="DP154" s="53">
        <v>43983</v>
      </c>
      <c r="DQ154" s="54">
        <f t="shared" si="44"/>
        <v>43983.288194444445</v>
      </c>
      <c r="DR154" s="55">
        <v>0.28942129629629632</v>
      </c>
      <c r="DS154" s="55"/>
      <c r="DT154" s="52">
        <f t="shared" si="45"/>
        <v>2</v>
      </c>
      <c r="DU154" t="str">
        <f t="shared" si="46"/>
        <v>MO</v>
      </c>
      <c r="DV154" s="57"/>
      <c r="DW154" s="65"/>
      <c r="DX154" s="65"/>
      <c r="ED154" s="72"/>
      <c r="EE154" s="72"/>
    </row>
    <row r="155" spans="14:135">
      <c r="N155" s="33">
        <v>44350</v>
      </c>
      <c r="O155" s="55">
        <v>0.69861111111111107</v>
      </c>
      <c r="P155" s="46">
        <f t="shared" si="47"/>
        <v>0</v>
      </c>
      <c r="Q155" s="19">
        <f t="shared" si="34"/>
        <v>0.69861111111111107</v>
      </c>
      <c r="R155" s="19">
        <f t="shared" si="35"/>
        <v>9.6450617283950209E-6</v>
      </c>
      <c r="T155" s="19">
        <v>0.10625</v>
      </c>
      <c r="U155" s="35">
        <v>107.93485918246913</v>
      </c>
      <c r="V155" s="5">
        <v>107.93485918246913</v>
      </c>
      <c r="W155" s="5">
        <v>134.56494487059453</v>
      </c>
      <c r="X155" s="5">
        <v>164.55531160131855</v>
      </c>
      <c r="Y155" s="5">
        <v>196.67138</v>
      </c>
      <c r="Z155" s="5">
        <v>228.4341443053429</v>
      </c>
      <c r="AA155" s="5">
        <v>258.7250069578987</v>
      </c>
      <c r="AB155" s="5">
        <v>287.93485918246915</v>
      </c>
      <c r="AC155" s="5">
        <v>314.56494487059456</v>
      </c>
      <c r="AD155" s="5">
        <v>344.55531160131852</v>
      </c>
      <c r="AE155" s="5">
        <v>16.671379999999999</v>
      </c>
      <c r="AF155" s="5">
        <v>48.434144305342912</v>
      </c>
      <c r="AG155" s="5">
        <v>78.7250069578987</v>
      </c>
      <c r="AK155" s="43"/>
      <c r="AM155" s="5">
        <v>154</v>
      </c>
      <c r="AN155" s="5" t="s">
        <v>410</v>
      </c>
      <c r="AO155" s="5">
        <v>8</v>
      </c>
      <c r="AP155" s="5">
        <f t="shared" si="36"/>
        <v>221</v>
      </c>
      <c r="AQ155" s="5">
        <f t="shared" si="37"/>
        <v>222.1</v>
      </c>
      <c r="AR155" s="5" t="s">
        <v>289</v>
      </c>
      <c r="AS155" s="5">
        <v>29</v>
      </c>
      <c r="AT155" s="5">
        <v>11</v>
      </c>
      <c r="AU155" s="5">
        <v>12.111111111111111</v>
      </c>
      <c r="AV155" s="5" t="s">
        <v>14</v>
      </c>
      <c r="AW155" s="5" t="s">
        <v>16</v>
      </c>
      <c r="AX155" s="5" t="s">
        <v>11</v>
      </c>
      <c r="AY155" s="61" t="s">
        <v>169</v>
      </c>
      <c r="BP155" s="47">
        <v>29.52</v>
      </c>
      <c r="BQ155" s="47">
        <v>1</v>
      </c>
      <c r="BR155" s="47">
        <v>29.52</v>
      </c>
      <c r="BS155" s="80" t="s">
        <v>432</v>
      </c>
      <c r="BU155" s="17" t="s">
        <v>115</v>
      </c>
      <c r="BV155" s="4">
        <v>1</v>
      </c>
      <c r="BW155" s="4">
        <v>1</v>
      </c>
      <c r="DB155" s="53">
        <v>43984</v>
      </c>
      <c r="DC155" s="54">
        <f t="shared" si="38"/>
        <v>43984.25</v>
      </c>
      <c r="DD155" s="55">
        <v>0.25</v>
      </c>
      <c r="DE155" s="55">
        <v>0.80069444444444438</v>
      </c>
      <c r="DF155" s="52">
        <f t="shared" si="39"/>
        <v>3</v>
      </c>
      <c r="DG155" t="str">
        <f t="shared" si="40"/>
        <v>MA</v>
      </c>
      <c r="DH155" s="55"/>
      <c r="DI155" s="53">
        <v>43984</v>
      </c>
      <c r="DJ155" s="54">
        <f t="shared" si="41"/>
        <v>43984.229166666664</v>
      </c>
      <c r="DK155" s="55">
        <v>0.22771990740740741</v>
      </c>
      <c r="DL155" s="55"/>
      <c r="DM155" s="52">
        <f t="shared" si="42"/>
        <v>3</v>
      </c>
      <c r="DN155" t="str">
        <f t="shared" si="43"/>
        <v>MA</v>
      </c>
      <c r="DO155" s="55"/>
      <c r="DP155" s="53">
        <v>43984</v>
      </c>
      <c r="DQ155" s="54">
        <f t="shared" si="44"/>
        <v>43984.288194444445</v>
      </c>
      <c r="DR155" s="55">
        <v>0.2895138888888889</v>
      </c>
      <c r="DS155" s="55"/>
      <c r="DT155" s="52">
        <f t="shared" si="45"/>
        <v>3</v>
      </c>
      <c r="DU155" t="str">
        <f t="shared" si="46"/>
        <v>MA</v>
      </c>
      <c r="DV155" s="57"/>
      <c r="DW155" s="65"/>
      <c r="DX155" s="65"/>
      <c r="ED155" s="72"/>
      <c r="EE155" s="72"/>
    </row>
    <row r="156" spans="14:135">
      <c r="N156" s="33">
        <v>44351</v>
      </c>
      <c r="O156" s="55">
        <v>0.70138888888888884</v>
      </c>
      <c r="P156" s="46">
        <f t="shared" si="47"/>
        <v>0</v>
      </c>
      <c r="Q156" s="19">
        <f t="shared" si="34"/>
        <v>0.70138888888888884</v>
      </c>
      <c r="R156" s="19">
        <f t="shared" si="35"/>
        <v>9.6450617283950209E-6</v>
      </c>
      <c r="T156" s="19">
        <v>0.10694444444444444</v>
      </c>
      <c r="U156" s="35">
        <v>108.1598130863303</v>
      </c>
      <c r="V156" s="5">
        <v>108.1598130863303</v>
      </c>
      <c r="W156" s="5">
        <v>134.80874940740381</v>
      </c>
      <c r="X156" s="5">
        <v>164.81400950542491</v>
      </c>
      <c r="Y156" s="5">
        <v>196.92545999999999</v>
      </c>
      <c r="Z156" s="5">
        <v>228.67127150995094</v>
      </c>
      <c r="AA156" s="5">
        <v>258.95101007460073</v>
      </c>
      <c r="AB156" s="5">
        <v>288.1598130863303</v>
      </c>
      <c r="AC156" s="5">
        <v>314.80874940740381</v>
      </c>
      <c r="AD156" s="5">
        <v>344.81400950542491</v>
      </c>
      <c r="AE156" s="5">
        <v>16.925460000000001</v>
      </c>
      <c r="AF156" s="5">
        <v>48.671271509950955</v>
      </c>
      <c r="AG156" s="5">
        <v>78.951010074600731</v>
      </c>
      <c r="AK156" s="43"/>
      <c r="AM156" s="5">
        <v>155</v>
      </c>
      <c r="AN156" s="5" t="s">
        <v>410</v>
      </c>
      <c r="AO156" s="5">
        <v>8</v>
      </c>
      <c r="AP156" s="5">
        <f t="shared" si="36"/>
        <v>222.1</v>
      </c>
      <c r="AQ156" s="5">
        <f t="shared" si="37"/>
        <v>222.9</v>
      </c>
      <c r="AR156" s="5" t="s">
        <v>289</v>
      </c>
      <c r="AS156" s="5">
        <v>29</v>
      </c>
      <c r="AT156" s="5">
        <v>12.111111111111111</v>
      </c>
      <c r="AU156" s="5">
        <v>12.888888888888889</v>
      </c>
      <c r="AV156" s="5" t="s">
        <v>14</v>
      </c>
      <c r="AW156" s="5" t="s">
        <v>16</v>
      </c>
      <c r="AX156" s="5" t="s">
        <v>14</v>
      </c>
      <c r="AY156" s="61" t="s">
        <v>169</v>
      </c>
      <c r="BP156" s="47">
        <v>29.53</v>
      </c>
      <c r="BQ156" s="47">
        <v>1</v>
      </c>
      <c r="BR156" s="47">
        <v>29.53</v>
      </c>
      <c r="BS156" s="80" t="s">
        <v>432</v>
      </c>
      <c r="BU156" s="17" t="s">
        <v>116</v>
      </c>
      <c r="BV156" s="4">
        <v>1</v>
      </c>
      <c r="BW156" s="4">
        <v>1</v>
      </c>
      <c r="DB156" s="53">
        <v>43985</v>
      </c>
      <c r="DC156" s="54">
        <f t="shared" si="38"/>
        <v>43985.25</v>
      </c>
      <c r="DD156" s="55">
        <v>0.25</v>
      </c>
      <c r="DE156" s="55">
        <v>0.80069444444444438</v>
      </c>
      <c r="DF156" s="52">
        <f t="shared" si="39"/>
        <v>4</v>
      </c>
      <c r="DG156" t="str">
        <f t="shared" si="40"/>
        <v>ME</v>
      </c>
      <c r="DH156" s="55"/>
      <c r="DI156" s="53">
        <v>43985</v>
      </c>
      <c r="DJ156" s="54">
        <f t="shared" si="41"/>
        <v>43985.229166666664</v>
      </c>
      <c r="DK156" s="55">
        <v>0.22744212962962962</v>
      </c>
      <c r="DL156" s="55"/>
      <c r="DM156" s="52">
        <f t="shared" si="42"/>
        <v>4</v>
      </c>
      <c r="DN156" t="str">
        <f t="shared" si="43"/>
        <v>ME</v>
      </c>
      <c r="DO156" s="55"/>
      <c r="DP156" s="53">
        <v>43985</v>
      </c>
      <c r="DQ156" s="54">
        <f t="shared" si="44"/>
        <v>43985.288194444445</v>
      </c>
      <c r="DR156" s="55">
        <v>0.28961805555555559</v>
      </c>
      <c r="DS156" s="55"/>
      <c r="DT156" s="52">
        <f t="shared" si="45"/>
        <v>4</v>
      </c>
      <c r="DU156" t="str">
        <f t="shared" si="46"/>
        <v>ME</v>
      </c>
      <c r="DV156" s="57"/>
      <c r="DW156" s="65"/>
      <c r="DX156" s="65"/>
      <c r="ED156" s="72"/>
      <c r="EE156" s="72"/>
    </row>
    <row r="157" spans="14:135">
      <c r="N157" s="33">
        <v>44352</v>
      </c>
      <c r="O157" s="55">
        <v>0.70416666666666661</v>
      </c>
      <c r="P157" s="46">
        <f t="shared" si="47"/>
        <v>0</v>
      </c>
      <c r="Q157" s="19">
        <f t="shared" si="34"/>
        <v>0.70416666666666661</v>
      </c>
      <c r="R157" s="19">
        <f t="shared" si="35"/>
        <v>9.6450617283950209E-6</v>
      </c>
      <c r="T157" s="19">
        <v>0.1076388888888889</v>
      </c>
      <c r="U157" s="35">
        <v>108.38482363509365</v>
      </c>
      <c r="V157" s="5">
        <v>108.38482363509365</v>
      </c>
      <c r="W157" s="5">
        <v>135.05272112159187</v>
      </c>
      <c r="X157" s="5">
        <v>165.07265916614534</v>
      </c>
      <c r="Y157" s="5">
        <v>197.17935</v>
      </c>
      <c r="Z157" s="5">
        <v>228.90824469373706</v>
      </c>
      <c r="AA157" s="5">
        <v>259.17699389686925</v>
      </c>
      <c r="AB157" s="5">
        <v>288.38482363509365</v>
      </c>
      <c r="AC157" s="5">
        <v>315.05272112159184</v>
      </c>
      <c r="AD157" s="5">
        <v>345.07265916614534</v>
      </c>
      <c r="AE157" s="5">
        <v>17.179349999999999</v>
      </c>
      <c r="AF157" s="5">
        <v>48.908244693737061</v>
      </c>
      <c r="AG157" s="5">
        <v>79.176993896869263</v>
      </c>
      <c r="AK157" s="43"/>
      <c r="AM157" s="5">
        <v>156</v>
      </c>
      <c r="AN157" s="5" t="s">
        <v>410</v>
      </c>
      <c r="AO157" s="5">
        <v>8</v>
      </c>
      <c r="AP157" s="5">
        <f t="shared" si="36"/>
        <v>222.9</v>
      </c>
      <c r="AQ157" s="5">
        <f t="shared" si="37"/>
        <v>224.9</v>
      </c>
      <c r="AR157" s="5" t="s">
        <v>289</v>
      </c>
      <c r="AS157" s="5">
        <v>29</v>
      </c>
      <c r="AT157" s="5">
        <v>12.888888888888889</v>
      </c>
      <c r="AU157" s="5">
        <v>14.888888888888889</v>
      </c>
      <c r="AV157" s="5" t="s">
        <v>14</v>
      </c>
      <c r="AW157" s="5" t="s">
        <v>16</v>
      </c>
      <c r="AX157" s="5" t="s">
        <v>20</v>
      </c>
      <c r="AY157" s="61" t="s">
        <v>169</v>
      </c>
      <c r="BP157" s="47">
        <v>29.54</v>
      </c>
      <c r="BQ157" s="47">
        <v>1</v>
      </c>
      <c r="BR157" s="47">
        <v>29.54</v>
      </c>
      <c r="BS157" s="80" t="s">
        <v>432</v>
      </c>
      <c r="BU157" s="17" t="s">
        <v>117</v>
      </c>
      <c r="BV157" s="4">
        <v>1</v>
      </c>
      <c r="BW157" s="4">
        <v>1</v>
      </c>
      <c r="DB157" s="53">
        <v>43986</v>
      </c>
      <c r="DC157" s="54">
        <f t="shared" si="38"/>
        <v>43986.25</v>
      </c>
      <c r="DD157" s="55">
        <v>0.25</v>
      </c>
      <c r="DE157" s="55">
        <v>0.80069444444444438</v>
      </c>
      <c r="DF157" s="52">
        <f t="shared" si="39"/>
        <v>5</v>
      </c>
      <c r="DG157" t="str">
        <f t="shared" si="40"/>
        <v>JU</v>
      </c>
      <c r="DH157" s="55"/>
      <c r="DI157" s="53">
        <v>43986</v>
      </c>
      <c r="DJ157" s="54">
        <f t="shared" si="41"/>
        <v>43986.225694444445</v>
      </c>
      <c r="DK157" s="55">
        <v>0.22718749999999999</v>
      </c>
      <c r="DL157" s="55"/>
      <c r="DM157" s="52">
        <f t="shared" si="42"/>
        <v>5</v>
      </c>
      <c r="DN157" t="str">
        <f t="shared" si="43"/>
        <v>JU</v>
      </c>
      <c r="DO157" s="55"/>
      <c r="DP157" s="53">
        <v>43986</v>
      </c>
      <c r="DQ157" s="54">
        <f t="shared" si="44"/>
        <v>43986.288194444445</v>
      </c>
      <c r="DR157" s="55">
        <v>0.28972222222222221</v>
      </c>
      <c r="DS157" s="55"/>
      <c r="DT157" s="52">
        <f t="shared" si="45"/>
        <v>5</v>
      </c>
      <c r="DU157" t="str">
        <f t="shared" si="46"/>
        <v>JU</v>
      </c>
      <c r="DV157" s="57"/>
      <c r="DW157" s="65"/>
      <c r="DX157" s="65"/>
      <c r="ED157" s="72"/>
      <c r="EE157" s="72"/>
    </row>
    <row r="158" spans="14:135">
      <c r="N158" s="33">
        <v>44353</v>
      </c>
      <c r="O158" s="55">
        <v>0.70694444444444438</v>
      </c>
      <c r="P158" s="46">
        <f t="shared" si="47"/>
        <v>0</v>
      </c>
      <c r="Q158" s="19">
        <f t="shared" si="34"/>
        <v>0.70694444444444438</v>
      </c>
      <c r="R158" s="19">
        <f t="shared" si="35"/>
        <v>9.6450617283954071E-6</v>
      </c>
      <c r="T158" s="19">
        <v>0.10833333333333334</v>
      </c>
      <c r="U158" s="35">
        <v>108.60989504255855</v>
      </c>
      <c r="V158" s="5">
        <v>108.60989504255855</v>
      </c>
      <c r="W158" s="5">
        <v>135.29665005950193</v>
      </c>
      <c r="X158" s="5">
        <v>165.33125824902672</v>
      </c>
      <c r="Y158" s="5">
        <v>197.43306000000001</v>
      </c>
      <c r="Z158" s="5">
        <v>229.14506515922426</v>
      </c>
      <c r="AA158" s="5">
        <v>259.40295956679807</v>
      </c>
      <c r="AB158" s="5">
        <v>288.60989504255855</v>
      </c>
      <c r="AC158" s="5">
        <v>315.29665005950193</v>
      </c>
      <c r="AD158" s="5">
        <v>345.33125824902675</v>
      </c>
      <c r="AE158" s="5">
        <v>17.433059999999998</v>
      </c>
      <c r="AF158" s="5">
        <v>49.145065159224245</v>
      </c>
      <c r="AG158" s="5">
        <v>79.402959566798089</v>
      </c>
      <c r="AK158" s="43"/>
      <c r="AM158" s="5">
        <v>157</v>
      </c>
      <c r="AN158" s="5" t="s">
        <v>410</v>
      </c>
      <c r="AO158" s="5">
        <v>8</v>
      </c>
      <c r="AP158" s="5">
        <f t="shared" si="36"/>
        <v>224.9</v>
      </c>
      <c r="AQ158" s="5">
        <f t="shared" si="37"/>
        <v>226.7</v>
      </c>
      <c r="AR158" s="5" t="s">
        <v>289</v>
      </c>
      <c r="AS158" s="5">
        <v>29</v>
      </c>
      <c r="AT158" s="5">
        <v>14.888888888888889</v>
      </c>
      <c r="AU158" s="5">
        <v>16.666666666666668</v>
      </c>
      <c r="AV158" s="5" t="s">
        <v>14</v>
      </c>
      <c r="AW158" s="5" t="s">
        <v>16</v>
      </c>
      <c r="AX158" s="5" t="s">
        <v>15</v>
      </c>
      <c r="AY158" s="61" t="s">
        <v>169</v>
      </c>
      <c r="BP158" s="47">
        <v>29.55</v>
      </c>
      <c r="BQ158" s="47">
        <v>1</v>
      </c>
      <c r="BR158" s="47">
        <v>29.55</v>
      </c>
      <c r="BS158" s="80" t="s">
        <v>432</v>
      </c>
      <c r="BU158" s="17" t="s">
        <v>118</v>
      </c>
      <c r="BV158" s="4">
        <v>1</v>
      </c>
      <c r="BW158" s="4">
        <v>1</v>
      </c>
      <c r="DB158" s="53">
        <v>43987</v>
      </c>
      <c r="DC158" s="54">
        <f t="shared" si="38"/>
        <v>43987.25</v>
      </c>
      <c r="DD158" s="55">
        <v>0.25</v>
      </c>
      <c r="DE158" s="55">
        <v>0.80138888888888893</v>
      </c>
      <c r="DF158" s="52">
        <f t="shared" si="39"/>
        <v>6</v>
      </c>
      <c r="DG158" t="str">
        <f t="shared" si="40"/>
        <v>VE</v>
      </c>
      <c r="DH158" s="55"/>
      <c r="DI158" s="53">
        <v>43987</v>
      </c>
      <c r="DJ158" s="54">
        <f t="shared" si="41"/>
        <v>43987.225694444445</v>
      </c>
      <c r="DK158" s="55">
        <v>0.22695601851851852</v>
      </c>
      <c r="DL158" s="55"/>
      <c r="DM158" s="52">
        <f t="shared" si="42"/>
        <v>6</v>
      </c>
      <c r="DN158" t="str">
        <f t="shared" si="43"/>
        <v>VE</v>
      </c>
      <c r="DO158" s="55"/>
      <c r="DP158" s="53">
        <v>43987</v>
      </c>
      <c r="DQ158" s="54">
        <f t="shared" si="44"/>
        <v>43987.288194444445</v>
      </c>
      <c r="DR158" s="55">
        <v>0.2898263888888889</v>
      </c>
      <c r="DS158" s="55"/>
      <c r="DT158" s="52">
        <f t="shared" si="45"/>
        <v>6</v>
      </c>
      <c r="DU158" t="str">
        <f t="shared" si="46"/>
        <v>VE</v>
      </c>
      <c r="DV158" s="57"/>
      <c r="DW158" s="65"/>
      <c r="DX158" s="65"/>
      <c r="ED158" s="72"/>
      <c r="EE158" s="72"/>
    </row>
    <row r="159" spans="14:135">
      <c r="N159" s="33">
        <v>44354</v>
      </c>
      <c r="O159" s="55">
        <v>0.70972222222222225</v>
      </c>
      <c r="P159" s="46">
        <f t="shared" si="47"/>
        <v>0</v>
      </c>
      <c r="Q159" s="19">
        <f t="shared" si="34"/>
        <v>0.70972222222222225</v>
      </c>
      <c r="R159" s="19">
        <f t="shared" si="35"/>
        <v>9.6450617283950209E-6</v>
      </c>
      <c r="T159" s="19">
        <v>0.10902777777777778</v>
      </c>
      <c r="U159" s="35">
        <v>108.83505969621234</v>
      </c>
      <c r="V159" s="5">
        <v>108.83505969621234</v>
      </c>
      <c r="W159" s="5">
        <v>135.54081551836114</v>
      </c>
      <c r="X159" s="5">
        <v>165.58980479242325</v>
      </c>
      <c r="Y159" s="5">
        <v>197.68657000000002</v>
      </c>
      <c r="Z159" s="5">
        <v>229.38173421141076</v>
      </c>
      <c r="AA159" s="5">
        <v>259.62890861922506</v>
      </c>
      <c r="AB159" s="5">
        <v>288.83505969621234</v>
      </c>
      <c r="AC159" s="5">
        <v>315.54081551836111</v>
      </c>
      <c r="AD159" s="5">
        <v>345.58980479242325</v>
      </c>
      <c r="AE159" s="5">
        <v>17.686570000000003</v>
      </c>
      <c r="AF159" s="5">
        <v>49.381734211410759</v>
      </c>
      <c r="AG159" s="5">
        <v>79.628908619225086</v>
      </c>
      <c r="AK159" s="43"/>
      <c r="AM159" s="5">
        <v>158</v>
      </c>
      <c r="AN159" s="5" t="s">
        <v>410</v>
      </c>
      <c r="AO159" s="5">
        <v>8</v>
      </c>
      <c r="AP159" s="5">
        <f t="shared" si="36"/>
        <v>226.7</v>
      </c>
      <c r="AQ159" s="5">
        <f t="shared" si="37"/>
        <v>228.6</v>
      </c>
      <c r="AR159" s="5" t="s">
        <v>292</v>
      </c>
      <c r="AS159" s="5">
        <v>30</v>
      </c>
      <c r="AT159" s="5">
        <v>16.666666666666668</v>
      </c>
      <c r="AU159" s="5">
        <v>18.555555555555557</v>
      </c>
      <c r="AV159" s="5" t="s">
        <v>14</v>
      </c>
      <c r="AW159" s="5" t="s">
        <v>12</v>
      </c>
      <c r="AX159" s="5" t="s">
        <v>12</v>
      </c>
      <c r="AY159" s="61" t="s">
        <v>206</v>
      </c>
      <c r="BP159" s="47">
        <v>29.56</v>
      </c>
      <c r="BQ159" s="47">
        <v>1</v>
      </c>
      <c r="BR159" s="47">
        <v>29.56</v>
      </c>
      <c r="BS159" s="80" t="s">
        <v>432</v>
      </c>
      <c r="BU159" s="17" t="s">
        <v>119</v>
      </c>
      <c r="BV159" s="4">
        <v>1</v>
      </c>
      <c r="BW159" s="4">
        <v>1</v>
      </c>
      <c r="DB159" s="53">
        <v>43988</v>
      </c>
      <c r="DC159" s="54">
        <f t="shared" si="38"/>
        <v>43988.25</v>
      </c>
      <c r="DD159" s="55">
        <v>0.25</v>
      </c>
      <c r="DE159" s="55">
        <v>0.80138888888888893</v>
      </c>
      <c r="DF159" s="52">
        <f t="shared" si="39"/>
        <v>7</v>
      </c>
      <c r="DG159" t="str">
        <f t="shared" si="40"/>
        <v>SA</v>
      </c>
      <c r="DH159" s="55"/>
      <c r="DI159" s="53">
        <v>43988</v>
      </c>
      <c r="DJ159" s="54">
        <f t="shared" si="41"/>
        <v>43988.225694444445</v>
      </c>
      <c r="DK159" s="55">
        <v>0.22674768518518518</v>
      </c>
      <c r="DL159" s="55"/>
      <c r="DM159" s="52">
        <f t="shared" si="42"/>
        <v>7</v>
      </c>
      <c r="DN159" t="str">
        <f t="shared" si="43"/>
        <v>SA</v>
      </c>
      <c r="DO159" s="55"/>
      <c r="DP159" s="53">
        <v>43988</v>
      </c>
      <c r="DQ159" s="54">
        <f t="shared" si="44"/>
        <v>43988.291666666664</v>
      </c>
      <c r="DR159" s="55">
        <v>0.28994212962962962</v>
      </c>
      <c r="DS159" s="55"/>
      <c r="DT159" s="52">
        <f t="shared" si="45"/>
        <v>7</v>
      </c>
      <c r="DU159" t="str">
        <f t="shared" si="46"/>
        <v>SA</v>
      </c>
      <c r="DV159" s="57"/>
      <c r="DW159" s="65"/>
      <c r="DX159" s="65"/>
      <c r="ED159" s="72"/>
      <c r="EE159" s="72"/>
    </row>
    <row r="160" spans="14:135">
      <c r="N160" s="33">
        <v>44355</v>
      </c>
      <c r="O160" s="55">
        <v>0.71250000000000002</v>
      </c>
      <c r="P160" s="46">
        <f t="shared" si="47"/>
        <v>0</v>
      </c>
      <c r="Q160" s="19">
        <f t="shared" si="34"/>
        <v>0.71250000000000002</v>
      </c>
      <c r="R160" s="19">
        <f t="shared" si="35"/>
        <v>9.6450617283950209E-6</v>
      </c>
      <c r="T160" s="19">
        <v>0.10972222222222222</v>
      </c>
      <c r="U160" s="35">
        <v>109.06027127990245</v>
      </c>
      <c r="V160" s="5">
        <v>109.06027127990245</v>
      </c>
      <c r="W160" s="5">
        <v>135.78494831551347</v>
      </c>
      <c r="X160" s="5">
        <v>165.84829869425232</v>
      </c>
      <c r="Y160" s="5">
        <v>197.93988999999999</v>
      </c>
      <c r="Z160" s="5">
        <v>229.61825315307175</v>
      </c>
      <c r="AA160" s="5">
        <v>259.85484218529467</v>
      </c>
      <c r="AB160" s="5">
        <v>289.06027127990245</v>
      </c>
      <c r="AC160" s="5">
        <v>315.78494831551347</v>
      </c>
      <c r="AD160" s="5">
        <v>345.84829869425232</v>
      </c>
      <c r="AE160" s="5">
        <v>17.939889999999998</v>
      </c>
      <c r="AF160" s="5">
        <v>49.618253153071748</v>
      </c>
      <c r="AG160" s="5">
        <v>79.854842185294657</v>
      </c>
      <c r="AK160" s="43"/>
      <c r="AM160" s="5">
        <v>159</v>
      </c>
      <c r="AN160" s="5" t="s">
        <v>410</v>
      </c>
      <c r="AO160" s="5">
        <v>8</v>
      </c>
      <c r="AP160" s="5">
        <f t="shared" si="36"/>
        <v>228.6</v>
      </c>
      <c r="AQ160" s="5">
        <f t="shared" si="37"/>
        <v>229.3</v>
      </c>
      <c r="AR160" s="5" t="s">
        <v>292</v>
      </c>
      <c r="AS160" s="5">
        <v>30</v>
      </c>
      <c r="AT160" s="5">
        <v>18.555555555555557</v>
      </c>
      <c r="AU160" s="5">
        <v>19.333333333333332</v>
      </c>
      <c r="AV160" s="5" t="s">
        <v>14</v>
      </c>
      <c r="AW160" s="5" t="s">
        <v>12</v>
      </c>
      <c r="AX160" s="5" t="s">
        <v>21</v>
      </c>
      <c r="AY160" s="61" t="s">
        <v>206</v>
      </c>
      <c r="BP160" s="47">
        <v>29.57</v>
      </c>
      <c r="BQ160" s="47">
        <v>1</v>
      </c>
      <c r="BR160" s="47">
        <v>29.57</v>
      </c>
      <c r="BS160" s="80" t="s">
        <v>432</v>
      </c>
      <c r="BU160" s="48" t="s">
        <v>120</v>
      </c>
      <c r="BV160" s="4">
        <v>1</v>
      </c>
      <c r="BW160" s="4">
        <v>1</v>
      </c>
      <c r="DB160" s="53">
        <v>43989</v>
      </c>
      <c r="DC160" s="54">
        <f t="shared" si="38"/>
        <v>43989.25</v>
      </c>
      <c r="DD160" s="55">
        <v>0.25</v>
      </c>
      <c r="DE160" s="55">
        <v>0.80138888888888893</v>
      </c>
      <c r="DF160" s="52">
        <f t="shared" si="39"/>
        <v>1</v>
      </c>
      <c r="DG160" t="str">
        <f t="shared" si="40"/>
        <v>SU</v>
      </c>
      <c r="DH160" s="55"/>
      <c r="DI160" s="53">
        <v>43989</v>
      </c>
      <c r="DJ160" s="54">
        <f t="shared" si="41"/>
        <v>43989.225694444445</v>
      </c>
      <c r="DK160" s="55">
        <v>0.2265625</v>
      </c>
      <c r="DL160" s="55"/>
      <c r="DM160" s="52">
        <f t="shared" si="42"/>
        <v>1</v>
      </c>
      <c r="DN160" t="str">
        <f t="shared" si="43"/>
        <v>SU</v>
      </c>
      <c r="DO160" s="55"/>
      <c r="DP160" s="53">
        <v>43989</v>
      </c>
      <c r="DQ160" s="54">
        <f t="shared" si="44"/>
        <v>43989.291666666664</v>
      </c>
      <c r="DR160" s="55">
        <v>0.2900578703703704</v>
      </c>
      <c r="DS160" s="55"/>
      <c r="DT160" s="52">
        <f t="shared" si="45"/>
        <v>1</v>
      </c>
      <c r="DU160" t="str">
        <f t="shared" si="46"/>
        <v>SU</v>
      </c>
      <c r="DV160" s="57"/>
      <c r="DW160" s="65"/>
      <c r="DX160" s="65"/>
      <c r="ED160" s="72"/>
      <c r="EE160" s="72"/>
    </row>
    <row r="161" spans="14:135">
      <c r="N161" s="33">
        <v>44356</v>
      </c>
      <c r="O161" s="55">
        <v>0.71527777777777779</v>
      </c>
      <c r="P161" s="46">
        <f t="shared" si="47"/>
        <v>0</v>
      </c>
      <c r="Q161" s="19">
        <f t="shared" si="34"/>
        <v>0.71527777777777779</v>
      </c>
      <c r="R161" s="19">
        <f t="shared" si="35"/>
        <v>9.6450617283950209E-6</v>
      </c>
      <c r="T161" s="19">
        <v>0.11041666666666666</v>
      </c>
      <c r="U161" s="35">
        <v>109.28554947325767</v>
      </c>
      <c r="V161" s="5">
        <v>109.28554947325767</v>
      </c>
      <c r="W161" s="5">
        <v>136.02920799450715</v>
      </c>
      <c r="X161" s="5">
        <v>166.10673808070376</v>
      </c>
      <c r="Y161" s="5">
        <v>198.19301999999999</v>
      </c>
      <c r="Z161" s="5">
        <v>229.8546232963734</v>
      </c>
      <c r="AA161" s="5">
        <v>260.08076158813282</v>
      </c>
      <c r="AB161" s="5">
        <v>289.28554947325767</v>
      </c>
      <c r="AC161" s="5">
        <v>316.02920799450715</v>
      </c>
      <c r="AD161" s="5">
        <v>346.10673808070374</v>
      </c>
      <c r="AE161" s="5">
        <v>18.193019999999997</v>
      </c>
      <c r="AF161" s="5">
        <v>49.85462329637339</v>
      </c>
      <c r="AG161" s="5">
        <v>80.080761588132802</v>
      </c>
      <c r="AK161" s="43"/>
      <c r="AM161" s="5">
        <v>160</v>
      </c>
      <c r="AN161" s="5" t="s">
        <v>410</v>
      </c>
      <c r="AO161" s="5">
        <v>8</v>
      </c>
      <c r="AP161" s="5">
        <f t="shared" si="36"/>
        <v>229.3</v>
      </c>
      <c r="AQ161" s="5">
        <f t="shared" si="37"/>
        <v>231.6</v>
      </c>
      <c r="AR161" s="5" t="s">
        <v>292</v>
      </c>
      <c r="AS161" s="5">
        <v>30</v>
      </c>
      <c r="AT161" s="5">
        <v>19.333333333333332</v>
      </c>
      <c r="AU161" s="5">
        <v>21.555555555555557</v>
      </c>
      <c r="AV161" s="5" t="s">
        <v>14</v>
      </c>
      <c r="AW161" s="5" t="s">
        <v>12</v>
      </c>
      <c r="AX161" s="5" t="s">
        <v>13</v>
      </c>
      <c r="AY161" s="61" t="s">
        <v>206</v>
      </c>
      <c r="BP161" s="47">
        <v>29.58</v>
      </c>
      <c r="BQ161" s="47">
        <v>1</v>
      </c>
      <c r="BR161" s="47">
        <v>29.58</v>
      </c>
      <c r="BS161" s="80" t="s">
        <v>432</v>
      </c>
      <c r="BU161" s="17" t="s">
        <v>121</v>
      </c>
      <c r="BV161" s="4">
        <v>1</v>
      </c>
      <c r="BW161" s="4">
        <v>1</v>
      </c>
      <c r="DB161" s="53">
        <v>43990</v>
      </c>
      <c r="DC161" s="54">
        <f t="shared" si="38"/>
        <v>43990.25</v>
      </c>
      <c r="DD161" s="55">
        <v>0.25</v>
      </c>
      <c r="DE161" s="55">
        <v>0.80208333333333337</v>
      </c>
      <c r="DF161" s="52">
        <f t="shared" si="39"/>
        <v>2</v>
      </c>
      <c r="DG161" t="str">
        <f t="shared" si="40"/>
        <v>MO</v>
      </c>
      <c r="DH161" s="55"/>
      <c r="DI161" s="53">
        <v>43990</v>
      </c>
      <c r="DJ161" s="54">
        <f t="shared" si="41"/>
        <v>43990.225694444445</v>
      </c>
      <c r="DK161" s="55">
        <v>0.22640046296296298</v>
      </c>
      <c r="DL161" s="55"/>
      <c r="DM161" s="52">
        <f t="shared" si="42"/>
        <v>2</v>
      </c>
      <c r="DN161" t="str">
        <f t="shared" si="43"/>
        <v>MO</v>
      </c>
      <c r="DO161" s="55"/>
      <c r="DP161" s="53">
        <v>43990</v>
      </c>
      <c r="DQ161" s="54">
        <f t="shared" si="44"/>
        <v>43990.291666666664</v>
      </c>
      <c r="DR161" s="55">
        <v>0.29018518518518516</v>
      </c>
      <c r="DS161" s="55"/>
      <c r="DT161" s="52">
        <f t="shared" si="45"/>
        <v>2</v>
      </c>
      <c r="DU161" t="str">
        <f t="shared" si="46"/>
        <v>MO</v>
      </c>
      <c r="DV161" s="57"/>
      <c r="DW161" s="65"/>
      <c r="DX161" s="65"/>
      <c r="ED161" s="72"/>
      <c r="EE161" s="72"/>
    </row>
    <row r="162" spans="14:135">
      <c r="N162" s="33">
        <v>44357</v>
      </c>
      <c r="O162" s="55">
        <v>0.71805555555555556</v>
      </c>
      <c r="P162" s="46">
        <f t="shared" si="47"/>
        <v>0</v>
      </c>
      <c r="Q162" s="19">
        <f t="shared" si="34"/>
        <v>0.71805555555555556</v>
      </c>
      <c r="R162" s="19">
        <f t="shared" si="35"/>
        <v>9.6450617283950209E-6</v>
      </c>
      <c r="T162" s="19">
        <v>0.1111111111111111</v>
      </c>
      <c r="U162" s="35">
        <v>109.5109310131547</v>
      </c>
      <c r="V162" s="5">
        <v>109.5109310131547</v>
      </c>
      <c r="W162" s="5">
        <v>136.27344812003443</v>
      </c>
      <c r="X162" s="5">
        <v>166.36512142041775</v>
      </c>
      <c r="Y162" s="5">
        <v>198.44596999999999</v>
      </c>
      <c r="Z162" s="5">
        <v>230.0908459615282</v>
      </c>
      <c r="AA162" s="5">
        <v>260.30666828133542</v>
      </c>
      <c r="AB162" s="5">
        <v>289.51093101315473</v>
      </c>
      <c r="AC162" s="5">
        <v>316.27344812003446</v>
      </c>
      <c r="AD162" s="5">
        <v>346.36512142041772</v>
      </c>
      <c r="AE162" s="5">
        <v>18.445970000000003</v>
      </c>
      <c r="AF162" s="5">
        <v>50.090845961528217</v>
      </c>
      <c r="AG162" s="5">
        <v>80.306668281335391</v>
      </c>
      <c r="AK162" s="43"/>
      <c r="AM162" s="5">
        <v>161</v>
      </c>
      <c r="AN162" s="5" t="s">
        <v>410</v>
      </c>
      <c r="AO162" s="5">
        <v>8</v>
      </c>
      <c r="AP162" s="5">
        <f t="shared" si="36"/>
        <v>231.6</v>
      </c>
      <c r="AQ162" s="5">
        <f t="shared" si="37"/>
        <v>232.2</v>
      </c>
      <c r="AR162" s="5" t="s">
        <v>292</v>
      </c>
      <c r="AS162" s="5">
        <v>30</v>
      </c>
      <c r="AT162" s="5">
        <v>21.555555555555557</v>
      </c>
      <c r="AU162" s="5">
        <v>22.222222222222221</v>
      </c>
      <c r="AV162" s="5" t="s">
        <v>14</v>
      </c>
      <c r="AW162" s="5" t="s">
        <v>12</v>
      </c>
      <c r="AX162" s="5" t="s">
        <v>10</v>
      </c>
      <c r="AY162" s="61" t="s">
        <v>206</v>
      </c>
      <c r="BP162" s="47">
        <v>29.59</v>
      </c>
      <c r="BQ162" s="47">
        <v>1</v>
      </c>
      <c r="BR162" s="47">
        <v>29.59</v>
      </c>
      <c r="BS162" s="80" t="s">
        <v>432</v>
      </c>
      <c r="BU162" s="48" t="s">
        <v>122</v>
      </c>
      <c r="BV162" s="4">
        <v>1</v>
      </c>
      <c r="BW162" s="4">
        <v>1</v>
      </c>
      <c r="DB162" s="53">
        <v>43991</v>
      </c>
      <c r="DC162" s="54">
        <f t="shared" si="38"/>
        <v>43991.25</v>
      </c>
      <c r="DD162" s="55">
        <v>0.25</v>
      </c>
      <c r="DE162" s="55">
        <v>0.80208333333333337</v>
      </c>
      <c r="DF162" s="52">
        <f t="shared" si="39"/>
        <v>3</v>
      </c>
      <c r="DG162" t="str">
        <f t="shared" si="40"/>
        <v>MA</v>
      </c>
      <c r="DH162" s="55"/>
      <c r="DI162" s="53">
        <v>43991</v>
      </c>
      <c r="DJ162" s="54">
        <f t="shared" si="41"/>
        <v>43991.225694444445</v>
      </c>
      <c r="DK162" s="55">
        <v>0.22624999999999998</v>
      </c>
      <c r="DL162" s="55"/>
      <c r="DM162" s="52">
        <f t="shared" si="42"/>
        <v>3</v>
      </c>
      <c r="DN162" t="str">
        <f t="shared" si="43"/>
        <v>MA</v>
      </c>
      <c r="DO162" s="55"/>
      <c r="DP162" s="53">
        <v>43991</v>
      </c>
      <c r="DQ162" s="54">
        <f t="shared" si="44"/>
        <v>43991.291666666664</v>
      </c>
      <c r="DR162" s="55">
        <v>0.29031250000000003</v>
      </c>
      <c r="DS162" s="55"/>
      <c r="DT162" s="52">
        <f t="shared" si="45"/>
        <v>3</v>
      </c>
      <c r="DU162" t="str">
        <f t="shared" si="46"/>
        <v>MA</v>
      </c>
      <c r="DV162" s="57"/>
      <c r="DW162" s="65"/>
      <c r="DX162" s="65"/>
      <c r="ED162" s="72"/>
      <c r="EE162" s="72"/>
    </row>
    <row r="163" spans="14:135">
      <c r="N163" s="33">
        <v>44358</v>
      </c>
      <c r="O163" s="55">
        <v>0.72083333333333333</v>
      </c>
      <c r="P163" s="46">
        <f t="shared" si="47"/>
        <v>0</v>
      </c>
      <c r="Q163" s="19">
        <f t="shared" si="34"/>
        <v>0.72083333333333333</v>
      </c>
      <c r="R163" s="19">
        <f t="shared" si="35"/>
        <v>9.6450617283950209E-6</v>
      </c>
      <c r="T163" s="19">
        <v>0.11180555555555556</v>
      </c>
      <c r="U163" s="35">
        <v>109.73635058661387</v>
      </c>
      <c r="V163" s="5">
        <v>109.73635058661387</v>
      </c>
      <c r="W163" s="5">
        <v>136.51790162613247</v>
      </c>
      <c r="X163" s="5">
        <v>166.62344749899836</v>
      </c>
      <c r="Y163" s="5">
        <v>198.69872000000001</v>
      </c>
      <c r="Z163" s="5">
        <v>230.32692246386134</v>
      </c>
      <c r="AA163" s="5">
        <v>260.53256353961501</v>
      </c>
      <c r="AB163" s="5">
        <v>289.73635058661387</v>
      </c>
      <c r="AC163" s="5">
        <v>316.51790162613247</v>
      </c>
      <c r="AD163" s="5">
        <v>346.62344749899836</v>
      </c>
      <c r="AE163" s="5">
        <v>18.698720000000002</v>
      </c>
      <c r="AF163" s="5">
        <v>50.326922463861337</v>
      </c>
      <c r="AG163" s="5">
        <v>80.532563539614983</v>
      </c>
      <c r="AK163" s="43"/>
      <c r="AM163" s="5">
        <v>162</v>
      </c>
      <c r="AN163" s="5" t="s">
        <v>410</v>
      </c>
      <c r="AO163" s="5">
        <v>8</v>
      </c>
      <c r="AP163" s="5">
        <f t="shared" si="36"/>
        <v>232.2</v>
      </c>
      <c r="AQ163" s="5">
        <f t="shared" si="37"/>
        <v>233.3</v>
      </c>
      <c r="AR163" s="5" t="s">
        <v>292</v>
      </c>
      <c r="AS163" s="5">
        <v>30</v>
      </c>
      <c r="AT163" s="5">
        <v>22.222222222222221</v>
      </c>
      <c r="AU163" s="5">
        <v>23.333333333333332</v>
      </c>
      <c r="AV163" s="5" t="s">
        <v>14</v>
      </c>
      <c r="AW163" s="5" t="s">
        <v>12</v>
      </c>
      <c r="AX163" s="5" t="s">
        <v>11</v>
      </c>
      <c r="AY163" s="61" t="s">
        <v>206</v>
      </c>
      <c r="BP163" s="47">
        <v>29.6</v>
      </c>
      <c r="BQ163" s="47">
        <v>1</v>
      </c>
      <c r="BR163" s="47">
        <v>29.6</v>
      </c>
      <c r="BS163" s="80" t="s">
        <v>432</v>
      </c>
      <c r="BU163" s="17" t="s">
        <v>123</v>
      </c>
      <c r="BV163" s="4">
        <v>1</v>
      </c>
      <c r="BW163" s="4">
        <v>1</v>
      </c>
      <c r="DB163" s="53">
        <v>43992</v>
      </c>
      <c r="DC163" s="54">
        <f t="shared" si="38"/>
        <v>43992.25</v>
      </c>
      <c r="DD163" s="55">
        <v>0.25</v>
      </c>
      <c r="DE163" s="55">
        <v>0.80208333333333337</v>
      </c>
      <c r="DF163" s="52">
        <f t="shared" si="39"/>
        <v>4</v>
      </c>
      <c r="DG163" t="str">
        <f t="shared" si="40"/>
        <v>ME</v>
      </c>
      <c r="DH163" s="55"/>
      <c r="DI163" s="53">
        <v>43992</v>
      </c>
      <c r="DJ163" s="54">
        <f t="shared" si="41"/>
        <v>43992.225694444445</v>
      </c>
      <c r="DK163" s="55">
        <v>0.22613425925925926</v>
      </c>
      <c r="DL163" s="55"/>
      <c r="DM163" s="52">
        <f t="shared" si="42"/>
        <v>4</v>
      </c>
      <c r="DN163" t="str">
        <f t="shared" si="43"/>
        <v>ME</v>
      </c>
      <c r="DO163" s="55"/>
      <c r="DP163" s="53">
        <v>43992</v>
      </c>
      <c r="DQ163" s="54">
        <f t="shared" si="44"/>
        <v>43992.291666666664</v>
      </c>
      <c r="DR163" s="55">
        <v>0.29043981481481479</v>
      </c>
      <c r="DS163" s="55"/>
      <c r="DT163" s="52">
        <f t="shared" si="45"/>
        <v>4</v>
      </c>
      <c r="DU163" t="str">
        <f t="shared" si="46"/>
        <v>ME</v>
      </c>
      <c r="DV163" s="57"/>
      <c r="DW163" s="65"/>
      <c r="DX163" s="65"/>
      <c r="ED163" s="72"/>
      <c r="EE163" s="72"/>
    </row>
    <row r="164" spans="14:135">
      <c r="N164" s="33">
        <v>44359</v>
      </c>
      <c r="O164" s="55">
        <v>0.72361111111111109</v>
      </c>
      <c r="P164" s="46">
        <f t="shared" si="47"/>
        <v>0</v>
      </c>
      <c r="Q164" s="19">
        <f t="shared" si="34"/>
        <v>0.72361111111111109</v>
      </c>
      <c r="R164" s="19">
        <f t="shared" si="35"/>
        <v>9.6450617283950209E-6</v>
      </c>
      <c r="T164" s="19">
        <v>0.1125</v>
      </c>
      <c r="U164" s="35">
        <v>109.96185345294072</v>
      </c>
      <c r="V164" s="5">
        <v>109.96185345294072</v>
      </c>
      <c r="W164" s="5">
        <v>136.76232890641049</v>
      </c>
      <c r="X164" s="5">
        <v>166.881714281581</v>
      </c>
      <c r="Y164" s="5">
        <v>198.95128</v>
      </c>
      <c r="Z164" s="5">
        <v>230.56285412795586</v>
      </c>
      <c r="AA164" s="5">
        <v>260.75844854416181</v>
      </c>
      <c r="AB164" s="5">
        <v>289.96185345294072</v>
      </c>
      <c r="AC164" s="5">
        <v>316.76232890641052</v>
      </c>
      <c r="AD164" s="5">
        <v>346.88171428158103</v>
      </c>
      <c r="AE164" s="5">
        <v>18.951279999999997</v>
      </c>
      <c r="AF164" s="5">
        <v>50.562854127955859</v>
      </c>
      <c r="AG164" s="5">
        <v>80.758448544161809</v>
      </c>
      <c r="AK164" s="43"/>
      <c r="AM164" s="5">
        <v>163</v>
      </c>
      <c r="AN164" s="5" t="s">
        <v>410</v>
      </c>
      <c r="AO164" s="5">
        <v>8</v>
      </c>
      <c r="AP164" s="5">
        <f t="shared" si="36"/>
        <v>233.3</v>
      </c>
      <c r="AQ164" s="5">
        <f t="shared" si="37"/>
        <v>234.1</v>
      </c>
      <c r="AR164" s="5" t="s">
        <v>292</v>
      </c>
      <c r="AS164" s="5">
        <v>30</v>
      </c>
      <c r="AT164" s="5">
        <v>23.333333333333332</v>
      </c>
      <c r="AU164" s="5">
        <v>24.111111111111114</v>
      </c>
      <c r="AV164" s="5" t="s">
        <v>14</v>
      </c>
      <c r="AW164" s="5" t="s">
        <v>12</v>
      </c>
      <c r="AX164" s="5" t="s">
        <v>14</v>
      </c>
      <c r="AY164" s="61" t="s">
        <v>206</v>
      </c>
      <c r="BP164" s="47">
        <v>29.61</v>
      </c>
      <c r="BQ164" s="47">
        <v>1</v>
      </c>
      <c r="BR164" s="47">
        <v>29.61</v>
      </c>
      <c r="BS164" s="80" t="s">
        <v>432</v>
      </c>
      <c r="BU164" s="17" t="s">
        <v>124</v>
      </c>
      <c r="BV164" s="4">
        <v>1</v>
      </c>
      <c r="BW164" s="4">
        <v>1</v>
      </c>
      <c r="DB164" s="53">
        <v>43993</v>
      </c>
      <c r="DC164" s="54">
        <f t="shared" si="38"/>
        <v>43993.25</v>
      </c>
      <c r="DD164" s="55">
        <v>0.25</v>
      </c>
      <c r="DE164" s="55">
        <v>0.8027777777777777</v>
      </c>
      <c r="DF164" s="52">
        <f t="shared" si="39"/>
        <v>5</v>
      </c>
      <c r="DG164" t="str">
        <f t="shared" si="40"/>
        <v>JU</v>
      </c>
      <c r="DH164" s="55"/>
      <c r="DI164" s="53">
        <v>43993</v>
      </c>
      <c r="DJ164" s="54">
        <f t="shared" si="41"/>
        <v>43993.225694444445</v>
      </c>
      <c r="DK164" s="55">
        <v>0.22604166666666667</v>
      </c>
      <c r="DL164" s="55"/>
      <c r="DM164" s="52">
        <f t="shared" si="42"/>
        <v>5</v>
      </c>
      <c r="DN164" t="str">
        <f t="shared" si="43"/>
        <v>JU</v>
      </c>
      <c r="DO164" s="55"/>
      <c r="DP164" s="53">
        <v>43993</v>
      </c>
      <c r="DQ164" s="54">
        <f t="shared" si="44"/>
        <v>43993.291666666664</v>
      </c>
      <c r="DR164" s="55">
        <v>0.29056712962962966</v>
      </c>
      <c r="DS164" s="55"/>
      <c r="DT164" s="52">
        <f t="shared" si="45"/>
        <v>5</v>
      </c>
      <c r="DU164" t="str">
        <f t="shared" si="46"/>
        <v>JU</v>
      </c>
      <c r="DV164" s="57"/>
      <c r="DW164" s="65"/>
      <c r="DX164" s="65"/>
      <c r="ED164" s="72"/>
      <c r="EE164" s="72"/>
    </row>
    <row r="165" spans="14:135">
      <c r="N165" s="33">
        <v>44360</v>
      </c>
      <c r="O165" s="55">
        <v>0.72638888888888886</v>
      </c>
      <c r="P165" s="46">
        <f t="shared" si="47"/>
        <v>0</v>
      </c>
      <c r="Q165" s="19">
        <f t="shared" si="34"/>
        <v>0.72638888888888886</v>
      </c>
      <c r="R165" s="19">
        <f t="shared" si="35"/>
        <v>9.6450617283950209E-6</v>
      </c>
      <c r="T165" s="19">
        <v>0.11319444444444444</v>
      </c>
      <c r="U165" s="35">
        <v>110.18742175272769</v>
      </c>
      <c r="V165" s="5">
        <v>110.18742175272769</v>
      </c>
      <c r="W165" s="5">
        <v>137.00692234185203</v>
      </c>
      <c r="X165" s="5">
        <v>167.13992227402545</v>
      </c>
      <c r="Y165" s="5">
        <v>199.20366000000001</v>
      </c>
      <c r="Z165" s="5">
        <v>230.79864228322202</v>
      </c>
      <c r="AA165" s="5">
        <v>260.98432465794605</v>
      </c>
      <c r="AB165" s="5">
        <v>290.18742175272769</v>
      </c>
      <c r="AC165" s="5">
        <v>317.00692234185203</v>
      </c>
      <c r="AD165" s="5">
        <v>347.13992227402548</v>
      </c>
      <c r="AE165" s="5">
        <v>19.203659999999999</v>
      </c>
      <c r="AF165" s="5">
        <v>50.798642283222037</v>
      </c>
      <c r="AG165" s="5">
        <v>80.984324657946047</v>
      </c>
      <c r="AK165" s="43"/>
      <c r="AM165" s="5">
        <v>164</v>
      </c>
      <c r="AN165" s="5" t="s">
        <v>410</v>
      </c>
      <c r="AO165" s="5">
        <v>8</v>
      </c>
      <c r="AP165" s="5">
        <f t="shared" si="36"/>
        <v>234.1</v>
      </c>
      <c r="AQ165" s="5">
        <f t="shared" si="37"/>
        <v>236.1</v>
      </c>
      <c r="AR165" s="5" t="s">
        <v>292</v>
      </c>
      <c r="AS165" s="5">
        <v>30</v>
      </c>
      <c r="AT165" s="5">
        <v>24.111111111111114</v>
      </c>
      <c r="AU165" s="5">
        <v>26.111111111111114</v>
      </c>
      <c r="AV165" s="5" t="s">
        <v>14</v>
      </c>
      <c r="AW165" s="5" t="s">
        <v>12</v>
      </c>
      <c r="AX165" s="5" t="s">
        <v>20</v>
      </c>
      <c r="AY165" s="61" t="s">
        <v>206</v>
      </c>
      <c r="BP165" s="47">
        <v>29.62</v>
      </c>
      <c r="BQ165" s="47">
        <v>1</v>
      </c>
      <c r="BR165" s="47">
        <v>29.62</v>
      </c>
      <c r="BS165" s="80" t="s">
        <v>432</v>
      </c>
      <c r="BU165" s="17" t="s">
        <v>125</v>
      </c>
      <c r="BV165" s="4">
        <v>1</v>
      </c>
      <c r="BW165" s="4">
        <v>1</v>
      </c>
      <c r="DB165" s="53">
        <v>43994</v>
      </c>
      <c r="DC165" s="54">
        <f t="shared" si="38"/>
        <v>43994.25</v>
      </c>
      <c r="DD165" s="55">
        <v>0.25</v>
      </c>
      <c r="DE165" s="55">
        <v>0.8027777777777777</v>
      </c>
      <c r="DF165" s="52">
        <f t="shared" si="39"/>
        <v>6</v>
      </c>
      <c r="DG165" t="str">
        <f t="shared" si="40"/>
        <v>VE</v>
      </c>
      <c r="DH165" s="55"/>
      <c r="DI165" s="53">
        <v>43994</v>
      </c>
      <c r="DJ165" s="54">
        <f t="shared" si="41"/>
        <v>43994.225694444445</v>
      </c>
      <c r="DK165" s="55">
        <v>0.22597222222222221</v>
      </c>
      <c r="DL165" s="55"/>
      <c r="DM165" s="52">
        <f t="shared" si="42"/>
        <v>6</v>
      </c>
      <c r="DN165" t="str">
        <f t="shared" si="43"/>
        <v>VE</v>
      </c>
      <c r="DO165" s="55"/>
      <c r="DP165" s="53">
        <v>43994</v>
      </c>
      <c r="DQ165" s="54">
        <f t="shared" si="44"/>
        <v>43994.291666666664</v>
      </c>
      <c r="DR165" s="55">
        <v>0.29070601851851852</v>
      </c>
      <c r="DS165" s="55"/>
      <c r="DT165" s="52">
        <f t="shared" si="45"/>
        <v>6</v>
      </c>
      <c r="DU165" t="str">
        <f t="shared" si="46"/>
        <v>VE</v>
      </c>
      <c r="DV165" s="57"/>
      <c r="DW165" s="65"/>
      <c r="DX165" s="65"/>
      <c r="ED165" s="72"/>
      <c r="EE165" s="72"/>
    </row>
    <row r="166" spans="14:135">
      <c r="N166" s="33">
        <v>44361</v>
      </c>
      <c r="O166" s="55">
        <v>0.72916666666666663</v>
      </c>
      <c r="P166" s="46">
        <f t="shared" si="47"/>
        <v>0</v>
      </c>
      <c r="Q166" s="19">
        <f t="shared" si="34"/>
        <v>0.72916666666666663</v>
      </c>
      <c r="R166" s="19">
        <f t="shared" si="35"/>
        <v>7.2337962962966515E-6</v>
      </c>
      <c r="T166" s="19">
        <v>0.11388888888888889</v>
      </c>
      <c r="U166" s="35">
        <v>110.4130519051042</v>
      </c>
      <c r="V166" s="5">
        <v>110.4130519051042</v>
      </c>
      <c r="W166" s="5">
        <v>137.25149677177959</v>
      </c>
      <c r="X166" s="5">
        <v>167.39806861501731</v>
      </c>
      <c r="Y166" s="5">
        <v>199.45583999999999</v>
      </c>
      <c r="Z166" s="5">
        <v>231.03428825834118</v>
      </c>
      <c r="AA166" s="5">
        <v>261.2101930356705</v>
      </c>
      <c r="AB166" s="5">
        <v>290.41305190510423</v>
      </c>
      <c r="AC166" s="5">
        <v>317.25149677177956</v>
      </c>
      <c r="AD166" s="5">
        <v>347.39806861501734</v>
      </c>
      <c r="AE166" s="5">
        <v>19.455840000000002</v>
      </c>
      <c r="AF166" s="5">
        <v>51.034288258341164</v>
      </c>
      <c r="AG166" s="5">
        <v>81.210193035670514</v>
      </c>
      <c r="AK166" s="43"/>
      <c r="AM166" s="5">
        <v>165</v>
      </c>
      <c r="AN166" s="5" t="s">
        <v>410</v>
      </c>
      <c r="AO166" s="5">
        <v>8</v>
      </c>
      <c r="AP166" s="5">
        <f t="shared" si="36"/>
        <v>236.1</v>
      </c>
      <c r="AQ166" s="5">
        <f t="shared" si="37"/>
        <v>237.9</v>
      </c>
      <c r="AR166" s="5" t="s">
        <v>292</v>
      </c>
      <c r="AS166" s="5">
        <v>30</v>
      </c>
      <c r="AT166" s="5">
        <v>26.111111111111114</v>
      </c>
      <c r="AU166" s="5">
        <v>27.888888888888889</v>
      </c>
      <c r="AV166" s="5" t="s">
        <v>14</v>
      </c>
      <c r="AW166" s="5" t="s">
        <v>12</v>
      </c>
      <c r="AX166" s="5" t="s">
        <v>15</v>
      </c>
      <c r="AY166" s="61" t="s">
        <v>206</v>
      </c>
      <c r="BP166" s="47">
        <v>29.63</v>
      </c>
      <c r="BQ166" s="47">
        <v>1</v>
      </c>
      <c r="BR166" s="47">
        <v>29.63</v>
      </c>
      <c r="BS166" s="80" t="s">
        <v>432</v>
      </c>
      <c r="BU166" s="48" t="s">
        <v>126</v>
      </c>
      <c r="BV166" s="4">
        <v>1</v>
      </c>
      <c r="BW166" s="4">
        <v>1</v>
      </c>
      <c r="DB166" s="53">
        <v>43995</v>
      </c>
      <c r="DC166" s="54">
        <f t="shared" si="38"/>
        <v>43995.25</v>
      </c>
      <c r="DD166" s="55">
        <v>0.25069444444444444</v>
      </c>
      <c r="DE166" s="55">
        <v>0.8027777777777777</v>
      </c>
      <c r="DF166" s="52">
        <f t="shared" si="39"/>
        <v>7</v>
      </c>
      <c r="DG166" t="str">
        <f t="shared" si="40"/>
        <v>SA</v>
      </c>
      <c r="DH166" s="55"/>
      <c r="DI166" s="53">
        <v>43995</v>
      </c>
      <c r="DJ166" s="54">
        <f t="shared" si="41"/>
        <v>43995.225694444445</v>
      </c>
      <c r="DK166" s="55">
        <v>0.22592592592592595</v>
      </c>
      <c r="DL166" s="55"/>
      <c r="DM166" s="52">
        <f t="shared" si="42"/>
        <v>7</v>
      </c>
      <c r="DN166" t="str">
        <f t="shared" si="43"/>
        <v>SA</v>
      </c>
      <c r="DO166" s="55"/>
      <c r="DP166" s="53">
        <v>43995</v>
      </c>
      <c r="DQ166" s="54">
        <f t="shared" si="44"/>
        <v>43995.291666666664</v>
      </c>
      <c r="DR166" s="55">
        <v>0.29084490740740737</v>
      </c>
      <c r="DS166" s="55"/>
      <c r="DT166" s="52">
        <f t="shared" si="45"/>
        <v>7</v>
      </c>
      <c r="DU166" t="str">
        <f t="shared" si="46"/>
        <v>SA</v>
      </c>
      <c r="DV166" s="57"/>
      <c r="DW166" s="65"/>
      <c r="DX166" s="65"/>
      <c r="ED166" s="72"/>
      <c r="EE166" s="72"/>
    </row>
    <row r="167" spans="14:135">
      <c r="N167" s="33">
        <v>44362</v>
      </c>
      <c r="O167" s="55">
        <v>0.73125000000000007</v>
      </c>
      <c r="P167" s="46">
        <f t="shared" si="47"/>
        <v>0</v>
      </c>
      <c r="Q167" s="19">
        <f t="shared" si="34"/>
        <v>0.73125000000000007</v>
      </c>
      <c r="R167" s="19">
        <f t="shared" si="35"/>
        <v>9.6450617283950209E-6</v>
      </c>
      <c r="T167" s="19">
        <v>0.11458333333333333</v>
      </c>
      <c r="U167" s="35">
        <v>110.63877039619626</v>
      </c>
      <c r="V167" s="5">
        <v>110.63877039619626</v>
      </c>
      <c r="W167" s="5">
        <v>137.49619866993891</v>
      </c>
      <c r="X167" s="5">
        <v>167.65615071811814</v>
      </c>
      <c r="Y167" s="5">
        <v>199.70784</v>
      </c>
      <c r="Z167" s="5">
        <v>231.26979339007147</v>
      </c>
      <c r="AA167" s="5">
        <v>261.43605526907135</v>
      </c>
      <c r="AB167" s="5">
        <v>290.63877039619626</v>
      </c>
      <c r="AC167" s="5">
        <v>317.49619866993891</v>
      </c>
      <c r="AD167" s="5">
        <v>347.65615071811817</v>
      </c>
      <c r="AE167" s="5">
        <v>19.707839999999997</v>
      </c>
      <c r="AF167" s="5">
        <v>51.26979339007147</v>
      </c>
      <c r="AG167" s="5">
        <v>81.43605526907136</v>
      </c>
      <c r="AK167" s="43"/>
      <c r="AM167" s="5">
        <v>166</v>
      </c>
      <c r="AN167" s="5" t="s">
        <v>410</v>
      </c>
      <c r="AO167" s="5">
        <v>8</v>
      </c>
      <c r="AP167" s="5">
        <f t="shared" si="36"/>
        <v>237.9</v>
      </c>
      <c r="AQ167" s="5">
        <f t="shared" si="37"/>
        <v>240</v>
      </c>
      <c r="AR167" s="5" t="s">
        <v>292</v>
      </c>
      <c r="AS167" s="5">
        <v>30</v>
      </c>
      <c r="AT167" s="5">
        <v>27.888888888888889</v>
      </c>
      <c r="AU167" s="5">
        <v>30</v>
      </c>
      <c r="AV167" s="5" t="s">
        <v>14</v>
      </c>
      <c r="AW167" s="5" t="s">
        <v>12</v>
      </c>
      <c r="AX167" s="5" t="s">
        <v>16</v>
      </c>
      <c r="AY167" s="61" t="s">
        <v>206</v>
      </c>
      <c r="BP167" s="47">
        <v>29.64</v>
      </c>
      <c r="BQ167" s="47">
        <v>1</v>
      </c>
      <c r="BR167" s="47">
        <v>29.64</v>
      </c>
      <c r="BS167" s="80" t="s">
        <v>432</v>
      </c>
      <c r="BU167" s="17" t="s">
        <v>127</v>
      </c>
      <c r="BV167" s="4">
        <v>1</v>
      </c>
      <c r="BW167" s="4">
        <v>1</v>
      </c>
      <c r="DB167" s="53">
        <v>43996</v>
      </c>
      <c r="DC167" s="54">
        <f t="shared" si="38"/>
        <v>43996.25</v>
      </c>
      <c r="DD167" s="55">
        <v>0.25069444444444444</v>
      </c>
      <c r="DE167" s="55">
        <v>0.8027777777777777</v>
      </c>
      <c r="DF167" s="52">
        <f t="shared" si="39"/>
        <v>1</v>
      </c>
      <c r="DG167" t="str">
        <f t="shared" si="40"/>
        <v>SU</v>
      </c>
      <c r="DH167" s="55"/>
      <c r="DI167" s="53">
        <v>43996</v>
      </c>
      <c r="DJ167" s="54">
        <f t="shared" si="41"/>
        <v>43996.225694444445</v>
      </c>
      <c r="DK167" s="55">
        <v>0.22590277777777779</v>
      </c>
      <c r="DL167" s="55"/>
      <c r="DM167" s="52">
        <f t="shared" si="42"/>
        <v>1</v>
      </c>
      <c r="DN167" t="str">
        <f t="shared" si="43"/>
        <v>SU</v>
      </c>
      <c r="DO167" s="55"/>
      <c r="DP167" s="53">
        <v>43996</v>
      </c>
      <c r="DQ167" s="54">
        <f t="shared" si="44"/>
        <v>43996.291666666664</v>
      </c>
      <c r="DR167" s="55">
        <v>0.29098379629629628</v>
      </c>
      <c r="DS167" s="55"/>
      <c r="DT167" s="52">
        <f t="shared" si="45"/>
        <v>1</v>
      </c>
      <c r="DU167" t="str">
        <f t="shared" si="46"/>
        <v>SU</v>
      </c>
      <c r="DV167" s="57"/>
      <c r="DW167" s="65"/>
      <c r="DX167" s="65"/>
      <c r="ED167" s="72"/>
      <c r="EE167" s="72"/>
    </row>
    <row r="168" spans="14:135">
      <c r="N168" s="33">
        <v>44363</v>
      </c>
      <c r="O168" s="55">
        <v>0.73402777777777783</v>
      </c>
      <c r="P168" s="46">
        <f t="shared" si="47"/>
        <v>0</v>
      </c>
      <c r="Q168" s="19">
        <f t="shared" si="34"/>
        <v>0.73402777777777783</v>
      </c>
      <c r="R168" s="19">
        <f t="shared" si="35"/>
        <v>9.6450617283950209E-6</v>
      </c>
      <c r="T168" s="19">
        <v>0.11527777777777777</v>
      </c>
      <c r="U168" s="35">
        <v>110.86453122350127</v>
      </c>
      <c r="V168" s="5">
        <v>110.86453122350127</v>
      </c>
      <c r="W168" s="5">
        <v>137.741006697232</v>
      </c>
      <c r="X168" s="5">
        <v>167.91417111012578</v>
      </c>
      <c r="Y168" s="5">
        <v>199.95965000000001</v>
      </c>
      <c r="Z168" s="5">
        <v>231.5051590175695</v>
      </c>
      <c r="AA168" s="5">
        <v>261.66191237711797</v>
      </c>
      <c r="AB168" s="5">
        <v>290.86453122350127</v>
      </c>
      <c r="AC168" s="5">
        <v>317.74100669723202</v>
      </c>
      <c r="AD168" s="5">
        <v>347.91417111012578</v>
      </c>
      <c r="AE168" s="5">
        <v>19.959650000000003</v>
      </c>
      <c r="AF168" s="5">
        <v>51.505159017569511</v>
      </c>
      <c r="AG168" s="5">
        <v>81.661912377117957</v>
      </c>
      <c r="AK168" s="43"/>
      <c r="AM168" s="5">
        <v>167</v>
      </c>
      <c r="AN168" s="5" t="s">
        <v>411</v>
      </c>
      <c r="AO168" s="5">
        <v>9</v>
      </c>
      <c r="AP168" s="5">
        <f t="shared" si="36"/>
        <v>240</v>
      </c>
      <c r="AQ168" s="5">
        <f t="shared" si="37"/>
        <v>240.8</v>
      </c>
      <c r="AR168" s="5" t="s">
        <v>295</v>
      </c>
      <c r="AS168" s="5">
        <v>31</v>
      </c>
      <c r="AT168" s="5">
        <v>0</v>
      </c>
      <c r="AU168" s="5">
        <v>0.77777777777777779</v>
      </c>
      <c r="AV168" s="5" t="s">
        <v>15</v>
      </c>
      <c r="AW168" s="5" t="s">
        <v>21</v>
      </c>
      <c r="AX168" s="5" t="s">
        <v>21</v>
      </c>
      <c r="AY168" s="61" t="s">
        <v>206</v>
      </c>
      <c r="BP168" s="47">
        <v>29.65</v>
      </c>
      <c r="BQ168" s="47">
        <v>1</v>
      </c>
      <c r="BR168" s="47">
        <v>29.65</v>
      </c>
      <c r="BS168" s="80" t="s">
        <v>432</v>
      </c>
      <c r="BU168" s="17" t="s">
        <v>128</v>
      </c>
      <c r="BV168" s="4">
        <v>1</v>
      </c>
      <c r="BW168" s="4">
        <v>1</v>
      </c>
      <c r="DB168" s="53">
        <v>43997</v>
      </c>
      <c r="DC168" s="54">
        <f t="shared" si="38"/>
        <v>43997.25</v>
      </c>
      <c r="DD168" s="55">
        <v>0.25069444444444444</v>
      </c>
      <c r="DE168" s="55">
        <v>0.80347222222222225</v>
      </c>
      <c r="DF168" s="52">
        <f t="shared" si="39"/>
        <v>2</v>
      </c>
      <c r="DG168" t="str">
        <f t="shared" si="40"/>
        <v>MO</v>
      </c>
      <c r="DH168" s="55"/>
      <c r="DI168" s="53">
        <v>43997</v>
      </c>
      <c r="DJ168" s="54">
        <f t="shared" si="41"/>
        <v>43997.225694444445</v>
      </c>
      <c r="DK168" s="55">
        <v>0.22589120370370372</v>
      </c>
      <c r="DL168" s="55"/>
      <c r="DM168" s="52">
        <f t="shared" si="42"/>
        <v>2</v>
      </c>
      <c r="DN168" t="str">
        <f t="shared" si="43"/>
        <v>MO</v>
      </c>
      <c r="DO168" s="55"/>
      <c r="DP168" s="53">
        <v>43997</v>
      </c>
      <c r="DQ168" s="54">
        <f t="shared" si="44"/>
        <v>43997.291666666664</v>
      </c>
      <c r="DR168" s="55">
        <v>0.29113425925925923</v>
      </c>
      <c r="DS168" s="55"/>
      <c r="DT168" s="52">
        <f t="shared" si="45"/>
        <v>2</v>
      </c>
      <c r="DU168" t="str">
        <f t="shared" si="46"/>
        <v>MO</v>
      </c>
      <c r="DV168" s="57"/>
      <c r="DW168" s="65"/>
      <c r="DX168" s="65"/>
      <c r="ED168" s="72"/>
      <c r="EE168" s="72"/>
    </row>
    <row r="169" spans="14:135">
      <c r="N169" s="33">
        <v>44364</v>
      </c>
      <c r="O169" s="55">
        <v>0.7368055555555556</v>
      </c>
      <c r="P169" s="46">
        <f t="shared" si="47"/>
        <v>0</v>
      </c>
      <c r="Q169" s="19">
        <f t="shared" si="34"/>
        <v>0.7368055555555556</v>
      </c>
      <c r="R169" s="19">
        <f t="shared" si="35"/>
        <v>9.6450617283950209E-6</v>
      </c>
      <c r="T169" s="19">
        <v>0.11597222222222221</v>
      </c>
      <c r="U169" s="35">
        <v>111.09039480484705</v>
      </c>
      <c r="V169" s="5">
        <v>111.09039480484705</v>
      </c>
      <c r="W169" s="5">
        <v>137.98584985001384</v>
      </c>
      <c r="X169" s="5">
        <v>168.17212544553843</v>
      </c>
      <c r="Y169" s="5">
        <v>200.21126000000001</v>
      </c>
      <c r="Z169" s="5">
        <v>231.74038648064982</v>
      </c>
      <c r="AA169" s="5">
        <v>261.88776569989778</v>
      </c>
      <c r="AB169" s="5">
        <v>291.09039480484705</v>
      </c>
      <c r="AC169" s="5">
        <v>317.98584985001384</v>
      </c>
      <c r="AD169" s="5">
        <v>348.17212544553843</v>
      </c>
      <c r="AE169" s="5">
        <v>20.211260000000003</v>
      </c>
      <c r="AF169" s="5">
        <v>51.740386480649804</v>
      </c>
      <c r="AG169" s="5">
        <v>81.88776569989777</v>
      </c>
      <c r="AK169" s="43"/>
      <c r="AM169" s="5">
        <v>168</v>
      </c>
      <c r="AN169" s="5" t="s">
        <v>411</v>
      </c>
      <c r="AO169" s="5">
        <v>9</v>
      </c>
      <c r="AP169" s="5">
        <f t="shared" si="36"/>
        <v>240.8</v>
      </c>
      <c r="AQ169" s="5">
        <f t="shared" si="37"/>
        <v>243</v>
      </c>
      <c r="AR169" s="5" t="s">
        <v>295</v>
      </c>
      <c r="AS169" s="5">
        <v>31</v>
      </c>
      <c r="AT169" s="5">
        <v>0.77777777777777779</v>
      </c>
      <c r="AU169" s="5">
        <v>3</v>
      </c>
      <c r="AV169" s="5" t="s">
        <v>15</v>
      </c>
      <c r="AW169" s="5" t="s">
        <v>21</v>
      </c>
      <c r="AX169" s="5" t="s">
        <v>13</v>
      </c>
      <c r="AY169" s="61" t="s">
        <v>206</v>
      </c>
      <c r="BP169" s="47">
        <v>29.66</v>
      </c>
      <c r="BQ169" s="47">
        <v>1</v>
      </c>
      <c r="BR169" s="47">
        <v>29.66</v>
      </c>
      <c r="BS169" s="80" t="s">
        <v>432</v>
      </c>
      <c r="BU169" s="49"/>
      <c r="DB169" s="53">
        <v>43998</v>
      </c>
      <c r="DC169" s="54">
        <f t="shared" si="38"/>
        <v>43998.25</v>
      </c>
      <c r="DD169" s="55">
        <v>0.25069444444444444</v>
      </c>
      <c r="DE169" s="55">
        <v>0.80347222222222225</v>
      </c>
      <c r="DF169" s="52">
        <f t="shared" si="39"/>
        <v>3</v>
      </c>
      <c r="DG169" t="str">
        <f t="shared" si="40"/>
        <v>MA</v>
      </c>
      <c r="DH169" s="55"/>
      <c r="DI169" s="53">
        <v>43998</v>
      </c>
      <c r="DJ169" s="54">
        <f t="shared" si="41"/>
        <v>43998.225694444445</v>
      </c>
      <c r="DK169" s="55">
        <v>0.22591435185185185</v>
      </c>
      <c r="DL169" s="55"/>
      <c r="DM169" s="52">
        <f t="shared" si="42"/>
        <v>3</v>
      </c>
      <c r="DN169" t="str">
        <f t="shared" si="43"/>
        <v>MA</v>
      </c>
      <c r="DO169" s="55"/>
      <c r="DP169" s="53">
        <v>43998</v>
      </c>
      <c r="DQ169" s="54">
        <f t="shared" si="44"/>
        <v>43998.291666666664</v>
      </c>
      <c r="DR169" s="55">
        <v>0.29127314814814814</v>
      </c>
      <c r="DS169" s="55"/>
      <c r="DT169" s="52">
        <f t="shared" si="45"/>
        <v>3</v>
      </c>
      <c r="DU169" t="str">
        <f t="shared" si="46"/>
        <v>MA</v>
      </c>
      <c r="DV169" s="57"/>
      <c r="DW169" s="65"/>
      <c r="DX169" s="65"/>
      <c r="ED169" s="72"/>
      <c r="EE169" s="72"/>
    </row>
    <row r="170" spans="14:135">
      <c r="N170" s="33">
        <v>44365</v>
      </c>
      <c r="O170" s="55">
        <v>0.73958333333333337</v>
      </c>
      <c r="P170" s="46">
        <f t="shared" si="47"/>
        <v>0</v>
      </c>
      <c r="Q170" s="19">
        <f t="shared" si="34"/>
        <v>0.73958333333333337</v>
      </c>
      <c r="R170" s="19">
        <f t="shared" si="35"/>
        <v>9.6450617283950209E-6</v>
      </c>
      <c r="T170" s="19">
        <v>0.11666666666666665</v>
      </c>
      <c r="U170" s="35">
        <v>111.31631267804653</v>
      </c>
      <c r="V170" s="5">
        <v>111.31631267804653</v>
      </c>
      <c r="W170" s="5">
        <v>138.23081478752687</v>
      </c>
      <c r="X170" s="5">
        <v>168.43001251001414</v>
      </c>
      <c r="Y170" s="5">
        <v>200.46269000000001</v>
      </c>
      <c r="Z170" s="5">
        <v>231.9754771256402</v>
      </c>
      <c r="AA170" s="5">
        <v>262.11361659193716</v>
      </c>
      <c r="AB170" s="5">
        <v>291.31631267804653</v>
      </c>
      <c r="AC170" s="5">
        <v>318.23081478752687</v>
      </c>
      <c r="AD170" s="5">
        <v>348.43001251001414</v>
      </c>
      <c r="AE170" s="5">
        <v>20.462690000000002</v>
      </c>
      <c r="AF170" s="5">
        <v>51.975477125640197</v>
      </c>
      <c r="AG170" s="5">
        <v>82.113616591937145</v>
      </c>
      <c r="AK170" s="43"/>
      <c r="AM170" s="5">
        <v>169</v>
      </c>
      <c r="AN170" s="5" t="s">
        <v>411</v>
      </c>
      <c r="AO170" s="5">
        <v>9</v>
      </c>
      <c r="AP170" s="5">
        <f t="shared" si="36"/>
        <v>243</v>
      </c>
      <c r="AQ170" s="5">
        <f t="shared" si="37"/>
        <v>243.7</v>
      </c>
      <c r="AR170" s="5" t="s">
        <v>295</v>
      </c>
      <c r="AS170" s="5">
        <v>31</v>
      </c>
      <c r="AT170" s="5">
        <v>3</v>
      </c>
      <c r="AU170" s="5">
        <v>3.6666666666666665</v>
      </c>
      <c r="AV170" s="5" t="s">
        <v>15</v>
      </c>
      <c r="AW170" s="5" t="s">
        <v>21</v>
      </c>
      <c r="AX170" s="5" t="s">
        <v>10</v>
      </c>
      <c r="AY170" s="61" t="s">
        <v>206</v>
      </c>
      <c r="BP170" s="47">
        <v>29.67</v>
      </c>
      <c r="BQ170" s="47">
        <v>1</v>
      </c>
      <c r="BR170" s="47">
        <v>29.67</v>
      </c>
      <c r="BS170" s="80" t="s">
        <v>432</v>
      </c>
      <c r="BU170" s="49" t="s">
        <v>412</v>
      </c>
      <c r="DB170" s="53">
        <v>43999</v>
      </c>
      <c r="DC170" s="54">
        <f t="shared" si="38"/>
        <v>43999.25</v>
      </c>
      <c r="DD170" s="55">
        <v>0.25069444444444444</v>
      </c>
      <c r="DE170" s="55">
        <v>0.80347222222222225</v>
      </c>
      <c r="DF170" s="52">
        <f t="shared" si="39"/>
        <v>4</v>
      </c>
      <c r="DG170" t="str">
        <f t="shared" si="40"/>
        <v>ME</v>
      </c>
      <c r="DH170" s="55"/>
      <c r="DI170" s="53">
        <v>43999</v>
      </c>
      <c r="DJ170" s="54">
        <f t="shared" si="41"/>
        <v>43999.225694444445</v>
      </c>
      <c r="DK170" s="55">
        <v>0.22596064814814817</v>
      </c>
      <c r="DL170" s="55"/>
      <c r="DM170" s="52">
        <f t="shared" si="42"/>
        <v>4</v>
      </c>
      <c r="DN170" t="str">
        <f t="shared" si="43"/>
        <v>ME</v>
      </c>
      <c r="DO170" s="55"/>
      <c r="DP170" s="53">
        <v>43999</v>
      </c>
      <c r="DQ170" s="54">
        <f t="shared" si="44"/>
        <v>43999.291666666664</v>
      </c>
      <c r="DR170" s="55">
        <v>0.29142361111111109</v>
      </c>
      <c r="DS170" s="55"/>
      <c r="DT170" s="52">
        <f t="shared" si="45"/>
        <v>4</v>
      </c>
      <c r="DU170" t="str">
        <f t="shared" si="46"/>
        <v>ME</v>
      </c>
      <c r="DV170" s="57"/>
      <c r="DW170" s="65"/>
      <c r="DX170" s="65"/>
      <c r="ED170" s="72"/>
      <c r="EE170" s="72"/>
    </row>
    <row r="171" spans="14:135">
      <c r="N171" s="33">
        <v>44366</v>
      </c>
      <c r="O171" s="55">
        <v>0.74236111111111114</v>
      </c>
      <c r="P171" s="46">
        <f t="shared" si="47"/>
        <v>0</v>
      </c>
      <c r="Q171" s="19">
        <f t="shared" si="34"/>
        <v>0.74236111111111114</v>
      </c>
      <c r="R171" s="19">
        <f t="shared" si="35"/>
        <v>9.6450617283950209E-6</v>
      </c>
      <c r="T171" s="19">
        <v>0.1173611111111111</v>
      </c>
      <c r="U171" s="35">
        <v>111.54231384804385</v>
      </c>
      <c r="V171" s="5">
        <v>111.54231384804385</v>
      </c>
      <c r="W171" s="5">
        <v>138.47583542659115</v>
      </c>
      <c r="X171" s="5">
        <v>168.68783323474005</v>
      </c>
      <c r="Y171" s="5">
        <v>200.71393</v>
      </c>
      <c r="Z171" s="5">
        <v>232.2104323024746</v>
      </c>
      <c r="AA171" s="5">
        <v>262.33946628292529</v>
      </c>
      <c r="AB171" s="5">
        <v>291.54231384804382</v>
      </c>
      <c r="AC171" s="5">
        <v>318.47583542659117</v>
      </c>
      <c r="AD171" s="5">
        <v>348.68783323474008</v>
      </c>
      <c r="AE171" s="5">
        <v>20.713929999999998</v>
      </c>
      <c r="AF171" s="5">
        <v>52.210432302474587</v>
      </c>
      <c r="AG171" s="5">
        <v>82.339466282925287</v>
      </c>
      <c r="AK171" s="43"/>
      <c r="AM171" s="5">
        <v>170</v>
      </c>
      <c r="AN171" s="5" t="s">
        <v>411</v>
      </c>
      <c r="AO171" s="5">
        <v>9</v>
      </c>
      <c r="AP171" s="5">
        <f t="shared" si="36"/>
        <v>243.7</v>
      </c>
      <c r="AQ171" s="5">
        <f t="shared" si="37"/>
        <v>244.8</v>
      </c>
      <c r="AR171" s="5" t="s">
        <v>295</v>
      </c>
      <c r="AS171" s="5">
        <v>31</v>
      </c>
      <c r="AT171" s="5">
        <v>3.6666666666666665</v>
      </c>
      <c r="AU171" s="5">
        <v>4.7777777777777777</v>
      </c>
      <c r="AV171" s="5" t="s">
        <v>15</v>
      </c>
      <c r="AW171" s="5" t="s">
        <v>21</v>
      </c>
      <c r="AX171" s="5" t="s">
        <v>11</v>
      </c>
      <c r="AY171" s="61" t="s">
        <v>206</v>
      </c>
      <c r="BP171" s="47">
        <v>29.68</v>
      </c>
      <c r="BQ171" s="47">
        <v>1</v>
      </c>
      <c r="BR171" s="47">
        <v>29.68</v>
      </c>
      <c r="BS171" s="80" t="s">
        <v>432</v>
      </c>
      <c r="DB171" s="53">
        <v>44000</v>
      </c>
      <c r="DC171" s="54">
        <f t="shared" si="38"/>
        <v>44000.25</v>
      </c>
      <c r="DD171" s="55">
        <v>0.25069444444444444</v>
      </c>
      <c r="DE171" s="55">
        <v>0.8041666666666667</v>
      </c>
      <c r="DF171" s="52">
        <f t="shared" si="39"/>
        <v>5</v>
      </c>
      <c r="DG171" t="str">
        <f t="shared" si="40"/>
        <v>JU</v>
      </c>
      <c r="DH171" s="55"/>
      <c r="DI171" s="53">
        <v>44000</v>
      </c>
      <c r="DJ171" s="54">
        <f t="shared" si="41"/>
        <v>44000.225694444445</v>
      </c>
      <c r="DK171" s="55">
        <v>0.22601851851851851</v>
      </c>
      <c r="DL171" s="55"/>
      <c r="DM171" s="52">
        <f t="shared" si="42"/>
        <v>5</v>
      </c>
      <c r="DN171" t="str">
        <f t="shared" si="43"/>
        <v>JU</v>
      </c>
      <c r="DO171" s="55"/>
      <c r="DP171" s="53">
        <v>44000</v>
      </c>
      <c r="DQ171" s="54">
        <f t="shared" si="44"/>
        <v>44000.291666666664</v>
      </c>
      <c r="DR171" s="55">
        <v>0.29157407407407404</v>
      </c>
      <c r="DS171" s="55"/>
      <c r="DT171" s="52">
        <f t="shared" si="45"/>
        <v>5</v>
      </c>
      <c r="DU171" t="str">
        <f t="shared" si="46"/>
        <v>JU</v>
      </c>
      <c r="DV171" s="57"/>
      <c r="DW171" s="65"/>
      <c r="DX171" s="65"/>
      <c r="ED171" s="72"/>
      <c r="EE171" s="72"/>
    </row>
    <row r="172" spans="14:135">
      <c r="N172" s="33">
        <v>44367</v>
      </c>
      <c r="O172" s="55">
        <v>0.74513888888888891</v>
      </c>
      <c r="P172" s="46">
        <f t="shared" si="47"/>
        <v>0</v>
      </c>
      <c r="Q172" s="19">
        <f t="shared" si="34"/>
        <v>0.74513888888888891</v>
      </c>
      <c r="R172" s="19">
        <f t="shared" si="35"/>
        <v>9.6450617283950209E-6</v>
      </c>
      <c r="T172" s="19">
        <v>0.11805555555555557</v>
      </c>
      <c r="U172" s="35">
        <v>111.76840609067995</v>
      </c>
      <c r="V172" s="5">
        <v>111.76840609067995</v>
      </c>
      <c r="W172" s="5">
        <v>138.72087743308219</v>
      </c>
      <c r="X172" s="5">
        <v>168.94558404779528</v>
      </c>
      <c r="Y172" s="5">
        <v>200.96498</v>
      </c>
      <c r="Z172" s="5">
        <v>232.44525336227957</v>
      </c>
      <c r="AA172" s="5">
        <v>262.56531584877359</v>
      </c>
      <c r="AB172" s="5">
        <v>291.76840609067995</v>
      </c>
      <c r="AC172" s="5">
        <v>318.72087743308219</v>
      </c>
      <c r="AD172" s="5">
        <v>348.94558404779525</v>
      </c>
      <c r="AE172" s="5">
        <v>20.964979999999997</v>
      </c>
      <c r="AF172" s="5">
        <v>52.445253362279587</v>
      </c>
      <c r="AG172" s="5">
        <v>82.565315848773565</v>
      </c>
      <c r="AK172" s="43"/>
      <c r="AM172" s="5">
        <v>171</v>
      </c>
      <c r="AN172" s="5" t="s">
        <v>411</v>
      </c>
      <c r="AO172" s="5">
        <v>9</v>
      </c>
      <c r="AP172" s="5">
        <f t="shared" si="36"/>
        <v>244.8</v>
      </c>
      <c r="AQ172" s="5">
        <f t="shared" si="37"/>
        <v>245.9</v>
      </c>
      <c r="AR172" s="5" t="s">
        <v>295</v>
      </c>
      <c r="AS172" s="5">
        <v>31</v>
      </c>
      <c r="AT172" s="5">
        <v>4.7777777777777777</v>
      </c>
      <c r="AU172" s="5">
        <v>5.8888888888888884</v>
      </c>
      <c r="AV172" s="5" t="s">
        <v>15</v>
      </c>
      <c r="AW172" s="5" t="s">
        <v>21</v>
      </c>
      <c r="AX172" s="5" t="s">
        <v>14</v>
      </c>
      <c r="AY172" s="61" t="s">
        <v>206</v>
      </c>
      <c r="BP172" s="47">
        <v>29.69</v>
      </c>
      <c r="BQ172" s="47">
        <v>1</v>
      </c>
      <c r="BR172" s="47">
        <v>29.69</v>
      </c>
      <c r="BS172" s="80" t="s">
        <v>432</v>
      </c>
      <c r="DB172" s="53">
        <v>44001</v>
      </c>
      <c r="DC172" s="54">
        <f t="shared" si="38"/>
        <v>44001.25</v>
      </c>
      <c r="DD172" s="55">
        <v>0.25069444444444444</v>
      </c>
      <c r="DE172" s="55">
        <v>0.8041666666666667</v>
      </c>
      <c r="DF172" s="52">
        <f t="shared" si="39"/>
        <v>6</v>
      </c>
      <c r="DG172" t="str">
        <f t="shared" si="40"/>
        <v>VE</v>
      </c>
      <c r="DH172" s="55"/>
      <c r="DI172" s="53">
        <v>44001</v>
      </c>
      <c r="DJ172" s="54">
        <f t="shared" si="41"/>
        <v>44001.225694444445</v>
      </c>
      <c r="DK172" s="55">
        <v>0.22611111111111112</v>
      </c>
      <c r="DL172" s="55"/>
      <c r="DM172" s="52">
        <f t="shared" si="42"/>
        <v>6</v>
      </c>
      <c r="DN172" t="str">
        <f t="shared" si="43"/>
        <v>VE</v>
      </c>
      <c r="DO172" s="55"/>
      <c r="DP172" s="53">
        <v>44001</v>
      </c>
      <c r="DQ172" s="54">
        <f t="shared" si="44"/>
        <v>44001.291666666664</v>
      </c>
      <c r="DR172" s="55">
        <v>0.29172453703703705</v>
      </c>
      <c r="DS172" s="55"/>
      <c r="DT172" s="52">
        <f t="shared" si="45"/>
        <v>6</v>
      </c>
      <c r="DU172" t="str">
        <f t="shared" si="46"/>
        <v>VE</v>
      </c>
      <c r="DV172" s="57"/>
      <c r="DW172" s="65"/>
      <c r="DX172" s="65"/>
      <c r="ED172" s="72"/>
      <c r="EE172" s="72"/>
    </row>
    <row r="173" spans="14:135">
      <c r="N173" s="33">
        <v>44368</v>
      </c>
      <c r="O173" s="55">
        <v>0.74791666666666667</v>
      </c>
      <c r="P173" s="46">
        <f t="shared" si="47"/>
        <v>0</v>
      </c>
      <c r="Q173" s="19">
        <f t="shared" si="34"/>
        <v>0.74791666666666667</v>
      </c>
      <c r="R173" s="19">
        <f t="shared" si="35"/>
        <v>9.6450617283950209E-6</v>
      </c>
      <c r="T173" s="19">
        <v>0.11875000000000001</v>
      </c>
      <c r="U173" s="35">
        <v>111.99453692851895</v>
      </c>
      <c r="V173" s="5">
        <v>111.99453692851895</v>
      </c>
      <c r="W173" s="5">
        <v>138.96600128648444</v>
      </c>
      <c r="X173" s="5">
        <v>169.20326496906725</v>
      </c>
      <c r="Y173" s="5">
        <v>201.21584000000001</v>
      </c>
      <c r="Z173" s="5">
        <v>232.67994166083469</v>
      </c>
      <c r="AA173" s="5">
        <v>262.79116690683895</v>
      </c>
      <c r="AB173" s="5">
        <v>291.99453692851898</v>
      </c>
      <c r="AC173" s="5">
        <v>318.96600128648447</v>
      </c>
      <c r="AD173" s="5">
        <v>349.20326496906728</v>
      </c>
      <c r="AE173" s="5">
        <v>21.21584</v>
      </c>
      <c r="AF173" s="5">
        <v>52.6799416608347</v>
      </c>
      <c r="AG173" s="5">
        <v>82.791166906838939</v>
      </c>
      <c r="AK173" s="43"/>
      <c r="AM173" s="5">
        <v>172</v>
      </c>
      <c r="AN173" s="5" t="s">
        <v>411</v>
      </c>
      <c r="AO173" s="5">
        <v>9</v>
      </c>
      <c r="AP173" s="5">
        <f t="shared" si="36"/>
        <v>245.9</v>
      </c>
      <c r="AQ173" s="5">
        <f t="shared" si="37"/>
        <v>247.6</v>
      </c>
      <c r="AR173" s="5" t="s">
        <v>295</v>
      </c>
      <c r="AS173" s="5">
        <v>31</v>
      </c>
      <c r="AT173" s="5">
        <v>5.8888888888888884</v>
      </c>
      <c r="AU173" s="5">
        <v>7.5555555555555554</v>
      </c>
      <c r="AV173" s="5" t="s">
        <v>15</v>
      </c>
      <c r="AW173" s="5" t="s">
        <v>21</v>
      </c>
      <c r="AX173" s="5" t="s">
        <v>20</v>
      </c>
      <c r="AY173" s="61" t="s">
        <v>206</v>
      </c>
      <c r="BP173" s="47">
        <v>29.7</v>
      </c>
      <c r="BQ173" s="47">
        <v>1</v>
      </c>
      <c r="BR173" s="47">
        <v>29.7</v>
      </c>
      <c r="BS173" s="80" t="s">
        <v>432</v>
      </c>
      <c r="DB173" s="53">
        <v>44002</v>
      </c>
      <c r="DC173" s="54">
        <f t="shared" si="38"/>
        <v>44002.25</v>
      </c>
      <c r="DD173" s="55">
        <v>0.25138888888888888</v>
      </c>
      <c r="DE173" s="55">
        <v>0.8041666666666667</v>
      </c>
      <c r="DF173" s="52">
        <f t="shared" si="39"/>
        <v>7</v>
      </c>
      <c r="DG173" t="str">
        <f t="shared" si="40"/>
        <v>SA</v>
      </c>
      <c r="DH173" s="55"/>
      <c r="DI173" s="53">
        <v>44002</v>
      </c>
      <c r="DJ173" s="54">
        <f t="shared" si="41"/>
        <v>44002.225694444445</v>
      </c>
      <c r="DK173" s="55">
        <v>0.22621527777777775</v>
      </c>
      <c r="DL173" s="55"/>
      <c r="DM173" s="52">
        <f t="shared" si="42"/>
        <v>7</v>
      </c>
      <c r="DN173" t="str">
        <f t="shared" si="43"/>
        <v>SA</v>
      </c>
      <c r="DO173" s="55"/>
      <c r="DP173" s="53">
        <v>44002</v>
      </c>
      <c r="DQ173" s="54">
        <f t="shared" si="44"/>
        <v>44002.291666666664</v>
      </c>
      <c r="DR173" s="55">
        <v>0.291875</v>
      </c>
      <c r="DS173" s="55"/>
      <c r="DT173" s="52">
        <f t="shared" si="45"/>
        <v>7</v>
      </c>
      <c r="DU173" t="str">
        <f t="shared" si="46"/>
        <v>SA</v>
      </c>
      <c r="DV173" s="57"/>
      <c r="DW173" s="65"/>
      <c r="DX173" s="65"/>
      <c r="ED173" s="72"/>
      <c r="EE173" s="72"/>
    </row>
    <row r="174" spans="14:135">
      <c r="N174" s="33">
        <v>44369</v>
      </c>
      <c r="O174" s="55">
        <v>0.75069444444444444</v>
      </c>
      <c r="P174" s="46">
        <f t="shared" si="47"/>
        <v>0</v>
      </c>
      <c r="Q174" s="19">
        <f t="shared" si="34"/>
        <v>0.75069444444444444</v>
      </c>
      <c r="R174" s="19">
        <f t="shared" si="35"/>
        <v>9.6450617283950209E-6</v>
      </c>
      <c r="T174" s="19">
        <v>0.11944444444444445</v>
      </c>
      <c r="U174" s="35">
        <v>112.22076439891879</v>
      </c>
      <c r="V174" s="5">
        <v>112.22076439891879</v>
      </c>
      <c r="W174" s="5">
        <v>139.21128723120503</v>
      </c>
      <c r="X174" s="5">
        <v>169.46087297640884</v>
      </c>
      <c r="Y174" s="5">
        <v>201.46651</v>
      </c>
      <c r="Z174" s="5">
        <v>232.91449855613308</v>
      </c>
      <c r="AA174" s="5">
        <v>263.01702017814517</v>
      </c>
      <c r="AB174" s="5">
        <v>292.22076439891879</v>
      </c>
      <c r="AC174" s="5">
        <v>319.21128723120501</v>
      </c>
      <c r="AD174" s="5">
        <v>349.46087297640884</v>
      </c>
      <c r="AE174" s="5">
        <v>21.46651</v>
      </c>
      <c r="AF174" s="5">
        <v>52.914498556133069</v>
      </c>
      <c r="AG174" s="5">
        <v>83.017020178145174</v>
      </c>
      <c r="AK174" s="43"/>
      <c r="AM174" s="5">
        <v>173</v>
      </c>
      <c r="AN174" s="5" t="s">
        <v>411</v>
      </c>
      <c r="AO174" s="5">
        <v>9</v>
      </c>
      <c r="AP174" s="5">
        <f t="shared" si="36"/>
        <v>247.6</v>
      </c>
      <c r="AQ174" s="5">
        <f t="shared" si="37"/>
        <v>249.3</v>
      </c>
      <c r="AR174" s="5" t="s">
        <v>295</v>
      </c>
      <c r="AS174" s="5">
        <v>31</v>
      </c>
      <c r="AT174" s="5">
        <v>7.5555555555555554</v>
      </c>
      <c r="AU174" s="5">
        <v>9.3333333333333339</v>
      </c>
      <c r="AV174" s="5" t="s">
        <v>15</v>
      </c>
      <c r="AW174" s="5" t="s">
        <v>21</v>
      </c>
      <c r="AX174" s="5" t="s">
        <v>15</v>
      </c>
      <c r="AY174" s="61" t="s">
        <v>206</v>
      </c>
      <c r="BP174" s="47">
        <v>29.71</v>
      </c>
      <c r="BQ174" s="47">
        <v>1</v>
      </c>
      <c r="BR174" s="47">
        <v>29.71</v>
      </c>
      <c r="BS174" s="80" t="s">
        <v>432</v>
      </c>
      <c r="DB174" s="53">
        <v>44003</v>
      </c>
      <c r="DC174" s="54">
        <f t="shared" si="38"/>
        <v>44003.25</v>
      </c>
      <c r="DD174" s="55">
        <v>0.25138888888888888</v>
      </c>
      <c r="DE174" s="55">
        <v>0.8041666666666667</v>
      </c>
      <c r="DF174" s="52">
        <f t="shared" si="39"/>
        <v>1</v>
      </c>
      <c r="DG174" t="str">
        <f t="shared" si="40"/>
        <v>SU</v>
      </c>
      <c r="DH174" s="55"/>
      <c r="DI174" s="53">
        <v>44003</v>
      </c>
      <c r="DJ174" s="54">
        <f t="shared" si="41"/>
        <v>44003.225694444445</v>
      </c>
      <c r="DK174" s="55">
        <v>0.22635416666666666</v>
      </c>
      <c r="DL174" s="55"/>
      <c r="DM174" s="52">
        <f t="shared" si="42"/>
        <v>1</v>
      </c>
      <c r="DN174" t="str">
        <f t="shared" si="43"/>
        <v>SU</v>
      </c>
      <c r="DO174" s="55"/>
      <c r="DP174" s="53">
        <v>44003</v>
      </c>
      <c r="DQ174" s="54">
        <f t="shared" si="44"/>
        <v>44003.291666666664</v>
      </c>
      <c r="DR174" s="55">
        <v>0.29202546296296295</v>
      </c>
      <c r="DS174" s="55"/>
      <c r="DT174" s="52">
        <f t="shared" si="45"/>
        <v>1</v>
      </c>
      <c r="DU174" t="str">
        <f t="shared" si="46"/>
        <v>SU</v>
      </c>
      <c r="DV174" s="57"/>
      <c r="DW174" s="65"/>
      <c r="DX174" s="65"/>
      <c r="ED174" s="72"/>
      <c r="EE174" s="72"/>
    </row>
    <row r="175" spans="14:135">
      <c r="N175" s="33">
        <v>44370</v>
      </c>
      <c r="O175" s="55">
        <v>0.75347222222222221</v>
      </c>
      <c r="P175" s="46">
        <f t="shared" si="47"/>
        <v>0</v>
      </c>
      <c r="Q175" s="19">
        <f t="shared" si="34"/>
        <v>0.75347222222222221</v>
      </c>
      <c r="R175" s="19">
        <f t="shared" si="35"/>
        <v>9.6450617283950209E-6</v>
      </c>
      <c r="T175" s="19">
        <v>0.12013888888888889</v>
      </c>
      <c r="U175" s="35">
        <v>112.44708717617414</v>
      </c>
      <c r="V175" s="5">
        <v>112.44708717617414</v>
      </c>
      <c r="W175" s="5">
        <v>139.45652132710035</v>
      </c>
      <c r="X175" s="5">
        <v>169.71840899208993</v>
      </c>
      <c r="Y175" s="5">
        <v>201.71699000000001</v>
      </c>
      <c r="Z175" s="5">
        <v>233.14892540945573</v>
      </c>
      <c r="AA175" s="5">
        <v>263.24287736426533</v>
      </c>
      <c r="AB175" s="5">
        <v>292.44708717617414</v>
      </c>
      <c r="AC175" s="5">
        <v>319.45652132710035</v>
      </c>
      <c r="AD175" s="5">
        <v>349.71840899208996</v>
      </c>
      <c r="AE175" s="5">
        <v>21.716990000000003</v>
      </c>
      <c r="AF175" s="5">
        <v>53.148925409455728</v>
      </c>
      <c r="AG175" s="5">
        <v>83.242877364265311</v>
      </c>
      <c r="AK175" s="43"/>
      <c r="AM175" s="5">
        <v>174</v>
      </c>
      <c r="AN175" s="5" t="s">
        <v>411</v>
      </c>
      <c r="AO175" s="5">
        <v>9</v>
      </c>
      <c r="AP175" s="5">
        <f t="shared" si="36"/>
        <v>249.3</v>
      </c>
      <c r="AQ175" s="5">
        <f t="shared" si="37"/>
        <v>251.4</v>
      </c>
      <c r="AR175" s="5" t="s">
        <v>295</v>
      </c>
      <c r="AS175" s="5">
        <v>31</v>
      </c>
      <c r="AT175" s="5">
        <v>9.3333333333333339</v>
      </c>
      <c r="AU175" s="5">
        <v>11.444444444444445</v>
      </c>
      <c r="AV175" s="5" t="s">
        <v>15</v>
      </c>
      <c r="AW175" s="5" t="s">
        <v>21</v>
      </c>
      <c r="AX175" s="5" t="s">
        <v>16</v>
      </c>
      <c r="AY175" s="61" t="s">
        <v>206</v>
      </c>
      <c r="BP175" s="47">
        <v>29.72</v>
      </c>
      <c r="BQ175" s="47">
        <v>1</v>
      </c>
      <c r="BR175" s="47">
        <v>29.72</v>
      </c>
      <c r="BS175" s="80" t="s">
        <v>432</v>
      </c>
      <c r="DB175" s="53">
        <v>44004</v>
      </c>
      <c r="DC175" s="54">
        <f t="shared" si="38"/>
        <v>44004.25</v>
      </c>
      <c r="DD175" s="55">
        <v>0.25138888888888888</v>
      </c>
      <c r="DE175" s="55">
        <v>0.8041666666666667</v>
      </c>
      <c r="DF175" s="52">
        <f t="shared" si="39"/>
        <v>2</v>
      </c>
      <c r="DG175" t="str">
        <f t="shared" si="40"/>
        <v>MO</v>
      </c>
      <c r="DH175" s="55"/>
      <c r="DI175" s="53">
        <v>44004</v>
      </c>
      <c r="DJ175" s="54">
        <f t="shared" si="41"/>
        <v>44004.225694444445</v>
      </c>
      <c r="DK175" s="55">
        <v>0.22650462962962961</v>
      </c>
      <c r="DL175" s="55"/>
      <c r="DM175" s="52">
        <f t="shared" si="42"/>
        <v>2</v>
      </c>
      <c r="DN175" t="str">
        <f t="shared" si="43"/>
        <v>MO</v>
      </c>
      <c r="DO175" s="55"/>
      <c r="DP175" s="53">
        <v>44004</v>
      </c>
      <c r="DQ175" s="54">
        <f t="shared" si="44"/>
        <v>44004.291666666664</v>
      </c>
      <c r="DR175" s="55">
        <v>0.29217592592592595</v>
      </c>
      <c r="DS175" s="55"/>
      <c r="DT175" s="52">
        <f t="shared" si="45"/>
        <v>2</v>
      </c>
      <c r="DU175" t="str">
        <f t="shared" si="46"/>
        <v>MO</v>
      </c>
      <c r="DV175" s="57"/>
      <c r="DW175" s="65"/>
      <c r="DX175" s="65"/>
      <c r="ED175" s="72"/>
      <c r="EE175" s="72"/>
    </row>
    <row r="176" spans="14:135">
      <c r="N176" s="33">
        <v>44371</v>
      </c>
      <c r="O176" s="55">
        <v>0.75624999999999998</v>
      </c>
      <c r="P176" s="46">
        <f t="shared" si="47"/>
        <v>0</v>
      </c>
      <c r="Q176" s="19">
        <f t="shared" si="34"/>
        <v>0.75624999999999998</v>
      </c>
      <c r="R176" s="19">
        <f t="shared" si="35"/>
        <v>9.6450617283950209E-6</v>
      </c>
      <c r="T176" s="19">
        <v>0.12083333333333333</v>
      </c>
      <c r="U176" s="35">
        <v>112.67343760461617</v>
      </c>
      <c r="V176" s="5">
        <v>112.67343760461617</v>
      </c>
      <c r="W176" s="5">
        <v>139.70193909261221</v>
      </c>
      <c r="X176" s="5">
        <v>169.97587143471571</v>
      </c>
      <c r="Y176" s="5">
        <v>201.96728999999999</v>
      </c>
      <c r="Z176" s="5">
        <v>233.38322358623958</v>
      </c>
      <c r="AA176" s="5">
        <v>263.46873972986236</v>
      </c>
      <c r="AB176" s="5">
        <v>292.6734376046162</v>
      </c>
      <c r="AC176" s="5">
        <v>319.70193909261218</v>
      </c>
      <c r="AD176" s="5">
        <v>349.97587143471571</v>
      </c>
      <c r="AE176" s="5">
        <v>21.967289999999998</v>
      </c>
      <c r="AF176" s="5">
        <v>53.383223586239595</v>
      </c>
      <c r="AG176" s="5">
        <v>83.468739729862378</v>
      </c>
      <c r="AK176" s="43"/>
      <c r="AM176" s="5">
        <v>175</v>
      </c>
      <c r="AN176" s="5" t="s">
        <v>411</v>
      </c>
      <c r="AO176" s="5">
        <v>9</v>
      </c>
      <c r="AP176" s="5">
        <f t="shared" si="36"/>
        <v>251.4</v>
      </c>
      <c r="AQ176" s="5">
        <f t="shared" si="37"/>
        <v>253.3</v>
      </c>
      <c r="AR176" s="5" t="s">
        <v>295</v>
      </c>
      <c r="AS176" s="5">
        <v>31</v>
      </c>
      <c r="AT176" s="5">
        <v>11.444444444444445</v>
      </c>
      <c r="AU176" s="5">
        <v>13.333333333333334</v>
      </c>
      <c r="AV176" s="5" t="s">
        <v>15</v>
      </c>
      <c r="AW176" s="5" t="s">
        <v>21</v>
      </c>
      <c r="AX176" s="5" t="s">
        <v>12</v>
      </c>
      <c r="AY176" s="61" t="s">
        <v>206</v>
      </c>
      <c r="BP176" s="47">
        <v>29.73</v>
      </c>
      <c r="BQ176" s="47">
        <v>1</v>
      </c>
      <c r="BR176" s="47">
        <v>29.73</v>
      </c>
      <c r="BS176" s="80" t="s">
        <v>432</v>
      </c>
      <c r="DB176" s="53">
        <v>44005</v>
      </c>
      <c r="DC176" s="54">
        <f t="shared" si="38"/>
        <v>44005.25</v>
      </c>
      <c r="DD176" s="55">
        <v>0.25138888888888888</v>
      </c>
      <c r="DE176" s="55">
        <v>0.80486111111111114</v>
      </c>
      <c r="DF176" s="52">
        <f t="shared" si="39"/>
        <v>3</v>
      </c>
      <c r="DG176" t="str">
        <f t="shared" si="40"/>
        <v>MA</v>
      </c>
      <c r="DH176" s="55"/>
      <c r="DI176" s="53">
        <v>44005</v>
      </c>
      <c r="DJ176" s="54">
        <f t="shared" si="41"/>
        <v>44005.225694444445</v>
      </c>
      <c r="DK176" s="55">
        <v>0.22667824074074075</v>
      </c>
      <c r="DL176" s="55"/>
      <c r="DM176" s="52">
        <f t="shared" si="42"/>
        <v>3</v>
      </c>
      <c r="DN176" t="str">
        <f t="shared" si="43"/>
        <v>MA</v>
      </c>
      <c r="DO176" s="55"/>
      <c r="DP176" s="53">
        <v>44005</v>
      </c>
      <c r="DQ176" s="54">
        <f t="shared" si="44"/>
        <v>44005.291666666664</v>
      </c>
      <c r="DR176" s="55">
        <v>0.29233796296296294</v>
      </c>
      <c r="DS176" s="55"/>
      <c r="DT176" s="52">
        <f t="shared" si="45"/>
        <v>3</v>
      </c>
      <c r="DU176" t="str">
        <f t="shared" si="46"/>
        <v>MA</v>
      </c>
      <c r="DV176" s="57"/>
      <c r="DW176" s="65"/>
      <c r="DX176" s="65"/>
      <c r="ED176" s="72"/>
      <c r="EE176" s="72"/>
    </row>
    <row r="177" spans="14:135">
      <c r="N177" s="33">
        <v>44372</v>
      </c>
      <c r="O177" s="55">
        <v>0.75902777777777775</v>
      </c>
      <c r="P177" s="46">
        <f t="shared" si="47"/>
        <v>0</v>
      </c>
      <c r="Q177" s="19">
        <f t="shared" si="34"/>
        <v>0.75902777777777775</v>
      </c>
      <c r="R177" s="19">
        <f t="shared" si="35"/>
        <v>9.6450617283954071E-6</v>
      </c>
      <c r="T177" s="19">
        <v>0.12152777777777778</v>
      </c>
      <c r="U177" s="35">
        <v>112.89988252361945</v>
      </c>
      <c r="V177" s="5">
        <v>112.89988252361945</v>
      </c>
      <c r="W177" s="5">
        <v>139.94735002366957</v>
      </c>
      <c r="X177" s="5">
        <v>170.2332561107566</v>
      </c>
      <c r="Y177" s="5">
        <v>202.21738999999999</v>
      </c>
      <c r="Z177" s="5">
        <v>233.61739445212021</v>
      </c>
      <c r="AA177" s="5">
        <v>263.694608225482</v>
      </c>
      <c r="AB177" s="5">
        <v>292.89988252361945</v>
      </c>
      <c r="AC177" s="5">
        <v>319.94735002366957</v>
      </c>
      <c r="AD177" s="5">
        <v>350.2332561107566</v>
      </c>
      <c r="AE177" s="5">
        <v>22.217390000000002</v>
      </c>
      <c r="AF177" s="5">
        <v>53.617394452120195</v>
      </c>
      <c r="AG177" s="5">
        <v>83.694608225481986</v>
      </c>
      <c r="AK177" s="43"/>
      <c r="AM177" s="5">
        <v>176</v>
      </c>
      <c r="AN177" s="5" t="s">
        <v>411</v>
      </c>
      <c r="AO177" s="5">
        <v>9</v>
      </c>
      <c r="AP177" s="5">
        <f t="shared" si="36"/>
        <v>253.3</v>
      </c>
      <c r="AQ177" s="5">
        <f t="shared" si="37"/>
        <v>255.6</v>
      </c>
      <c r="AR177" s="5" t="s">
        <v>298</v>
      </c>
      <c r="AS177" s="5">
        <v>32</v>
      </c>
      <c r="AT177" s="5">
        <v>13.333333333333334</v>
      </c>
      <c r="AU177" s="5">
        <v>15.555555555555557</v>
      </c>
      <c r="AV177" s="5" t="s">
        <v>15</v>
      </c>
      <c r="AW177" s="5" t="s">
        <v>13</v>
      </c>
      <c r="AX177" s="5" t="s">
        <v>13</v>
      </c>
      <c r="AY177" s="61" t="s">
        <v>206</v>
      </c>
      <c r="BP177" s="47">
        <v>29.74</v>
      </c>
      <c r="BQ177" s="47">
        <v>1</v>
      </c>
      <c r="BR177" s="47">
        <v>29.74</v>
      </c>
      <c r="BS177" s="80" t="s">
        <v>432</v>
      </c>
      <c r="DB177" s="53">
        <v>44006</v>
      </c>
      <c r="DC177" s="54">
        <f t="shared" si="38"/>
        <v>44006.253472222219</v>
      </c>
      <c r="DD177" s="55">
        <v>0.25208333333333333</v>
      </c>
      <c r="DE177" s="55">
        <v>0.80486111111111114</v>
      </c>
      <c r="DF177" s="52">
        <f t="shared" si="39"/>
        <v>4</v>
      </c>
      <c r="DG177" t="str">
        <f t="shared" si="40"/>
        <v>ME</v>
      </c>
      <c r="DH177" s="55"/>
      <c r="DI177" s="53">
        <v>44006</v>
      </c>
      <c r="DJ177" s="54">
        <f t="shared" si="41"/>
        <v>44006.225694444445</v>
      </c>
      <c r="DK177" s="55">
        <v>0.22686342592592593</v>
      </c>
      <c r="DL177" s="55"/>
      <c r="DM177" s="52">
        <f t="shared" si="42"/>
        <v>4</v>
      </c>
      <c r="DN177" t="str">
        <f t="shared" si="43"/>
        <v>ME</v>
      </c>
      <c r="DO177" s="55"/>
      <c r="DP177" s="53">
        <v>44006</v>
      </c>
      <c r="DQ177" s="54">
        <f t="shared" si="44"/>
        <v>44006.291666666664</v>
      </c>
      <c r="DR177" s="55">
        <v>0.29248842592592594</v>
      </c>
      <c r="DS177" s="55"/>
      <c r="DT177" s="52">
        <f t="shared" si="45"/>
        <v>4</v>
      </c>
      <c r="DU177" t="str">
        <f t="shared" si="46"/>
        <v>ME</v>
      </c>
      <c r="DV177" s="57"/>
      <c r="DW177" s="65"/>
      <c r="DX177" s="65"/>
      <c r="ED177" s="72"/>
      <c r="EE177" s="72"/>
    </row>
    <row r="178" spans="14:135">
      <c r="N178" s="33">
        <v>44373</v>
      </c>
      <c r="O178" s="55">
        <v>0.76180555555555562</v>
      </c>
      <c r="P178" s="46">
        <f t="shared" si="47"/>
        <v>0</v>
      </c>
      <c r="Q178" s="19">
        <f t="shared" si="34"/>
        <v>0.76180555555555562</v>
      </c>
      <c r="R178" s="19">
        <f t="shared" si="35"/>
        <v>9.6450617283950209E-6</v>
      </c>
      <c r="T178" s="19">
        <v>0.12222222222222223</v>
      </c>
      <c r="U178" s="35">
        <v>113.1264256500624</v>
      </c>
      <c r="V178" s="5">
        <v>113.1264256500624</v>
      </c>
      <c r="W178" s="5">
        <v>140.19279691759905</v>
      </c>
      <c r="X178" s="5">
        <v>170.49056563859628</v>
      </c>
      <c r="Y178" s="5">
        <v>202.46731</v>
      </c>
      <c r="Z178" s="5">
        <v>233.8514393776797</v>
      </c>
      <c r="AA178" s="5">
        <v>263.9204840037014</v>
      </c>
      <c r="AB178" s="5">
        <v>293.1264256500624</v>
      </c>
      <c r="AC178" s="5">
        <v>320.19279691759903</v>
      </c>
      <c r="AD178" s="5">
        <v>350.49056563859631</v>
      </c>
      <c r="AE178" s="5">
        <v>22.467309999999998</v>
      </c>
      <c r="AF178" s="5">
        <v>53.851439377679711</v>
      </c>
      <c r="AG178" s="5">
        <v>83.920484003701432</v>
      </c>
      <c r="AK178" s="43"/>
      <c r="AM178" s="5">
        <v>177</v>
      </c>
      <c r="AN178" s="5" t="s">
        <v>411</v>
      </c>
      <c r="AO178" s="5">
        <v>9</v>
      </c>
      <c r="AP178" s="5">
        <f t="shared" si="36"/>
        <v>255.6</v>
      </c>
      <c r="AQ178" s="5">
        <f t="shared" si="37"/>
        <v>256.2</v>
      </c>
      <c r="AR178" s="5" t="s">
        <v>298</v>
      </c>
      <c r="AS178" s="5">
        <v>32</v>
      </c>
      <c r="AT178" s="5">
        <v>15.555555555555557</v>
      </c>
      <c r="AU178" s="5">
        <v>16.222222222222221</v>
      </c>
      <c r="AV178" s="5" t="s">
        <v>15</v>
      </c>
      <c r="AW178" s="5" t="s">
        <v>13</v>
      </c>
      <c r="AX178" s="5" t="s">
        <v>10</v>
      </c>
      <c r="AY178" s="61" t="s">
        <v>206</v>
      </c>
      <c r="BP178" s="47">
        <v>29.75</v>
      </c>
      <c r="BQ178" s="47">
        <v>1</v>
      </c>
      <c r="BR178" s="47">
        <v>29.75</v>
      </c>
      <c r="BS178" s="80" t="s">
        <v>432</v>
      </c>
      <c r="DB178" s="53">
        <v>44007</v>
      </c>
      <c r="DC178" s="54">
        <f t="shared" si="38"/>
        <v>44007.253472222219</v>
      </c>
      <c r="DD178" s="55">
        <v>0.25208333333333333</v>
      </c>
      <c r="DE178" s="55">
        <v>0.80486111111111114</v>
      </c>
      <c r="DF178" s="52">
        <f t="shared" si="39"/>
        <v>5</v>
      </c>
      <c r="DG178" t="str">
        <f t="shared" si="40"/>
        <v>JU</v>
      </c>
      <c r="DH178" s="55"/>
      <c r="DI178" s="53">
        <v>44007</v>
      </c>
      <c r="DJ178" s="54">
        <f t="shared" si="41"/>
        <v>44007.225694444445</v>
      </c>
      <c r="DK178" s="55">
        <v>0.22708333333333333</v>
      </c>
      <c r="DL178" s="55"/>
      <c r="DM178" s="52">
        <f t="shared" si="42"/>
        <v>5</v>
      </c>
      <c r="DN178" t="str">
        <f t="shared" si="43"/>
        <v>JU</v>
      </c>
      <c r="DO178" s="55"/>
      <c r="DP178" s="53">
        <v>44007</v>
      </c>
      <c r="DQ178" s="54">
        <f t="shared" si="44"/>
        <v>44007.291666666664</v>
      </c>
      <c r="DR178" s="55">
        <v>0.29263888888888889</v>
      </c>
      <c r="DS178" s="55"/>
      <c r="DT178" s="52">
        <f t="shared" si="45"/>
        <v>5</v>
      </c>
      <c r="DU178" t="str">
        <f t="shared" si="46"/>
        <v>JU</v>
      </c>
      <c r="DV178" s="57"/>
      <c r="DW178" s="65"/>
      <c r="DX178" s="65"/>
      <c r="ED178" s="72"/>
      <c r="EE178" s="72"/>
    </row>
    <row r="179" spans="14:135">
      <c r="N179" s="33">
        <v>44374</v>
      </c>
      <c r="O179" s="55">
        <v>0.76458333333333339</v>
      </c>
      <c r="P179" s="46">
        <f t="shared" si="47"/>
        <v>0</v>
      </c>
      <c r="Q179" s="19">
        <f t="shared" si="34"/>
        <v>0.76458333333333339</v>
      </c>
      <c r="R179" s="19">
        <f t="shared" si="35"/>
        <v>9.6450617283950209E-6</v>
      </c>
      <c r="T179" s="19">
        <v>0.12291666666666667</v>
      </c>
      <c r="U179" s="35">
        <v>113.3530008958183</v>
      </c>
      <c r="V179" s="5">
        <v>113.3530008958183</v>
      </c>
      <c r="W179" s="5">
        <v>140.43836763821557</v>
      </c>
      <c r="X179" s="5">
        <v>170.74779758147548</v>
      </c>
      <c r="Y179" s="5">
        <v>202.71704</v>
      </c>
      <c r="Z179" s="5">
        <v>234.08535973530275</v>
      </c>
      <c r="AA179" s="5">
        <v>264.14636877795516</v>
      </c>
      <c r="AB179" s="5">
        <v>293.3530008958183</v>
      </c>
      <c r="AC179" s="5">
        <v>320.4383676382156</v>
      </c>
      <c r="AD179" s="5">
        <v>350.74779758147548</v>
      </c>
      <c r="AE179" s="5">
        <v>22.717039999999997</v>
      </c>
      <c r="AF179" s="5">
        <v>54.08535973530276</v>
      </c>
      <c r="AG179" s="5">
        <v>84.146368777955175</v>
      </c>
      <c r="AK179" s="43"/>
      <c r="AM179" s="5">
        <v>178</v>
      </c>
      <c r="AN179" s="5" t="s">
        <v>411</v>
      </c>
      <c r="AO179" s="5">
        <v>9</v>
      </c>
      <c r="AP179" s="5">
        <f t="shared" si="36"/>
        <v>256.2</v>
      </c>
      <c r="AQ179" s="5">
        <f t="shared" si="37"/>
        <v>257.3</v>
      </c>
      <c r="AR179" s="5" t="s">
        <v>298</v>
      </c>
      <c r="AS179" s="5">
        <v>32</v>
      </c>
      <c r="AT179" s="5">
        <v>16.222222222222221</v>
      </c>
      <c r="AU179" s="5">
        <v>17.333333333333332</v>
      </c>
      <c r="AV179" s="5" t="s">
        <v>15</v>
      </c>
      <c r="AW179" s="5" t="s">
        <v>13</v>
      </c>
      <c r="AX179" s="5" t="s">
        <v>11</v>
      </c>
      <c r="AY179" s="61" t="s">
        <v>206</v>
      </c>
      <c r="BP179" s="47">
        <v>29.76</v>
      </c>
      <c r="BQ179" s="47">
        <v>1</v>
      </c>
      <c r="BR179" s="47">
        <v>29.76</v>
      </c>
      <c r="BS179" s="80" t="s">
        <v>432</v>
      </c>
      <c r="DB179" s="53">
        <v>44008</v>
      </c>
      <c r="DC179" s="54">
        <f t="shared" si="38"/>
        <v>44008.253472222219</v>
      </c>
      <c r="DD179" s="55">
        <v>0.25208333333333333</v>
      </c>
      <c r="DE179" s="55">
        <v>0.80486111111111114</v>
      </c>
      <c r="DF179" s="52">
        <f t="shared" si="39"/>
        <v>6</v>
      </c>
      <c r="DG179" t="str">
        <f t="shared" si="40"/>
        <v>VE</v>
      </c>
      <c r="DH179" s="55"/>
      <c r="DI179" s="53">
        <v>44008</v>
      </c>
      <c r="DJ179" s="54">
        <f t="shared" si="41"/>
        <v>44008.225694444445</v>
      </c>
      <c r="DK179" s="55">
        <v>0.22731481481481483</v>
      </c>
      <c r="DL179" s="55"/>
      <c r="DM179" s="52">
        <f t="shared" si="42"/>
        <v>6</v>
      </c>
      <c r="DN179" t="str">
        <f t="shared" si="43"/>
        <v>VE</v>
      </c>
      <c r="DO179" s="55"/>
      <c r="DP179" s="53">
        <v>44008</v>
      </c>
      <c r="DQ179" s="54">
        <f t="shared" si="44"/>
        <v>44008.291666666664</v>
      </c>
      <c r="DR179" s="55">
        <v>0.29278935185185184</v>
      </c>
      <c r="DS179" s="55"/>
      <c r="DT179" s="52">
        <f t="shared" si="45"/>
        <v>6</v>
      </c>
      <c r="DU179" t="str">
        <f t="shared" si="46"/>
        <v>VE</v>
      </c>
      <c r="DV179" s="57"/>
      <c r="DW179" s="65"/>
      <c r="DX179" s="65"/>
      <c r="ED179" s="72"/>
      <c r="EE179" s="72"/>
    </row>
    <row r="180" spans="14:135">
      <c r="N180" s="33">
        <v>44375</v>
      </c>
      <c r="O180" s="55">
        <v>0.76736111111111116</v>
      </c>
      <c r="P180" s="46">
        <f t="shared" si="47"/>
        <v>0</v>
      </c>
      <c r="Q180" s="19">
        <f t="shared" si="34"/>
        <v>0.76736111111111116</v>
      </c>
      <c r="R180" s="19">
        <f t="shared" si="35"/>
        <v>9.6450617283950209E-6</v>
      </c>
      <c r="T180" s="19">
        <v>0.12361111111111112</v>
      </c>
      <c r="U180" s="35">
        <v>113.5796800618719</v>
      </c>
      <c r="V180" s="5">
        <v>113.5796800618719</v>
      </c>
      <c r="W180" s="5">
        <v>140.6840727352531</v>
      </c>
      <c r="X180" s="5">
        <v>171.00494979585719</v>
      </c>
      <c r="Y180" s="5">
        <v>202.96657999999999</v>
      </c>
      <c r="Z180" s="5">
        <v>234.31915690083946</v>
      </c>
      <c r="AA180" s="5">
        <v>264.37226348641713</v>
      </c>
      <c r="AB180" s="5">
        <v>293.5796800618719</v>
      </c>
      <c r="AC180" s="5">
        <v>320.6840727352531</v>
      </c>
      <c r="AD180" s="5">
        <v>351.00494979585721</v>
      </c>
      <c r="AE180" s="5">
        <v>22.96658</v>
      </c>
      <c r="AF180" s="5">
        <v>54.319156900839445</v>
      </c>
      <c r="AG180" s="5">
        <v>84.37226348641714</v>
      </c>
      <c r="AK180" s="43"/>
      <c r="AM180" s="5">
        <v>179</v>
      </c>
      <c r="AN180" s="5" t="s">
        <v>411</v>
      </c>
      <c r="AO180" s="5">
        <v>9</v>
      </c>
      <c r="AP180" s="5">
        <f t="shared" si="36"/>
        <v>257.3</v>
      </c>
      <c r="AQ180" s="5">
        <f t="shared" si="37"/>
        <v>258.10000000000002</v>
      </c>
      <c r="AR180" s="5" t="s">
        <v>298</v>
      </c>
      <c r="AS180" s="5">
        <v>32</v>
      </c>
      <c r="AT180" s="5">
        <v>17.333333333333332</v>
      </c>
      <c r="AU180" s="5">
        <v>18.111111111111114</v>
      </c>
      <c r="AV180" s="5" t="s">
        <v>15</v>
      </c>
      <c r="AW180" s="5" t="s">
        <v>13</v>
      </c>
      <c r="AX180" s="5" t="s">
        <v>14</v>
      </c>
      <c r="AY180" s="61" t="s">
        <v>206</v>
      </c>
      <c r="BP180" s="47">
        <v>29.77</v>
      </c>
      <c r="BQ180" s="47">
        <v>1</v>
      </c>
      <c r="BR180" s="47">
        <v>29.77</v>
      </c>
      <c r="BS180" s="80" t="s">
        <v>432</v>
      </c>
      <c r="DB180" s="53">
        <v>44009</v>
      </c>
      <c r="DC180" s="54">
        <f t="shared" si="38"/>
        <v>44009.253472222219</v>
      </c>
      <c r="DD180" s="55">
        <v>0.25208333333333333</v>
      </c>
      <c r="DE180" s="55">
        <v>0.80486111111111114</v>
      </c>
      <c r="DF180" s="52">
        <f t="shared" si="39"/>
        <v>7</v>
      </c>
      <c r="DG180" t="str">
        <f t="shared" si="40"/>
        <v>SA</v>
      </c>
      <c r="DH180" s="55"/>
      <c r="DI180" s="53">
        <v>44009</v>
      </c>
      <c r="DJ180" s="54">
        <f t="shared" si="41"/>
        <v>44009.229166666664</v>
      </c>
      <c r="DK180" s="55">
        <v>0.22756944444444446</v>
      </c>
      <c r="DL180" s="55"/>
      <c r="DM180" s="52">
        <f t="shared" si="42"/>
        <v>7</v>
      </c>
      <c r="DN180" t="str">
        <f t="shared" si="43"/>
        <v>SA</v>
      </c>
      <c r="DO180" s="55"/>
      <c r="DP180" s="53">
        <v>44009</v>
      </c>
      <c r="DQ180" s="54">
        <f t="shared" si="44"/>
        <v>44009.291666666664</v>
      </c>
      <c r="DR180" s="55">
        <v>0.29293981481481485</v>
      </c>
      <c r="DS180" s="55"/>
      <c r="DT180" s="52">
        <f t="shared" si="45"/>
        <v>7</v>
      </c>
      <c r="DU180" t="str">
        <f t="shared" si="46"/>
        <v>SA</v>
      </c>
      <c r="DV180" s="57"/>
      <c r="DW180" s="65"/>
      <c r="DX180" s="65"/>
      <c r="ED180" s="72"/>
      <c r="EE180" s="72"/>
    </row>
    <row r="181" spans="14:135">
      <c r="N181" s="33">
        <v>44376</v>
      </c>
      <c r="O181" s="55">
        <v>0.77013888888888893</v>
      </c>
      <c r="P181" s="46">
        <f t="shared" si="47"/>
        <v>0</v>
      </c>
      <c r="Q181" s="19">
        <f t="shared" si="34"/>
        <v>0.77013888888888893</v>
      </c>
      <c r="R181" s="19">
        <f t="shared" si="35"/>
        <v>9.6450617283950209E-6</v>
      </c>
      <c r="T181" s="19">
        <v>0.12430555555555556</v>
      </c>
      <c r="U181" s="35">
        <v>113.80644463727955</v>
      </c>
      <c r="V181" s="5">
        <v>113.80644463727955</v>
      </c>
      <c r="W181" s="5">
        <v>140.92969088790539</v>
      </c>
      <c r="X181" s="5">
        <v>171.26202200875909</v>
      </c>
      <c r="Y181" s="5">
        <v>203.21593999999999</v>
      </c>
      <c r="Z181" s="5">
        <v>234.55283225137117</v>
      </c>
      <c r="AA181" s="5">
        <v>264.5981689206543</v>
      </c>
      <c r="AB181" s="5">
        <v>293.80644463727958</v>
      </c>
      <c r="AC181" s="5">
        <v>320.92969088790539</v>
      </c>
      <c r="AD181" s="5">
        <v>351.26202200875912</v>
      </c>
      <c r="AE181" s="5">
        <v>23.215940000000003</v>
      </c>
      <c r="AF181" s="5">
        <v>54.552832251371171</v>
      </c>
      <c r="AG181" s="5">
        <v>84.598168920654302</v>
      </c>
      <c r="AK181" s="43"/>
      <c r="AM181" s="5">
        <v>180</v>
      </c>
      <c r="AN181" s="5" t="s">
        <v>411</v>
      </c>
      <c r="AO181" s="5">
        <v>9</v>
      </c>
      <c r="AP181" s="5">
        <f t="shared" si="36"/>
        <v>258.10000000000002</v>
      </c>
      <c r="AQ181" s="5">
        <f t="shared" si="37"/>
        <v>260.10000000000002</v>
      </c>
      <c r="AR181" s="5" t="s">
        <v>298</v>
      </c>
      <c r="AS181" s="5">
        <v>32</v>
      </c>
      <c r="AT181" s="5">
        <v>18.111111111111114</v>
      </c>
      <c r="AU181" s="5">
        <v>20.111111111111114</v>
      </c>
      <c r="AV181" s="5" t="s">
        <v>15</v>
      </c>
      <c r="AW181" s="5" t="s">
        <v>13</v>
      </c>
      <c r="AX181" s="5" t="s">
        <v>20</v>
      </c>
      <c r="AY181" s="61" t="s">
        <v>206</v>
      </c>
      <c r="BP181" s="47">
        <v>29.78</v>
      </c>
      <c r="BQ181" s="47">
        <v>1</v>
      </c>
      <c r="BR181" s="47">
        <v>29.78</v>
      </c>
      <c r="BS181" s="80" t="s">
        <v>432</v>
      </c>
      <c r="DB181" s="53">
        <v>44010</v>
      </c>
      <c r="DC181" s="54">
        <f t="shared" si="38"/>
        <v>44010.253472222219</v>
      </c>
      <c r="DD181" s="55">
        <v>0.25277777777777777</v>
      </c>
      <c r="DE181" s="55">
        <v>0.80486111111111114</v>
      </c>
      <c r="DF181" s="52">
        <f t="shared" si="39"/>
        <v>1</v>
      </c>
      <c r="DG181" t="str">
        <f t="shared" si="40"/>
        <v>SU</v>
      </c>
      <c r="DH181" s="55"/>
      <c r="DI181" s="53">
        <v>44010</v>
      </c>
      <c r="DJ181" s="54">
        <f t="shared" si="41"/>
        <v>44010.229166666664</v>
      </c>
      <c r="DK181" s="55">
        <v>0.22783564814814816</v>
      </c>
      <c r="DL181" s="55"/>
      <c r="DM181" s="52">
        <f t="shared" si="42"/>
        <v>1</v>
      </c>
      <c r="DN181" t="str">
        <f t="shared" si="43"/>
        <v>SU</v>
      </c>
      <c r="DO181" s="55"/>
      <c r="DP181" s="53">
        <v>44010</v>
      </c>
      <c r="DQ181" s="54">
        <f t="shared" si="44"/>
        <v>44010.291666666664</v>
      </c>
      <c r="DR181" s="55">
        <v>0.2930787037037037</v>
      </c>
      <c r="DS181" s="55"/>
      <c r="DT181" s="52">
        <f t="shared" si="45"/>
        <v>1</v>
      </c>
      <c r="DU181" t="str">
        <f t="shared" si="46"/>
        <v>SU</v>
      </c>
      <c r="DV181" s="57"/>
      <c r="DW181" s="65"/>
      <c r="DX181" s="65"/>
      <c r="ED181" s="72"/>
      <c r="EE181" s="72"/>
    </row>
    <row r="182" spans="14:135">
      <c r="N182" s="33">
        <v>44377</v>
      </c>
      <c r="O182" s="55">
        <v>0.7729166666666667</v>
      </c>
      <c r="P182" s="46">
        <f t="shared" si="47"/>
        <v>0</v>
      </c>
      <c r="Q182" s="19">
        <f t="shared" si="34"/>
        <v>0.7729166666666667</v>
      </c>
      <c r="R182" s="19">
        <f t="shared" si="35"/>
        <v>9.6450617283950209E-6</v>
      </c>
      <c r="T182" s="19">
        <v>0.125</v>
      </c>
      <c r="U182" s="35">
        <v>114.03328331622987</v>
      </c>
      <c r="V182" s="5">
        <v>114.03328331622987</v>
      </c>
      <c r="W182" s="5">
        <v>141.17551537114292</v>
      </c>
      <c r="X182" s="5">
        <v>171.51901286856571</v>
      </c>
      <c r="Y182" s="5">
        <v>203.46511000000001</v>
      </c>
      <c r="Z182" s="5">
        <v>234.786387166586</v>
      </c>
      <c r="AA182" s="5">
        <v>264.82408709446128</v>
      </c>
      <c r="AB182" s="5">
        <v>294.03328331622987</v>
      </c>
      <c r="AC182" s="5">
        <v>321.17551537114292</v>
      </c>
      <c r="AD182" s="5">
        <v>351.51901286856571</v>
      </c>
      <c r="AE182" s="5">
        <v>23.465110000000003</v>
      </c>
      <c r="AF182" s="5">
        <v>54.786387166585996</v>
      </c>
      <c r="AG182" s="5">
        <v>84.824087094461262</v>
      </c>
      <c r="AK182" s="43"/>
      <c r="AM182" s="5">
        <v>181</v>
      </c>
      <c r="AN182" s="5" t="s">
        <v>411</v>
      </c>
      <c r="AO182" s="5">
        <v>9</v>
      </c>
      <c r="AP182" s="5">
        <f t="shared" si="36"/>
        <v>260.10000000000002</v>
      </c>
      <c r="AQ182" s="5">
        <f t="shared" si="37"/>
        <v>261.89999999999998</v>
      </c>
      <c r="AR182" s="5" t="s">
        <v>298</v>
      </c>
      <c r="AS182" s="5">
        <v>32</v>
      </c>
      <c r="AT182" s="5">
        <v>20.111111111111114</v>
      </c>
      <c r="AU182" s="5">
        <v>21.888888888888889</v>
      </c>
      <c r="AV182" s="5" t="s">
        <v>15</v>
      </c>
      <c r="AW182" s="5" t="s">
        <v>13</v>
      </c>
      <c r="AX182" s="5" t="s">
        <v>15</v>
      </c>
      <c r="AY182" s="61" t="s">
        <v>206</v>
      </c>
      <c r="BP182" s="47">
        <v>29.79</v>
      </c>
      <c r="BQ182" s="47">
        <v>1</v>
      </c>
      <c r="BR182" s="47">
        <v>29.79</v>
      </c>
      <c r="BS182" s="80" t="s">
        <v>432</v>
      </c>
      <c r="DB182" s="53">
        <v>44011</v>
      </c>
      <c r="DC182" s="54">
        <f t="shared" si="38"/>
        <v>44011.253472222219</v>
      </c>
      <c r="DD182" s="55">
        <v>0.25277777777777777</v>
      </c>
      <c r="DE182" s="55">
        <v>0.80555555555555547</v>
      </c>
      <c r="DF182" s="52">
        <f t="shared" si="39"/>
        <v>2</v>
      </c>
      <c r="DG182" t="str">
        <f t="shared" si="40"/>
        <v>MO</v>
      </c>
      <c r="DH182" s="55"/>
      <c r="DI182" s="53">
        <v>44011</v>
      </c>
      <c r="DJ182" s="54">
        <f t="shared" si="41"/>
        <v>44011.229166666664</v>
      </c>
      <c r="DK182" s="55">
        <v>0.22813657407407406</v>
      </c>
      <c r="DL182" s="55"/>
      <c r="DM182" s="52">
        <f t="shared" si="42"/>
        <v>2</v>
      </c>
      <c r="DN182" t="str">
        <f t="shared" si="43"/>
        <v>MO</v>
      </c>
      <c r="DO182" s="55"/>
      <c r="DP182" s="53">
        <v>44011</v>
      </c>
      <c r="DQ182" s="54">
        <f t="shared" si="44"/>
        <v>44011.291666666664</v>
      </c>
      <c r="DR182" s="55">
        <v>0.29322916666666665</v>
      </c>
      <c r="DS182" s="55"/>
      <c r="DT182" s="52">
        <f t="shared" si="45"/>
        <v>2</v>
      </c>
      <c r="DU182" t="str">
        <f t="shared" si="46"/>
        <v>MO</v>
      </c>
      <c r="DV182" s="57"/>
      <c r="DW182" s="65"/>
      <c r="DX182" s="65"/>
      <c r="ED182" s="72"/>
      <c r="EE182" s="72"/>
    </row>
    <row r="183" spans="14:135">
      <c r="N183" s="33">
        <v>44378</v>
      </c>
      <c r="O183" s="55">
        <v>0.77569444444444446</v>
      </c>
      <c r="P183" s="46">
        <f t="shared" si="47"/>
        <v>0</v>
      </c>
      <c r="Q183" s="19">
        <f t="shared" si="34"/>
        <v>0.77569444444444446</v>
      </c>
      <c r="R183" s="19">
        <f t="shared" si="35"/>
        <v>9.6450617283950209E-6</v>
      </c>
      <c r="T183" s="19">
        <v>0.12569444444444444</v>
      </c>
      <c r="U183" s="35">
        <v>114.26017758468251</v>
      </c>
      <c r="V183" s="5">
        <v>114.26017758468251</v>
      </c>
      <c r="W183" s="5">
        <v>141.42133388045676</v>
      </c>
      <c r="X183" s="5">
        <v>171.77592094857275</v>
      </c>
      <c r="Y183" s="5">
        <v>203.71409</v>
      </c>
      <c r="Z183" s="5">
        <v>235.01982303105638</v>
      </c>
      <c r="AA183" s="5">
        <v>265.05001827824611</v>
      </c>
      <c r="AB183" s="5">
        <v>294.26017758468254</v>
      </c>
      <c r="AC183" s="5">
        <v>321.42133388045676</v>
      </c>
      <c r="AD183" s="5">
        <v>351.77592094857278</v>
      </c>
      <c r="AE183" s="5">
        <v>23.714089999999999</v>
      </c>
      <c r="AF183" s="5">
        <v>55.019823031056347</v>
      </c>
      <c r="AG183" s="5">
        <v>85.050018278246128</v>
      </c>
      <c r="AK183" s="43"/>
      <c r="AM183" s="5">
        <v>182</v>
      </c>
      <c r="AN183" s="5" t="s">
        <v>411</v>
      </c>
      <c r="AO183" s="5">
        <v>9</v>
      </c>
      <c r="AP183" s="5">
        <f t="shared" si="36"/>
        <v>261.89999999999998</v>
      </c>
      <c r="AQ183" s="5">
        <f t="shared" si="37"/>
        <v>264</v>
      </c>
      <c r="AR183" s="5" t="s">
        <v>298</v>
      </c>
      <c r="AS183" s="5">
        <v>32</v>
      </c>
      <c r="AT183" s="5">
        <v>21.888888888888889</v>
      </c>
      <c r="AU183" s="5">
        <v>24</v>
      </c>
      <c r="AV183" s="5" t="s">
        <v>15</v>
      </c>
      <c r="AW183" s="5" t="s">
        <v>13</v>
      </c>
      <c r="AX183" s="5" t="s">
        <v>16</v>
      </c>
      <c r="AY183" s="61" t="s">
        <v>206</v>
      </c>
      <c r="BP183" s="47">
        <v>29.8</v>
      </c>
      <c r="BQ183" s="47">
        <v>1</v>
      </c>
      <c r="BR183" s="47">
        <v>29.8</v>
      </c>
      <c r="BS183" s="80" t="s">
        <v>432</v>
      </c>
      <c r="DB183" s="53">
        <v>44012</v>
      </c>
      <c r="DC183" s="54">
        <f t="shared" si="38"/>
        <v>44012.253472222219</v>
      </c>
      <c r="DD183" s="55">
        <v>0.25277777777777777</v>
      </c>
      <c r="DE183" s="55">
        <v>0.80555555555555547</v>
      </c>
      <c r="DF183" s="52">
        <f t="shared" si="39"/>
        <v>3</v>
      </c>
      <c r="DG183" t="str">
        <f t="shared" si="40"/>
        <v>MA</v>
      </c>
      <c r="DH183" s="55"/>
      <c r="DI183" s="53">
        <v>44012</v>
      </c>
      <c r="DJ183" s="54">
        <f t="shared" si="41"/>
        <v>44012.229166666664</v>
      </c>
      <c r="DK183" s="55">
        <v>0.22843749999999999</v>
      </c>
      <c r="DL183" s="55"/>
      <c r="DM183" s="52">
        <f t="shared" si="42"/>
        <v>3</v>
      </c>
      <c r="DN183" t="str">
        <f t="shared" si="43"/>
        <v>MA</v>
      </c>
      <c r="DO183" s="55"/>
      <c r="DP183" s="53">
        <v>44012</v>
      </c>
      <c r="DQ183" s="54">
        <f t="shared" si="44"/>
        <v>44012.291666666664</v>
      </c>
      <c r="DR183" s="55">
        <v>0.29336805555555556</v>
      </c>
      <c r="DS183" s="55"/>
      <c r="DT183" s="52">
        <f t="shared" si="45"/>
        <v>3</v>
      </c>
      <c r="DU183" t="str">
        <f t="shared" si="46"/>
        <v>MA</v>
      </c>
      <c r="DV183" s="57"/>
      <c r="DW183" s="65"/>
      <c r="DX183" s="65"/>
      <c r="ED183" s="72"/>
      <c r="EE183" s="72"/>
    </row>
    <row r="184" spans="14:135">
      <c r="N184" s="33">
        <v>44379</v>
      </c>
      <c r="O184" s="55">
        <v>0.77847222222222223</v>
      </c>
      <c r="P184" s="46">
        <f t="shared" si="47"/>
        <v>0</v>
      </c>
      <c r="Q184" s="19">
        <f t="shared" si="34"/>
        <v>0.77847222222222223</v>
      </c>
      <c r="R184" s="19">
        <f t="shared" si="35"/>
        <v>7.2337962962962661E-6</v>
      </c>
      <c r="T184" s="19">
        <v>0.12638888888888888</v>
      </c>
      <c r="U184" s="35">
        <v>114.48715698076251</v>
      </c>
      <c r="V184" s="5">
        <v>114.48715698076251</v>
      </c>
      <c r="W184" s="5">
        <v>141.66710637502172</v>
      </c>
      <c r="X184" s="5">
        <v>172.03274474939749</v>
      </c>
      <c r="Y184" s="5">
        <v>203.96289000000002</v>
      </c>
      <c r="Z184" s="5">
        <v>235.25314122787466</v>
      </c>
      <c r="AA184" s="5">
        <v>265.27596453738204</v>
      </c>
      <c r="AB184" s="5">
        <v>294.48715698076251</v>
      </c>
      <c r="AC184" s="5">
        <v>321.66710637502172</v>
      </c>
      <c r="AD184" s="5">
        <v>352.03274474939747</v>
      </c>
      <c r="AE184" s="5">
        <v>23.962890000000002</v>
      </c>
      <c r="AF184" s="5">
        <v>55.253141227874679</v>
      </c>
      <c r="AG184" s="5">
        <v>85.275964537382038</v>
      </c>
      <c r="AK184" s="43"/>
      <c r="AM184" s="5">
        <v>183</v>
      </c>
      <c r="AN184" s="5" t="s">
        <v>411</v>
      </c>
      <c r="AO184" s="5">
        <v>9</v>
      </c>
      <c r="AP184" s="5">
        <f t="shared" si="36"/>
        <v>264</v>
      </c>
      <c r="AQ184" s="5">
        <f t="shared" si="37"/>
        <v>265.89999999999998</v>
      </c>
      <c r="AR184" s="5" t="s">
        <v>298</v>
      </c>
      <c r="AS184" s="5">
        <v>32</v>
      </c>
      <c r="AT184" s="5">
        <v>24</v>
      </c>
      <c r="AU184" s="5">
        <v>25.888888888888889</v>
      </c>
      <c r="AV184" s="5" t="s">
        <v>15</v>
      </c>
      <c r="AW184" s="5" t="s">
        <v>13</v>
      </c>
      <c r="AX184" s="5" t="s">
        <v>12</v>
      </c>
      <c r="AY184" s="61" t="s">
        <v>206</v>
      </c>
      <c r="BP184" s="47">
        <v>29.81</v>
      </c>
      <c r="BQ184" s="47">
        <v>1</v>
      </c>
      <c r="BR184" s="47">
        <v>29.81</v>
      </c>
      <c r="BS184" s="80" t="s">
        <v>432</v>
      </c>
      <c r="DB184" s="53">
        <v>44013</v>
      </c>
      <c r="DC184" s="54">
        <f t="shared" si="38"/>
        <v>44013.253472222219</v>
      </c>
      <c r="DD184" s="55">
        <v>0.25347222222222221</v>
      </c>
      <c r="DE184" s="55">
        <v>0.80555555555555547</v>
      </c>
      <c r="DF184" s="52">
        <f t="shared" si="39"/>
        <v>4</v>
      </c>
      <c r="DG184" t="str">
        <f t="shared" si="40"/>
        <v>ME</v>
      </c>
      <c r="DH184" s="55"/>
      <c r="DI184" s="53">
        <v>44013</v>
      </c>
      <c r="DJ184" s="54">
        <f t="shared" si="41"/>
        <v>44013.229166666664</v>
      </c>
      <c r="DK184" s="55">
        <v>0.22876157407407408</v>
      </c>
      <c r="DL184" s="55"/>
      <c r="DM184" s="52">
        <f t="shared" si="42"/>
        <v>4</v>
      </c>
      <c r="DN184" t="str">
        <f t="shared" si="43"/>
        <v>ME</v>
      </c>
      <c r="DO184" s="55"/>
      <c r="DP184" s="53">
        <v>44013</v>
      </c>
      <c r="DQ184" s="54">
        <f t="shared" si="44"/>
        <v>44013.295138888891</v>
      </c>
      <c r="DR184" s="55">
        <v>0.29350694444444442</v>
      </c>
      <c r="DS184" s="55"/>
      <c r="DT184" s="52">
        <f t="shared" si="45"/>
        <v>4</v>
      </c>
      <c r="DU184" t="str">
        <f t="shared" si="46"/>
        <v>ME</v>
      </c>
      <c r="DV184" s="57"/>
      <c r="DW184" s="65"/>
      <c r="DX184" s="65"/>
      <c r="ED184" s="72"/>
      <c r="EE184" s="72"/>
    </row>
    <row r="185" spans="14:135">
      <c r="N185" s="33">
        <v>44380</v>
      </c>
      <c r="O185" s="55">
        <v>0.78055555555555556</v>
      </c>
      <c r="P185" s="46">
        <f t="shared" si="47"/>
        <v>0</v>
      </c>
      <c r="Q185" s="19">
        <f t="shared" si="34"/>
        <v>0.78055555555555556</v>
      </c>
      <c r="R185" s="19">
        <f t="shared" si="35"/>
        <v>9.6450617283950209E-6</v>
      </c>
      <c r="T185" s="19">
        <v>0.12708333333333333</v>
      </c>
      <c r="U185" s="35">
        <v>114.71420683070301</v>
      </c>
      <c r="V185" s="5">
        <v>114.71420683070301</v>
      </c>
      <c r="W185" s="5">
        <v>141.91305382328673</v>
      </c>
      <c r="X185" s="5">
        <v>172.28948469988828</v>
      </c>
      <c r="Y185" s="5">
        <v>204.21149</v>
      </c>
      <c r="Z185" s="5">
        <v>235.4863431440902</v>
      </c>
      <c r="AA185" s="5">
        <v>265.50192696058775</v>
      </c>
      <c r="AB185" s="5">
        <v>294.71420683070301</v>
      </c>
      <c r="AC185" s="5">
        <v>321.91305382328676</v>
      </c>
      <c r="AD185" s="5">
        <v>352.28948469988825</v>
      </c>
      <c r="AE185" s="5">
        <v>24.211489999999998</v>
      </c>
      <c r="AF185" s="5">
        <v>55.486343144090199</v>
      </c>
      <c r="AG185" s="5">
        <v>85.501926960587738</v>
      </c>
      <c r="AK185" s="43"/>
      <c r="AM185" s="5">
        <v>184</v>
      </c>
      <c r="AN185" s="5" t="s">
        <v>411</v>
      </c>
      <c r="AO185" s="5">
        <v>9</v>
      </c>
      <c r="AP185" s="5">
        <f t="shared" si="36"/>
        <v>265.89999999999998</v>
      </c>
      <c r="AQ185" s="5">
        <f t="shared" si="37"/>
        <v>266.7</v>
      </c>
      <c r="AR185" s="5" t="s">
        <v>298</v>
      </c>
      <c r="AS185" s="5">
        <v>32</v>
      </c>
      <c r="AT185" s="5">
        <v>25.888888888888889</v>
      </c>
      <c r="AU185" s="5">
        <v>26.666666666666668</v>
      </c>
      <c r="AV185" s="5" t="s">
        <v>15</v>
      </c>
      <c r="AW185" s="5" t="s">
        <v>13</v>
      </c>
      <c r="AX185" s="5" t="s">
        <v>21</v>
      </c>
      <c r="AY185" s="61" t="s">
        <v>206</v>
      </c>
      <c r="BP185" s="47">
        <v>29.82</v>
      </c>
      <c r="BQ185" s="47">
        <v>1</v>
      </c>
      <c r="BR185" s="47">
        <v>29.82</v>
      </c>
      <c r="BS185" s="80" t="s">
        <v>432</v>
      </c>
      <c r="DB185" s="53">
        <v>44014</v>
      </c>
      <c r="DC185" s="54">
        <f t="shared" si="38"/>
        <v>44014.253472222219</v>
      </c>
      <c r="DD185" s="55">
        <v>0.25347222222222221</v>
      </c>
      <c r="DE185" s="55">
        <v>0.80555555555555547</v>
      </c>
      <c r="DF185" s="52">
        <f t="shared" si="39"/>
        <v>5</v>
      </c>
      <c r="DG185" t="str">
        <f t="shared" si="40"/>
        <v>JU</v>
      </c>
      <c r="DH185" s="55"/>
      <c r="DI185" s="53">
        <v>44014</v>
      </c>
      <c r="DJ185" s="54">
        <f t="shared" si="41"/>
        <v>44014.229166666664</v>
      </c>
      <c r="DK185" s="55">
        <v>0.2291087962962963</v>
      </c>
      <c r="DL185" s="55"/>
      <c r="DM185" s="52">
        <f t="shared" si="42"/>
        <v>5</v>
      </c>
      <c r="DN185" t="str">
        <f t="shared" si="43"/>
        <v>JU</v>
      </c>
      <c r="DO185" s="55"/>
      <c r="DP185" s="53">
        <v>44014</v>
      </c>
      <c r="DQ185" s="54">
        <f t="shared" si="44"/>
        <v>44014.295138888891</v>
      </c>
      <c r="DR185" s="55">
        <v>0.29364583333333333</v>
      </c>
      <c r="DS185" s="55"/>
      <c r="DT185" s="52">
        <f t="shared" si="45"/>
        <v>5</v>
      </c>
      <c r="DU185" t="str">
        <f t="shared" si="46"/>
        <v>JU</v>
      </c>
      <c r="DV185" s="57"/>
      <c r="DW185" s="65"/>
      <c r="DX185" s="65"/>
      <c r="ED185" s="72"/>
      <c r="EE185" s="72"/>
    </row>
    <row r="186" spans="14:135">
      <c r="N186" s="33">
        <v>44381</v>
      </c>
      <c r="O186" s="55">
        <v>0.78333333333333333</v>
      </c>
      <c r="P186" s="46">
        <f t="shared" si="47"/>
        <v>0</v>
      </c>
      <c r="Q186" s="19">
        <f t="shared" si="34"/>
        <v>0.78333333333333333</v>
      </c>
      <c r="R186" s="19">
        <f t="shared" si="35"/>
        <v>9.6450617283950209E-6</v>
      </c>
      <c r="T186" s="19">
        <v>0.1277777777777778</v>
      </c>
      <c r="U186" s="35">
        <v>114.94136955900919</v>
      </c>
      <c r="V186" s="5">
        <v>114.94136955900919</v>
      </c>
      <c r="W186" s="5">
        <v>142.15913590936501</v>
      </c>
      <c r="X186" s="5">
        <v>172.54613720747363</v>
      </c>
      <c r="Y186" s="5">
        <v>204.45992000000001</v>
      </c>
      <c r="Z186" s="5">
        <v>235.71943016975422</v>
      </c>
      <c r="AA186" s="5">
        <v>265.72790641221241</v>
      </c>
      <c r="AB186" s="5">
        <v>294.94136955900922</v>
      </c>
      <c r="AC186" s="5">
        <v>322.15913590936498</v>
      </c>
      <c r="AD186" s="5">
        <v>352.54613720747363</v>
      </c>
      <c r="AE186" s="5">
        <v>24.459919999999997</v>
      </c>
      <c r="AF186" s="5">
        <v>55.719430169754204</v>
      </c>
      <c r="AG186" s="5">
        <v>85.727906412212434</v>
      </c>
      <c r="AK186" s="43"/>
      <c r="AM186" s="5">
        <v>185</v>
      </c>
      <c r="AN186" s="5" t="s">
        <v>411</v>
      </c>
      <c r="AO186" s="5">
        <v>9</v>
      </c>
      <c r="AP186" s="5">
        <f t="shared" si="36"/>
        <v>266.7</v>
      </c>
      <c r="AQ186" s="5">
        <f t="shared" si="37"/>
        <v>267.3</v>
      </c>
      <c r="AR186" s="5" t="s">
        <v>301</v>
      </c>
      <c r="AS186" s="5">
        <v>33</v>
      </c>
      <c r="AT186" s="5">
        <v>26.666666666666668</v>
      </c>
      <c r="AU186" s="5">
        <v>27.333333333333332</v>
      </c>
      <c r="AV186" s="5" t="s">
        <v>15</v>
      </c>
      <c r="AW186" s="5" t="s">
        <v>10</v>
      </c>
      <c r="AX186" s="5" t="s">
        <v>10</v>
      </c>
      <c r="AY186" s="61" t="s">
        <v>206</v>
      </c>
      <c r="BP186" s="47">
        <v>29.83</v>
      </c>
      <c r="BQ186" s="47">
        <v>1</v>
      </c>
      <c r="BR186" s="47">
        <v>29.83</v>
      </c>
      <c r="BS186" s="80" t="s">
        <v>432</v>
      </c>
      <c r="DB186" s="53">
        <v>44015</v>
      </c>
      <c r="DC186" s="54">
        <f t="shared" si="38"/>
        <v>44015.253472222219</v>
      </c>
      <c r="DD186" s="55">
        <v>0.25347222222222221</v>
      </c>
      <c r="DE186" s="55">
        <v>0.80555555555555547</v>
      </c>
      <c r="DF186" s="52">
        <f t="shared" si="39"/>
        <v>6</v>
      </c>
      <c r="DG186" t="str">
        <f t="shared" si="40"/>
        <v>VE</v>
      </c>
      <c r="DH186" s="55"/>
      <c r="DI186" s="53">
        <v>44015</v>
      </c>
      <c r="DJ186" s="54">
        <f t="shared" si="41"/>
        <v>44015.229166666664</v>
      </c>
      <c r="DK186" s="55">
        <v>0.22946759259259261</v>
      </c>
      <c r="DL186" s="55"/>
      <c r="DM186" s="52">
        <f t="shared" si="42"/>
        <v>6</v>
      </c>
      <c r="DN186" t="str">
        <f t="shared" si="43"/>
        <v>VE</v>
      </c>
      <c r="DO186" s="55"/>
      <c r="DP186" s="53">
        <v>44015</v>
      </c>
      <c r="DQ186" s="54">
        <f t="shared" si="44"/>
        <v>44015.295138888891</v>
      </c>
      <c r="DR186" s="55">
        <v>0.29378472222222224</v>
      </c>
      <c r="DS186" s="55"/>
      <c r="DT186" s="52">
        <f t="shared" si="45"/>
        <v>6</v>
      </c>
      <c r="DU186" t="str">
        <f t="shared" si="46"/>
        <v>VE</v>
      </c>
      <c r="DV186" s="57"/>
      <c r="DW186" s="65"/>
      <c r="DX186" s="65"/>
      <c r="ED186" s="72"/>
      <c r="EE186" s="72"/>
    </row>
    <row r="187" spans="14:135">
      <c r="N187" s="33">
        <v>44382</v>
      </c>
      <c r="O187" s="55">
        <v>0.78611111111111109</v>
      </c>
      <c r="P187" s="46">
        <f t="shared" si="47"/>
        <v>0</v>
      </c>
      <c r="Q187" s="19">
        <f t="shared" si="34"/>
        <v>0.78611111111111109</v>
      </c>
      <c r="R187" s="19">
        <f t="shared" si="35"/>
        <v>9.6450617283950209E-6</v>
      </c>
      <c r="T187" s="19">
        <v>0.12847222222222224</v>
      </c>
      <c r="U187" s="35">
        <v>115.16855389166403</v>
      </c>
      <c r="V187" s="5">
        <v>115.16855389166403</v>
      </c>
      <c r="W187" s="5">
        <v>142.40510935374138</v>
      </c>
      <c r="X187" s="5">
        <v>172.802702348455</v>
      </c>
      <c r="Y187" s="5">
        <v>204.70814999999999</v>
      </c>
      <c r="Z187" s="5">
        <v>235.95240369584047</v>
      </c>
      <c r="AA187" s="5">
        <v>265.95390350824937</v>
      </c>
      <c r="AB187" s="5">
        <v>295.16855389166403</v>
      </c>
      <c r="AC187" s="5">
        <v>322.40510935374141</v>
      </c>
      <c r="AD187" s="5">
        <v>352.802702348455</v>
      </c>
      <c r="AE187" s="5">
        <v>24.708150000000003</v>
      </c>
      <c r="AF187" s="5">
        <v>55.952403695840488</v>
      </c>
      <c r="AG187" s="5">
        <v>85.953903508249368</v>
      </c>
      <c r="AK187" s="43"/>
      <c r="AM187" s="5">
        <v>186</v>
      </c>
      <c r="AN187" s="5" t="s">
        <v>411</v>
      </c>
      <c r="AO187" s="5">
        <v>9</v>
      </c>
      <c r="AP187" s="5">
        <f t="shared" si="36"/>
        <v>267.3</v>
      </c>
      <c r="AQ187" s="5">
        <f t="shared" si="37"/>
        <v>268.39999999999998</v>
      </c>
      <c r="AR187" s="5" t="s">
        <v>301</v>
      </c>
      <c r="AS187" s="5">
        <v>33</v>
      </c>
      <c r="AT187" s="5">
        <v>27.333333333333332</v>
      </c>
      <c r="AU187" s="5">
        <v>28.444444444444446</v>
      </c>
      <c r="AV187" s="5" t="s">
        <v>15</v>
      </c>
      <c r="AW187" s="5" t="s">
        <v>10</v>
      </c>
      <c r="AX187" s="5" t="s">
        <v>11</v>
      </c>
      <c r="AY187" s="61" t="s">
        <v>206</v>
      </c>
      <c r="BP187" s="47">
        <v>29.84</v>
      </c>
      <c r="BQ187" s="47">
        <v>1</v>
      </c>
      <c r="BR187" s="47">
        <v>29.84</v>
      </c>
      <c r="BS187" s="80" t="s">
        <v>432</v>
      </c>
      <c r="DB187" s="53">
        <v>44016</v>
      </c>
      <c r="DC187" s="54">
        <f t="shared" si="38"/>
        <v>44016.253472222219</v>
      </c>
      <c r="DD187" s="55">
        <v>0.25416666666666665</v>
      </c>
      <c r="DE187" s="55">
        <v>0.80555555555555547</v>
      </c>
      <c r="DF187" s="52">
        <f t="shared" si="39"/>
        <v>7</v>
      </c>
      <c r="DG187" t="str">
        <f t="shared" si="40"/>
        <v>SA</v>
      </c>
      <c r="DH187" s="55"/>
      <c r="DI187" s="53">
        <v>44016</v>
      </c>
      <c r="DJ187" s="54">
        <f t="shared" si="41"/>
        <v>44016.229166666664</v>
      </c>
      <c r="DK187" s="55">
        <v>0.22984953703703703</v>
      </c>
      <c r="DL187" s="55"/>
      <c r="DM187" s="52">
        <f t="shared" si="42"/>
        <v>7</v>
      </c>
      <c r="DN187" t="str">
        <f t="shared" si="43"/>
        <v>SA</v>
      </c>
      <c r="DO187" s="55"/>
      <c r="DP187" s="53">
        <v>44016</v>
      </c>
      <c r="DQ187" s="54">
        <f t="shared" si="44"/>
        <v>44016.295138888891</v>
      </c>
      <c r="DR187" s="55">
        <v>0.29392361111111109</v>
      </c>
      <c r="DS187" s="55"/>
      <c r="DT187" s="52">
        <f t="shared" si="45"/>
        <v>7</v>
      </c>
      <c r="DU187" t="str">
        <f t="shared" si="46"/>
        <v>SA</v>
      </c>
      <c r="DV187" s="57"/>
      <c r="DW187" s="65"/>
      <c r="DX187" s="65"/>
      <c r="ED187" s="72"/>
      <c r="EE187" s="72"/>
    </row>
    <row r="188" spans="14:135">
      <c r="N188" s="33">
        <v>44383</v>
      </c>
      <c r="O188" s="55">
        <v>0.78888888888888886</v>
      </c>
      <c r="P188" s="46">
        <f t="shared" si="47"/>
        <v>0</v>
      </c>
      <c r="Q188" s="19">
        <f t="shared" si="34"/>
        <v>0.78888888888888886</v>
      </c>
      <c r="R188" s="19">
        <f t="shared" si="35"/>
        <v>9.6450617283950209E-6</v>
      </c>
      <c r="T188" s="19">
        <v>0.12916666666666668</v>
      </c>
      <c r="U188" s="35">
        <v>115.39586621900966</v>
      </c>
      <c r="V188" s="5">
        <v>115.39586621900966</v>
      </c>
      <c r="W188" s="5">
        <v>142.65132462779209</v>
      </c>
      <c r="X188" s="5">
        <v>173.05917868087002</v>
      </c>
      <c r="Y188" s="5">
        <v>204.95621</v>
      </c>
      <c r="Z188" s="5">
        <v>236.18526511600504</v>
      </c>
      <c r="AA188" s="5">
        <v>266.17992103034663</v>
      </c>
      <c r="AB188" s="5">
        <v>295.39586621900969</v>
      </c>
      <c r="AC188" s="5">
        <v>322.65132462779206</v>
      </c>
      <c r="AD188" s="5">
        <v>353.05917868086999</v>
      </c>
      <c r="AE188" s="5">
        <v>24.956209999999999</v>
      </c>
      <c r="AF188" s="5">
        <v>56.185265116005027</v>
      </c>
      <c r="AG188" s="5">
        <v>86.17992103034662</v>
      </c>
      <c r="AK188" s="43"/>
      <c r="AM188" s="5">
        <v>187</v>
      </c>
      <c r="AN188" s="5" t="s">
        <v>411</v>
      </c>
      <c r="AO188" s="5">
        <v>9</v>
      </c>
      <c r="AP188" s="5">
        <f t="shared" si="36"/>
        <v>268.39999999999998</v>
      </c>
      <c r="AQ188" s="5">
        <f t="shared" si="37"/>
        <v>269.2</v>
      </c>
      <c r="AR188" s="5" t="s">
        <v>301</v>
      </c>
      <c r="AS188" s="5">
        <v>33</v>
      </c>
      <c r="AT188" s="5">
        <v>28.444444444444446</v>
      </c>
      <c r="AU188" s="5">
        <v>29.222222222222221</v>
      </c>
      <c r="AV188" s="5" t="s">
        <v>15</v>
      </c>
      <c r="AW188" s="5" t="s">
        <v>10</v>
      </c>
      <c r="AX188" s="5" t="s">
        <v>14</v>
      </c>
      <c r="AY188" s="61" t="s">
        <v>206</v>
      </c>
      <c r="BP188" s="47">
        <v>29.85</v>
      </c>
      <c r="BQ188" s="47">
        <v>1</v>
      </c>
      <c r="BR188" s="47">
        <v>29.85</v>
      </c>
      <c r="BS188" s="80" t="s">
        <v>432</v>
      </c>
      <c r="DB188" s="53">
        <v>44017</v>
      </c>
      <c r="DC188" s="54">
        <f t="shared" si="38"/>
        <v>44017.253472222219</v>
      </c>
      <c r="DD188" s="55">
        <v>0.25416666666666665</v>
      </c>
      <c r="DE188" s="55">
        <v>0.80555555555555547</v>
      </c>
      <c r="DF188" s="52">
        <f t="shared" si="39"/>
        <v>1</v>
      </c>
      <c r="DG188" t="str">
        <f t="shared" si="40"/>
        <v>SU</v>
      </c>
      <c r="DH188" s="55"/>
      <c r="DI188" s="53">
        <v>44017</v>
      </c>
      <c r="DJ188" s="54">
        <f t="shared" si="41"/>
        <v>44017.229166666664</v>
      </c>
      <c r="DK188" s="55">
        <v>0.23024305555555555</v>
      </c>
      <c r="DL188" s="55"/>
      <c r="DM188" s="52">
        <f t="shared" si="42"/>
        <v>1</v>
      </c>
      <c r="DN188" t="str">
        <f t="shared" si="43"/>
        <v>SU</v>
      </c>
      <c r="DO188" s="55"/>
      <c r="DP188" s="53">
        <v>44017</v>
      </c>
      <c r="DQ188" s="54">
        <f t="shared" si="44"/>
        <v>44017.295138888891</v>
      </c>
      <c r="DR188" s="55">
        <v>0.29405092592592591</v>
      </c>
      <c r="DS188" s="55"/>
      <c r="DT188" s="52">
        <f t="shared" si="45"/>
        <v>1</v>
      </c>
      <c r="DU188" t="str">
        <f t="shared" si="46"/>
        <v>SU</v>
      </c>
      <c r="DV188" s="57"/>
      <c r="DW188" s="65"/>
      <c r="DX188" s="65"/>
      <c r="ED188" s="72"/>
      <c r="EE188" s="72"/>
    </row>
    <row r="189" spans="14:135">
      <c r="N189" s="33">
        <v>44384</v>
      </c>
      <c r="O189" s="55">
        <v>0.79166666666666663</v>
      </c>
      <c r="P189" s="46">
        <f t="shared" si="47"/>
        <v>0</v>
      </c>
      <c r="Q189" s="19">
        <f t="shared" si="34"/>
        <v>0.79166666666666663</v>
      </c>
      <c r="R189" s="19">
        <f t="shared" si="35"/>
        <v>9.6450617283950209E-6</v>
      </c>
      <c r="T189" s="19">
        <v>0.12986111111111112</v>
      </c>
      <c r="U189" s="35">
        <v>115.62322021195567</v>
      </c>
      <c r="V189" s="5">
        <v>115.62322021195567</v>
      </c>
      <c r="W189" s="5">
        <v>142.89746241113087</v>
      </c>
      <c r="X189" s="5">
        <v>173.31556566414346</v>
      </c>
      <c r="Y189" s="5">
        <v>205.20407</v>
      </c>
      <c r="Z189" s="5">
        <v>236.41801582413729</v>
      </c>
      <c r="AA189" s="5">
        <v>266.40595851205052</v>
      </c>
      <c r="AB189" s="5">
        <v>295.62322021195564</v>
      </c>
      <c r="AC189" s="5">
        <v>322.89746241113085</v>
      </c>
      <c r="AD189" s="5">
        <v>353.31556566414349</v>
      </c>
      <c r="AE189" s="5">
        <v>25.204070000000002</v>
      </c>
      <c r="AF189" s="5">
        <v>56.418015824137271</v>
      </c>
      <c r="AG189" s="5">
        <v>86.405958512050532</v>
      </c>
      <c r="AK189" s="43"/>
      <c r="AM189" s="5">
        <v>188</v>
      </c>
      <c r="AN189" s="5" t="s">
        <v>411</v>
      </c>
      <c r="AO189" s="5">
        <v>9</v>
      </c>
      <c r="AP189" s="5">
        <f t="shared" si="36"/>
        <v>269.2</v>
      </c>
      <c r="AQ189" s="5">
        <f t="shared" si="37"/>
        <v>270</v>
      </c>
      <c r="AR189" s="5" t="s">
        <v>301</v>
      </c>
      <c r="AS189" s="5">
        <v>33</v>
      </c>
      <c r="AT189" s="5">
        <v>29.222222222222221</v>
      </c>
      <c r="AU189" s="5">
        <v>30</v>
      </c>
      <c r="AV189" s="5" t="s">
        <v>15</v>
      </c>
      <c r="AW189" s="5" t="s">
        <v>10</v>
      </c>
      <c r="AX189" s="5" t="s">
        <v>20</v>
      </c>
      <c r="AY189" s="61" t="s">
        <v>206</v>
      </c>
      <c r="BP189" s="47">
        <v>29.86</v>
      </c>
      <c r="BQ189" s="47">
        <v>1</v>
      </c>
      <c r="BR189" s="47">
        <v>29.86</v>
      </c>
      <c r="BS189" s="80" t="s">
        <v>432</v>
      </c>
      <c r="DB189" s="53">
        <v>44018</v>
      </c>
      <c r="DC189" s="54">
        <f t="shared" si="38"/>
        <v>44018.253472222219</v>
      </c>
      <c r="DD189" s="55">
        <v>0.25416666666666665</v>
      </c>
      <c r="DE189" s="55">
        <v>0.80555555555555547</v>
      </c>
      <c r="DF189" s="52">
        <f t="shared" si="39"/>
        <v>2</v>
      </c>
      <c r="DG189" t="str">
        <f t="shared" si="40"/>
        <v>MO</v>
      </c>
      <c r="DH189" s="55"/>
      <c r="DI189" s="53">
        <v>44018</v>
      </c>
      <c r="DJ189" s="54">
        <f t="shared" si="41"/>
        <v>44018.229166666664</v>
      </c>
      <c r="DK189" s="55">
        <v>0.23065972222222222</v>
      </c>
      <c r="DL189" s="55"/>
      <c r="DM189" s="52">
        <f t="shared" si="42"/>
        <v>2</v>
      </c>
      <c r="DN189" t="str">
        <f t="shared" si="43"/>
        <v>MO</v>
      </c>
      <c r="DO189" s="55"/>
      <c r="DP189" s="53">
        <v>44018</v>
      </c>
      <c r="DQ189" s="54">
        <f t="shared" si="44"/>
        <v>44018.295138888891</v>
      </c>
      <c r="DR189" s="55">
        <v>0.29417824074074073</v>
      </c>
      <c r="DS189" s="55"/>
      <c r="DT189" s="52">
        <f t="shared" si="45"/>
        <v>2</v>
      </c>
      <c r="DU189" t="str">
        <f t="shared" si="46"/>
        <v>MO</v>
      </c>
      <c r="DV189" s="57"/>
      <c r="DW189" s="65"/>
      <c r="DX189" s="65"/>
      <c r="ED189" s="72"/>
      <c r="EE189" s="72"/>
    </row>
    <row r="190" spans="14:135">
      <c r="N190" s="33">
        <v>44385</v>
      </c>
      <c r="O190" s="55">
        <v>0.7944444444444444</v>
      </c>
      <c r="P190" s="46">
        <f t="shared" si="47"/>
        <v>0</v>
      </c>
      <c r="Q190" s="19">
        <f t="shared" si="34"/>
        <v>0.7944444444444444</v>
      </c>
      <c r="R190" s="19">
        <f t="shared" si="35"/>
        <v>9.6450617283950209E-6</v>
      </c>
      <c r="T190" s="19">
        <v>0.13055555555555556</v>
      </c>
      <c r="U190" s="35">
        <v>115.85067166622053</v>
      </c>
      <c r="V190" s="5">
        <v>115.85067166622053</v>
      </c>
      <c r="W190" s="5">
        <v>143.14362396767436</v>
      </c>
      <c r="X190" s="5">
        <v>173.5718615813519</v>
      </c>
      <c r="Y190" s="5">
        <v>205.45176000000001</v>
      </c>
      <c r="Z190" s="5">
        <v>236.650657218579</v>
      </c>
      <c r="AA190" s="5">
        <v>266.63201744912953</v>
      </c>
      <c r="AB190" s="5">
        <v>295.85067166622053</v>
      </c>
      <c r="AC190" s="5">
        <v>323.14362396767433</v>
      </c>
      <c r="AD190" s="5">
        <v>353.57186158135187</v>
      </c>
      <c r="AE190" s="5">
        <v>25.45176</v>
      </c>
      <c r="AF190" s="5">
        <v>56.650657218578985</v>
      </c>
      <c r="AG190" s="5">
        <v>86.632017449129521</v>
      </c>
      <c r="AK190" s="43"/>
      <c r="AM190" s="5">
        <v>189</v>
      </c>
      <c r="AN190" s="5" t="s">
        <v>413</v>
      </c>
      <c r="AO190" s="5">
        <v>10</v>
      </c>
      <c r="AP190" s="5">
        <f t="shared" si="36"/>
        <v>270</v>
      </c>
      <c r="AQ190" s="5">
        <f t="shared" si="37"/>
        <v>271.2</v>
      </c>
      <c r="AR190" s="5" t="s">
        <v>301</v>
      </c>
      <c r="AS190" s="5">
        <v>33</v>
      </c>
      <c r="AT190" s="5">
        <v>0</v>
      </c>
      <c r="AU190" s="5">
        <v>1.2222222222222223</v>
      </c>
      <c r="AV190" s="5" t="s">
        <v>16</v>
      </c>
      <c r="AW190" s="5" t="s">
        <v>10</v>
      </c>
      <c r="AX190" s="5" t="s">
        <v>20</v>
      </c>
      <c r="AY190" s="61" t="s">
        <v>206</v>
      </c>
      <c r="BP190" s="47">
        <v>29.87</v>
      </c>
      <c r="BQ190" s="47">
        <v>1</v>
      </c>
      <c r="BR190" s="47">
        <v>29.87</v>
      </c>
      <c r="BS190" s="80" t="s">
        <v>432</v>
      </c>
      <c r="DB190" s="53">
        <v>44019</v>
      </c>
      <c r="DC190" s="54">
        <f t="shared" si="38"/>
        <v>44019.253472222219</v>
      </c>
      <c r="DD190" s="55">
        <v>0.25486111111111109</v>
      </c>
      <c r="DE190" s="55">
        <v>0.80555555555555547</v>
      </c>
      <c r="DF190" s="52">
        <f t="shared" si="39"/>
        <v>3</v>
      </c>
      <c r="DG190" t="str">
        <f t="shared" si="40"/>
        <v>MA</v>
      </c>
      <c r="DH190" s="55"/>
      <c r="DI190" s="53">
        <v>44019</v>
      </c>
      <c r="DJ190" s="54">
        <f t="shared" si="41"/>
        <v>44019.232638888891</v>
      </c>
      <c r="DK190" s="55">
        <v>0.2310763888888889</v>
      </c>
      <c r="DL190" s="55"/>
      <c r="DM190" s="52">
        <f t="shared" si="42"/>
        <v>3</v>
      </c>
      <c r="DN190" t="str">
        <f t="shared" si="43"/>
        <v>MA</v>
      </c>
      <c r="DO190" s="55"/>
      <c r="DP190" s="53">
        <v>44019</v>
      </c>
      <c r="DQ190" s="54">
        <f t="shared" si="44"/>
        <v>44019.295138888891</v>
      </c>
      <c r="DR190" s="55">
        <v>0.2942939814814815</v>
      </c>
      <c r="DS190" s="55"/>
      <c r="DT190" s="52">
        <f t="shared" si="45"/>
        <v>3</v>
      </c>
      <c r="DU190" t="str">
        <f t="shared" si="46"/>
        <v>MA</v>
      </c>
      <c r="DV190" s="57"/>
      <c r="DW190" s="65"/>
      <c r="DX190" s="65"/>
      <c r="ED190" s="72"/>
      <c r="EE190" s="72"/>
    </row>
    <row r="191" spans="14:135">
      <c r="N191" s="33">
        <v>44386</v>
      </c>
      <c r="O191" s="55">
        <v>0.79722222222222217</v>
      </c>
      <c r="P191" s="46">
        <f t="shared" si="47"/>
        <v>0</v>
      </c>
      <c r="Q191" s="19">
        <f t="shared" si="34"/>
        <v>0.79722222222222217</v>
      </c>
      <c r="R191" s="19">
        <f t="shared" si="35"/>
        <v>9.6450617283950209E-6</v>
      </c>
      <c r="T191" s="19">
        <v>0.13125000000000001</v>
      </c>
      <c r="U191" s="35">
        <v>116.07824216426536</v>
      </c>
      <c r="V191" s="5">
        <v>116.07824216426536</v>
      </c>
      <c r="W191" s="5">
        <v>143.38999873971451</v>
      </c>
      <c r="X191" s="5">
        <v>173.82806506578612</v>
      </c>
      <c r="Y191" s="5">
        <v>205.69926000000001</v>
      </c>
      <c r="Z191" s="5">
        <v>236.88319069795375</v>
      </c>
      <c r="AA191" s="5">
        <v>266.85809987875416</v>
      </c>
      <c r="AB191" s="5">
        <v>296.07824216426536</v>
      </c>
      <c r="AC191" s="5">
        <v>323.38999873971454</v>
      </c>
      <c r="AD191" s="5">
        <v>353.82806506578612</v>
      </c>
      <c r="AE191" s="5">
        <v>25.699260000000002</v>
      </c>
      <c r="AF191" s="5">
        <v>56.883190697953751</v>
      </c>
      <c r="AG191" s="5">
        <v>86.858099878754146</v>
      </c>
      <c r="AK191" s="43"/>
      <c r="AM191" s="5">
        <v>190</v>
      </c>
      <c r="AN191" s="5" t="s">
        <v>413</v>
      </c>
      <c r="AO191" s="5">
        <v>10</v>
      </c>
      <c r="AP191" s="5">
        <f t="shared" si="36"/>
        <v>271.2</v>
      </c>
      <c r="AQ191" s="5">
        <f t="shared" si="37"/>
        <v>273</v>
      </c>
      <c r="AR191" s="5" t="s">
        <v>301</v>
      </c>
      <c r="AS191" s="5">
        <v>33</v>
      </c>
      <c r="AT191" s="5">
        <v>1.2222222222222223</v>
      </c>
      <c r="AU191" s="5">
        <v>3</v>
      </c>
      <c r="AV191" s="5" t="s">
        <v>16</v>
      </c>
      <c r="AW191" s="5" t="s">
        <v>10</v>
      </c>
      <c r="AX191" s="5" t="s">
        <v>15</v>
      </c>
      <c r="AY191" s="61" t="s">
        <v>206</v>
      </c>
      <c r="BP191" s="47">
        <v>29.88</v>
      </c>
      <c r="BQ191" s="47">
        <v>1</v>
      </c>
      <c r="BR191" s="47">
        <v>29.88</v>
      </c>
      <c r="BS191" s="80" t="s">
        <v>432</v>
      </c>
      <c r="DB191" s="53">
        <v>44020</v>
      </c>
      <c r="DC191" s="54">
        <f t="shared" si="38"/>
        <v>44020.253472222219</v>
      </c>
      <c r="DD191" s="55">
        <v>0.25486111111111109</v>
      </c>
      <c r="DE191" s="55">
        <v>0.80555555555555547</v>
      </c>
      <c r="DF191" s="52">
        <f t="shared" si="39"/>
        <v>4</v>
      </c>
      <c r="DG191" t="str">
        <f t="shared" si="40"/>
        <v>ME</v>
      </c>
      <c r="DH191" s="55"/>
      <c r="DI191" s="53">
        <v>44020</v>
      </c>
      <c r="DJ191" s="54">
        <f t="shared" si="41"/>
        <v>44020.232638888891</v>
      </c>
      <c r="DK191" s="55">
        <v>0.23151620370370371</v>
      </c>
      <c r="DL191" s="55"/>
      <c r="DM191" s="52">
        <f t="shared" si="42"/>
        <v>4</v>
      </c>
      <c r="DN191" t="str">
        <f t="shared" si="43"/>
        <v>ME</v>
      </c>
      <c r="DO191" s="55"/>
      <c r="DP191" s="53">
        <v>44020</v>
      </c>
      <c r="DQ191" s="54">
        <f t="shared" si="44"/>
        <v>44020.295138888891</v>
      </c>
      <c r="DR191" s="55">
        <v>0.29440972222222223</v>
      </c>
      <c r="DS191" s="55"/>
      <c r="DT191" s="52">
        <f t="shared" si="45"/>
        <v>4</v>
      </c>
      <c r="DU191" t="str">
        <f t="shared" si="46"/>
        <v>ME</v>
      </c>
      <c r="DV191" s="57"/>
      <c r="DW191" s="65"/>
      <c r="DX191" s="65"/>
      <c r="ED191" s="72"/>
      <c r="EE191" s="72"/>
    </row>
    <row r="192" spans="14:135">
      <c r="N192" s="33">
        <v>44387</v>
      </c>
      <c r="O192" s="55">
        <v>0.79999999999999993</v>
      </c>
      <c r="P192" s="46">
        <f t="shared" si="47"/>
        <v>0</v>
      </c>
      <c r="Q192" s="19">
        <f t="shared" si="34"/>
        <v>0.79999999999999993</v>
      </c>
      <c r="R192" s="19">
        <f t="shared" si="35"/>
        <v>9.6450617283950209E-6</v>
      </c>
      <c r="T192" s="19">
        <v>0.13194444444444445</v>
      </c>
      <c r="U192" s="35">
        <v>116.30583834833314</v>
      </c>
      <c r="V192" s="5">
        <v>116.30583834833314</v>
      </c>
      <c r="W192" s="5">
        <v>143.63633766989665</v>
      </c>
      <c r="X192" s="5">
        <v>174.08417619305584</v>
      </c>
      <c r="Y192" s="5">
        <v>205.94657000000001</v>
      </c>
      <c r="Z192" s="5">
        <v>237.11561766210025</v>
      </c>
      <c r="AA192" s="5">
        <v>267.08420669724018</v>
      </c>
      <c r="AB192" s="5">
        <v>296.30583834833317</v>
      </c>
      <c r="AC192" s="5">
        <v>323.63633766989665</v>
      </c>
      <c r="AD192" s="5">
        <v>354.08417619305584</v>
      </c>
      <c r="AE192" s="5">
        <v>25.946570000000001</v>
      </c>
      <c r="AF192" s="5">
        <v>57.115617662100234</v>
      </c>
      <c r="AG192" s="5">
        <v>87.084206697240162</v>
      </c>
      <c r="AK192" s="43"/>
      <c r="AM192" s="5">
        <v>191</v>
      </c>
      <c r="AN192" s="5" t="s">
        <v>413</v>
      </c>
      <c r="AO192" s="5">
        <v>10</v>
      </c>
      <c r="AP192" s="5">
        <f t="shared" si="36"/>
        <v>273</v>
      </c>
      <c r="AQ192" s="5">
        <f t="shared" si="37"/>
        <v>275.10000000000002</v>
      </c>
      <c r="AR192" s="5" t="s">
        <v>301</v>
      </c>
      <c r="AS192" s="5">
        <v>33</v>
      </c>
      <c r="AT192" s="5">
        <v>3</v>
      </c>
      <c r="AU192" s="5">
        <v>5.1111111111111107</v>
      </c>
      <c r="AV192" s="5" t="s">
        <v>16</v>
      </c>
      <c r="AW192" s="5" t="s">
        <v>10</v>
      </c>
      <c r="AX192" s="5" t="s">
        <v>16</v>
      </c>
      <c r="AY192" s="61" t="s">
        <v>206</v>
      </c>
      <c r="BP192" s="47">
        <v>29.89</v>
      </c>
      <c r="BQ192" s="47">
        <v>1</v>
      </c>
      <c r="BR192" s="47">
        <v>29.89</v>
      </c>
      <c r="BS192" s="80" t="s">
        <v>432</v>
      </c>
      <c r="DB192" s="53">
        <v>44021</v>
      </c>
      <c r="DC192" s="54">
        <f t="shared" si="38"/>
        <v>44021.253472222219</v>
      </c>
      <c r="DD192" s="55">
        <v>0.25486111111111109</v>
      </c>
      <c r="DE192" s="55">
        <v>0.80555555555555547</v>
      </c>
      <c r="DF192" s="52">
        <f t="shared" si="39"/>
        <v>5</v>
      </c>
      <c r="DG192" t="str">
        <f t="shared" si="40"/>
        <v>JU</v>
      </c>
      <c r="DH192" s="55"/>
      <c r="DI192" s="53">
        <v>44021</v>
      </c>
      <c r="DJ192" s="54">
        <f t="shared" si="41"/>
        <v>44021.232638888891</v>
      </c>
      <c r="DK192" s="55">
        <v>0.23197916666666665</v>
      </c>
      <c r="DL192" s="55"/>
      <c r="DM192" s="52">
        <f t="shared" si="42"/>
        <v>5</v>
      </c>
      <c r="DN192" t="str">
        <f t="shared" si="43"/>
        <v>JU</v>
      </c>
      <c r="DO192" s="55"/>
      <c r="DP192" s="53">
        <v>44021</v>
      </c>
      <c r="DQ192" s="54">
        <f t="shared" si="44"/>
        <v>44021.295138888891</v>
      </c>
      <c r="DR192" s="55">
        <v>0.29452546296296295</v>
      </c>
      <c r="DS192" s="55"/>
      <c r="DT192" s="52">
        <f t="shared" si="45"/>
        <v>5</v>
      </c>
      <c r="DU192" t="str">
        <f t="shared" si="46"/>
        <v>JU</v>
      </c>
      <c r="DV192" s="57"/>
      <c r="DW192" s="65"/>
      <c r="DX192" s="65"/>
      <c r="ED192" s="72"/>
      <c r="EE192" s="72"/>
    </row>
    <row r="193" spans="14:135">
      <c r="N193" s="33">
        <v>44388</v>
      </c>
      <c r="O193" s="55">
        <v>0.8027777777777777</v>
      </c>
      <c r="P193" s="46">
        <f t="shared" si="47"/>
        <v>0</v>
      </c>
      <c r="Q193" s="19">
        <f t="shared" si="34"/>
        <v>0.8027777777777777</v>
      </c>
      <c r="R193" s="19">
        <f t="shared" si="35"/>
        <v>9.6450617283950209E-6</v>
      </c>
      <c r="T193" s="19">
        <v>0.13263888888888889</v>
      </c>
      <c r="U193" s="35">
        <v>116.53350520106764</v>
      </c>
      <c r="V193" s="5">
        <v>116.53350520106764</v>
      </c>
      <c r="W193" s="5">
        <v>143.88272129007848</v>
      </c>
      <c r="X193" s="5">
        <v>174.3401929718527</v>
      </c>
      <c r="Y193" s="5">
        <v>206.19370000000001</v>
      </c>
      <c r="Z193" s="5">
        <v>237.34793951378481</v>
      </c>
      <c r="AA193" s="5">
        <v>267.31033835363723</v>
      </c>
      <c r="AB193" s="5">
        <v>296.53350520106767</v>
      </c>
      <c r="AC193" s="5">
        <v>323.88272129007851</v>
      </c>
      <c r="AD193" s="5">
        <v>354.34019297185273</v>
      </c>
      <c r="AE193" s="5">
        <v>26.1937</v>
      </c>
      <c r="AF193" s="5">
        <v>57.347939513784837</v>
      </c>
      <c r="AG193" s="5">
        <v>87.310338353637249</v>
      </c>
      <c r="AK193" s="43"/>
      <c r="AM193" s="5">
        <v>192</v>
      </c>
      <c r="AN193" s="5" t="s">
        <v>413</v>
      </c>
      <c r="AO193" s="5">
        <v>10</v>
      </c>
      <c r="AP193" s="5">
        <f t="shared" si="36"/>
        <v>275.10000000000002</v>
      </c>
      <c r="AQ193" s="5">
        <f t="shared" si="37"/>
        <v>277</v>
      </c>
      <c r="AR193" s="5" t="s">
        <v>301</v>
      </c>
      <c r="AS193" s="5">
        <v>33</v>
      </c>
      <c r="AT193" s="5">
        <v>5.1111111111111107</v>
      </c>
      <c r="AU193" s="5">
        <v>7</v>
      </c>
      <c r="AV193" s="5" t="s">
        <v>16</v>
      </c>
      <c r="AW193" s="5" t="s">
        <v>10</v>
      </c>
      <c r="AX193" s="5" t="s">
        <v>12</v>
      </c>
      <c r="AY193" s="61" t="s">
        <v>206</v>
      </c>
      <c r="BP193" s="47">
        <v>29.9</v>
      </c>
      <c r="BQ193" s="47">
        <v>1</v>
      </c>
      <c r="BR193" s="47">
        <v>29.9</v>
      </c>
      <c r="BS193" s="80" t="s">
        <v>432</v>
      </c>
      <c r="DB193" s="53">
        <v>44022</v>
      </c>
      <c r="DC193" s="54">
        <f t="shared" si="38"/>
        <v>44022.256944444445</v>
      </c>
      <c r="DD193" s="55">
        <v>0.25555555555555559</v>
      </c>
      <c r="DE193" s="55">
        <v>0.80555555555555547</v>
      </c>
      <c r="DF193" s="52">
        <f t="shared" si="39"/>
        <v>6</v>
      </c>
      <c r="DG193" t="str">
        <f t="shared" si="40"/>
        <v>VE</v>
      </c>
      <c r="DH193" s="55"/>
      <c r="DI193" s="53">
        <v>44022</v>
      </c>
      <c r="DJ193" s="54">
        <f t="shared" si="41"/>
        <v>44022.232638888891</v>
      </c>
      <c r="DK193" s="55">
        <v>0.23244212962962962</v>
      </c>
      <c r="DL193" s="55"/>
      <c r="DM193" s="52">
        <f t="shared" si="42"/>
        <v>6</v>
      </c>
      <c r="DN193" t="str">
        <f t="shared" si="43"/>
        <v>VE</v>
      </c>
      <c r="DO193" s="55"/>
      <c r="DP193" s="53">
        <v>44022</v>
      </c>
      <c r="DQ193" s="54">
        <f t="shared" si="44"/>
        <v>44022.295138888891</v>
      </c>
      <c r="DR193" s="55">
        <v>0.29464120370370367</v>
      </c>
      <c r="DS193" s="55"/>
      <c r="DT193" s="52">
        <f t="shared" si="45"/>
        <v>6</v>
      </c>
      <c r="DU193" t="str">
        <f t="shared" si="46"/>
        <v>VE</v>
      </c>
      <c r="DV193" s="57"/>
      <c r="DW193" s="65"/>
      <c r="DX193" s="65"/>
      <c r="ED193" s="72"/>
      <c r="EE193" s="72"/>
    </row>
    <row r="194" spans="14:135">
      <c r="N194" s="33">
        <v>44389</v>
      </c>
      <c r="O194" s="55">
        <v>0.80555555555555547</v>
      </c>
      <c r="P194" s="46">
        <f t="shared" si="47"/>
        <v>0</v>
      </c>
      <c r="Q194" s="19">
        <f t="shared" ref="Q194:Q257" si="48">O194+P194</f>
        <v>0.80555555555555547</v>
      </c>
      <c r="R194" s="19">
        <f t="shared" ref="R194:R257" si="49">(Q195-Q194)*0.00347222222222222</f>
        <v>9.6450617283950209E-6</v>
      </c>
      <c r="T194" s="19">
        <v>0.13333333333333333</v>
      </c>
      <c r="U194" s="35">
        <v>116.76125814430165</v>
      </c>
      <c r="V194" s="5">
        <v>116.76125814430165</v>
      </c>
      <c r="W194" s="5">
        <v>144.12919321697112</v>
      </c>
      <c r="X194" s="5">
        <v>174.59611429027436</v>
      </c>
      <c r="Y194" s="5">
        <v>206.44065000000001</v>
      </c>
      <c r="Z194" s="5">
        <v>237.58015765661901</v>
      </c>
      <c r="AA194" s="5">
        <v>267.53649665685083</v>
      </c>
      <c r="AB194" s="5">
        <v>296.76125814430168</v>
      </c>
      <c r="AC194" s="5">
        <v>324.12919321697109</v>
      </c>
      <c r="AD194" s="5">
        <v>354.59611429027439</v>
      </c>
      <c r="AE194" s="5">
        <v>26.440649999999998</v>
      </c>
      <c r="AF194" s="5">
        <v>57.580157656618994</v>
      </c>
      <c r="AG194" s="5">
        <v>87.536496656850844</v>
      </c>
      <c r="AK194" s="43"/>
      <c r="AM194" s="5">
        <v>193</v>
      </c>
      <c r="AN194" s="5" t="s">
        <v>413</v>
      </c>
      <c r="AO194" s="5">
        <v>10</v>
      </c>
      <c r="AP194" s="5">
        <f t="shared" ref="AP194:AP250" si="50">ROUND((($AO194-1)*30)+AT194,1)</f>
        <v>277</v>
      </c>
      <c r="AQ194" s="5">
        <f t="shared" ref="AQ194:AQ250" si="51">ROUND((($AO194-1)*30)+AU194,1)</f>
        <v>277.8</v>
      </c>
      <c r="AR194" s="5" t="s">
        <v>301</v>
      </c>
      <c r="AS194" s="5">
        <v>33</v>
      </c>
      <c r="AT194" s="5">
        <v>7</v>
      </c>
      <c r="AU194" s="5">
        <v>7.7777777777777777</v>
      </c>
      <c r="AV194" s="5" t="s">
        <v>16</v>
      </c>
      <c r="AW194" s="5" t="s">
        <v>10</v>
      </c>
      <c r="AX194" s="5" t="s">
        <v>21</v>
      </c>
      <c r="AY194" s="61" t="s">
        <v>206</v>
      </c>
      <c r="BP194" s="47">
        <v>29.91</v>
      </c>
      <c r="BQ194" s="47">
        <v>1</v>
      </c>
      <c r="BR194" s="47">
        <v>29.91</v>
      </c>
      <c r="BS194" s="80" t="s">
        <v>432</v>
      </c>
      <c r="DB194" s="53">
        <v>44023</v>
      </c>
      <c r="DC194" s="54">
        <f t="shared" ref="DC194:DC257" si="52">ROUND((DB194+DD194)*(24*60/5),0)/(24*60/5)</f>
        <v>44023.256944444445</v>
      </c>
      <c r="DD194" s="55">
        <v>0.25555555555555559</v>
      </c>
      <c r="DE194" s="55">
        <v>0.80486111111111114</v>
      </c>
      <c r="DF194" s="52">
        <f t="shared" ref="DF194:DF257" si="53">WEEKDAY(DB194)</f>
        <v>7</v>
      </c>
      <c r="DG194" t="str">
        <f t="shared" ref="DG194:DG257" si="54">HLOOKUP(DF194,$CS:$CY,3,0)</f>
        <v>SA</v>
      </c>
      <c r="DH194" s="55"/>
      <c r="DI194" s="53">
        <v>44023</v>
      </c>
      <c r="DJ194" s="54">
        <f t="shared" ref="DJ194:DJ257" si="55">ROUND((DI194+DK194)*(24*60/5),0)/(24*60/5)</f>
        <v>44023.232638888891</v>
      </c>
      <c r="DK194" s="55">
        <v>0.23292824074074073</v>
      </c>
      <c r="DL194" s="55"/>
      <c r="DM194" s="52">
        <f t="shared" ref="DM194:DM257" si="56">WEEKDAY(DI194)</f>
        <v>7</v>
      </c>
      <c r="DN194" t="str">
        <f t="shared" ref="DN194:DN257" si="57">HLOOKUP(DM194,$CS:$CY,3,0)</f>
        <v>SA</v>
      </c>
      <c r="DO194" s="55"/>
      <c r="DP194" s="53">
        <v>44023</v>
      </c>
      <c r="DQ194" s="54">
        <f t="shared" ref="DQ194:DQ257" si="58">ROUND((DP194+DR194)*(24*60/5),0)/(24*60/5)</f>
        <v>44023.295138888891</v>
      </c>
      <c r="DR194" s="55">
        <v>0.29474537037037035</v>
      </c>
      <c r="DS194" s="55"/>
      <c r="DT194" s="52">
        <f t="shared" ref="DT194:DT257" si="59">WEEKDAY(DP194)</f>
        <v>7</v>
      </c>
      <c r="DU194" t="str">
        <f t="shared" ref="DU194:DU257" si="60">HLOOKUP(DT194,$CS:$CY,3,0)</f>
        <v>SA</v>
      </c>
      <c r="DV194" s="57"/>
      <c r="DW194" s="65"/>
      <c r="DX194" s="65"/>
      <c r="ED194" s="72"/>
      <c r="EE194" s="72"/>
    </row>
    <row r="195" spans="14:135">
      <c r="N195" s="33">
        <v>44390</v>
      </c>
      <c r="O195" s="55">
        <v>0.80833333333333324</v>
      </c>
      <c r="P195" s="46">
        <f t="shared" ref="P195:P258" si="61">P194</f>
        <v>0</v>
      </c>
      <c r="Q195" s="19">
        <f t="shared" si="48"/>
        <v>0.80833333333333324</v>
      </c>
      <c r="R195" s="19">
        <f t="shared" si="49"/>
        <v>9.6450617283950209E-6</v>
      </c>
      <c r="T195" s="19">
        <v>0.13402777777777777</v>
      </c>
      <c r="U195" s="35">
        <v>116.98914650270686</v>
      </c>
      <c r="V195" s="5">
        <v>116.98914650270686</v>
      </c>
      <c r="W195" s="5">
        <v>144.37569285800393</v>
      </c>
      <c r="X195" s="5">
        <v>174.85193823213507</v>
      </c>
      <c r="Y195" s="5">
        <v>206.68742</v>
      </c>
      <c r="Z195" s="5">
        <v>237.81227349584145</v>
      </c>
      <c r="AA195" s="5">
        <v>267.76268218553707</v>
      </c>
      <c r="AB195" s="5">
        <v>296.98914650270683</v>
      </c>
      <c r="AC195" s="5">
        <v>324.37569285800396</v>
      </c>
      <c r="AD195" s="5">
        <v>354.85193823213507</v>
      </c>
      <c r="AE195" s="5">
        <v>26.687420000000003</v>
      </c>
      <c r="AF195" s="5">
        <v>57.812273495841453</v>
      </c>
      <c r="AG195" s="5">
        <v>87.762682185537102</v>
      </c>
      <c r="AK195" s="43"/>
      <c r="AM195" s="5">
        <v>194</v>
      </c>
      <c r="AN195" s="5" t="s">
        <v>413</v>
      </c>
      <c r="AO195" s="5">
        <v>10</v>
      </c>
      <c r="AP195" s="5">
        <f t="shared" si="50"/>
        <v>277.8</v>
      </c>
      <c r="AQ195" s="5">
        <f t="shared" si="51"/>
        <v>280</v>
      </c>
      <c r="AR195" s="5" t="s">
        <v>301</v>
      </c>
      <c r="AS195" s="5">
        <v>33</v>
      </c>
      <c r="AT195" s="5">
        <v>7.7777777777777777</v>
      </c>
      <c r="AU195" s="5">
        <v>10</v>
      </c>
      <c r="AV195" s="5" t="s">
        <v>16</v>
      </c>
      <c r="AW195" s="5" t="s">
        <v>10</v>
      </c>
      <c r="AX195" s="5" t="s">
        <v>13</v>
      </c>
      <c r="AY195" s="61" t="s">
        <v>206</v>
      </c>
      <c r="BP195" s="47">
        <v>29.92</v>
      </c>
      <c r="BQ195" s="47">
        <v>1</v>
      </c>
      <c r="BR195" s="47">
        <v>29.92</v>
      </c>
      <c r="BS195" s="80" t="s">
        <v>432</v>
      </c>
      <c r="DB195" s="53">
        <v>44024</v>
      </c>
      <c r="DC195" s="54">
        <f t="shared" si="52"/>
        <v>44024.256944444445</v>
      </c>
      <c r="DD195" s="55">
        <v>0.25555555555555559</v>
      </c>
      <c r="DE195" s="55">
        <v>0.80486111111111114</v>
      </c>
      <c r="DF195" s="52">
        <f t="shared" si="53"/>
        <v>1</v>
      </c>
      <c r="DG195" t="str">
        <f t="shared" si="54"/>
        <v>SU</v>
      </c>
      <c r="DH195" s="55"/>
      <c r="DI195" s="53">
        <v>44024</v>
      </c>
      <c r="DJ195" s="54">
        <f t="shared" si="55"/>
        <v>44024.232638888891</v>
      </c>
      <c r="DK195" s="55">
        <v>0.23342592592592593</v>
      </c>
      <c r="DL195" s="55"/>
      <c r="DM195" s="52">
        <f t="shared" si="56"/>
        <v>1</v>
      </c>
      <c r="DN195" t="str">
        <f t="shared" si="57"/>
        <v>SU</v>
      </c>
      <c r="DO195" s="55"/>
      <c r="DP195" s="53">
        <v>44024</v>
      </c>
      <c r="DQ195" s="54">
        <f t="shared" si="58"/>
        <v>44024.295138888891</v>
      </c>
      <c r="DR195" s="55">
        <v>0.29484953703703703</v>
      </c>
      <c r="DS195" s="55"/>
      <c r="DT195" s="52">
        <f t="shared" si="59"/>
        <v>1</v>
      </c>
      <c r="DU195" t="str">
        <f t="shared" si="60"/>
        <v>SU</v>
      </c>
      <c r="DV195" s="57"/>
      <c r="DW195" s="65"/>
      <c r="DX195" s="65"/>
      <c r="ED195" s="72"/>
      <c r="EE195" s="72"/>
    </row>
    <row r="196" spans="14:135">
      <c r="N196" s="33">
        <v>44391</v>
      </c>
      <c r="O196" s="55">
        <v>0.81111111111111101</v>
      </c>
      <c r="P196" s="46">
        <f t="shared" si="61"/>
        <v>0</v>
      </c>
      <c r="Q196" s="19">
        <f t="shared" si="48"/>
        <v>0.81111111111111101</v>
      </c>
      <c r="R196" s="19">
        <f t="shared" si="49"/>
        <v>9.6450617283957917E-6</v>
      </c>
      <c r="T196" s="19">
        <v>0.13472222222222222</v>
      </c>
      <c r="U196" s="35">
        <v>117.21706180655639</v>
      </c>
      <c r="V196" s="5">
        <v>117.21706180655639</v>
      </c>
      <c r="W196" s="5">
        <v>144.62221499628245</v>
      </c>
      <c r="X196" s="5">
        <v>175.10766582652184</v>
      </c>
      <c r="Y196" s="5">
        <v>206.934</v>
      </c>
      <c r="Z196" s="5">
        <v>238.04428843783342</v>
      </c>
      <c r="AA196" s="5">
        <v>267.98889618568154</v>
      </c>
      <c r="AB196" s="5">
        <v>297.21706180655639</v>
      </c>
      <c r="AC196" s="5">
        <v>324.62221499628242</v>
      </c>
      <c r="AD196" s="5">
        <v>355.10766582652184</v>
      </c>
      <c r="AE196" s="5">
        <v>26.933999999999997</v>
      </c>
      <c r="AF196" s="5">
        <v>58.044288437833401</v>
      </c>
      <c r="AG196" s="5">
        <v>87.988896185681554</v>
      </c>
      <c r="AK196" s="43"/>
      <c r="AM196" s="5">
        <v>195</v>
      </c>
      <c r="AN196" s="5" t="s">
        <v>413</v>
      </c>
      <c r="AO196" s="5">
        <v>10</v>
      </c>
      <c r="AP196" s="5">
        <f t="shared" si="50"/>
        <v>280</v>
      </c>
      <c r="AQ196" s="5">
        <f t="shared" si="51"/>
        <v>281.10000000000002</v>
      </c>
      <c r="AR196" s="5" t="s">
        <v>303</v>
      </c>
      <c r="AS196" s="5">
        <v>34</v>
      </c>
      <c r="AT196" s="5">
        <v>10</v>
      </c>
      <c r="AU196" s="5">
        <v>11.111111111111111</v>
      </c>
      <c r="AV196" s="5" t="s">
        <v>16</v>
      </c>
      <c r="AW196" s="5" t="s">
        <v>11</v>
      </c>
      <c r="AX196" s="5" t="s">
        <v>11</v>
      </c>
      <c r="AY196" s="61" t="s">
        <v>206</v>
      </c>
      <c r="BP196" s="47">
        <v>29.93</v>
      </c>
      <c r="BQ196" s="47">
        <v>1</v>
      </c>
      <c r="BR196" s="47">
        <v>29.93</v>
      </c>
      <c r="BS196" s="80" t="s">
        <v>432</v>
      </c>
      <c r="DB196" s="53">
        <v>44025</v>
      </c>
      <c r="DC196" s="54">
        <f t="shared" si="52"/>
        <v>44025.256944444445</v>
      </c>
      <c r="DD196" s="55">
        <v>0.25625000000000003</v>
      </c>
      <c r="DE196" s="55">
        <v>0.80486111111111114</v>
      </c>
      <c r="DF196" s="52">
        <f t="shared" si="53"/>
        <v>2</v>
      </c>
      <c r="DG196" t="str">
        <f t="shared" si="54"/>
        <v>MO</v>
      </c>
      <c r="DH196" s="55"/>
      <c r="DI196" s="53">
        <v>44025</v>
      </c>
      <c r="DJ196" s="54">
        <f t="shared" si="55"/>
        <v>44025.232638888891</v>
      </c>
      <c r="DK196" s="55">
        <v>0.23393518518518519</v>
      </c>
      <c r="DL196" s="55"/>
      <c r="DM196" s="52">
        <f t="shared" si="56"/>
        <v>2</v>
      </c>
      <c r="DN196" t="str">
        <f t="shared" si="57"/>
        <v>MO</v>
      </c>
      <c r="DO196" s="55"/>
      <c r="DP196" s="53">
        <v>44025</v>
      </c>
      <c r="DQ196" s="54">
        <f t="shared" si="58"/>
        <v>44025.295138888891</v>
      </c>
      <c r="DR196" s="55">
        <v>0.29494212962962962</v>
      </c>
      <c r="DS196" s="55"/>
      <c r="DT196" s="52">
        <f t="shared" si="59"/>
        <v>2</v>
      </c>
      <c r="DU196" t="str">
        <f t="shared" si="60"/>
        <v>MO</v>
      </c>
      <c r="DV196" s="57"/>
      <c r="DW196" s="65"/>
      <c r="DX196" s="65"/>
      <c r="ED196" s="72"/>
      <c r="EE196" s="72"/>
    </row>
    <row r="197" spans="14:135">
      <c r="N197" s="33">
        <v>44392</v>
      </c>
      <c r="O197" s="55">
        <v>0.81388888888888899</v>
      </c>
      <c r="P197" s="46">
        <f t="shared" si="61"/>
        <v>0</v>
      </c>
      <c r="Q197" s="19">
        <f t="shared" si="48"/>
        <v>0.81388888888888899</v>
      </c>
      <c r="R197" s="19">
        <f t="shared" si="49"/>
        <v>9.6450617283950209E-6</v>
      </c>
      <c r="T197" s="19">
        <v>0.13541666666666666</v>
      </c>
      <c r="U197" s="35">
        <v>117.44506896671601</v>
      </c>
      <c r="V197" s="5">
        <v>117.44506896671601</v>
      </c>
      <c r="W197" s="5">
        <v>144.86877422790707</v>
      </c>
      <c r="X197" s="5">
        <v>175.36329589900299</v>
      </c>
      <c r="Y197" s="5">
        <v>207.18039999999999</v>
      </c>
      <c r="Z197" s="5">
        <v>238.27620389061798</v>
      </c>
      <c r="AA197" s="5">
        <v>268.21514014021443</v>
      </c>
      <c r="AB197" s="5">
        <v>297.44506896671601</v>
      </c>
      <c r="AC197" s="5">
        <v>324.86877422790707</v>
      </c>
      <c r="AD197" s="5">
        <v>355.36329589900299</v>
      </c>
      <c r="AE197" s="5">
        <v>27.180399999999999</v>
      </c>
      <c r="AF197" s="5">
        <v>58.276203890617964</v>
      </c>
      <c r="AG197" s="5">
        <v>88.215140140214402</v>
      </c>
      <c r="AK197" s="43"/>
      <c r="AM197" s="5">
        <v>196</v>
      </c>
      <c r="AN197" s="5" t="s">
        <v>413</v>
      </c>
      <c r="AO197" s="5">
        <v>10</v>
      </c>
      <c r="AP197" s="5">
        <f t="shared" si="50"/>
        <v>281.10000000000002</v>
      </c>
      <c r="AQ197" s="5">
        <f t="shared" si="51"/>
        <v>281.89999999999998</v>
      </c>
      <c r="AR197" s="5" t="s">
        <v>303</v>
      </c>
      <c r="AS197" s="5">
        <v>34</v>
      </c>
      <c r="AT197" s="5">
        <v>11.111111111111111</v>
      </c>
      <c r="AU197" s="5">
        <v>11.888888888888889</v>
      </c>
      <c r="AV197" s="5" t="s">
        <v>16</v>
      </c>
      <c r="AW197" s="5" t="s">
        <v>11</v>
      </c>
      <c r="AX197" s="5" t="s">
        <v>14</v>
      </c>
      <c r="AY197" s="61" t="s">
        <v>206</v>
      </c>
      <c r="BP197" s="47">
        <v>29.94</v>
      </c>
      <c r="BQ197" s="47">
        <v>1</v>
      </c>
      <c r="BR197" s="47">
        <v>29.94</v>
      </c>
      <c r="BS197" s="80" t="s">
        <v>432</v>
      </c>
      <c r="DB197" s="53">
        <v>44026</v>
      </c>
      <c r="DC197" s="54">
        <f t="shared" si="52"/>
        <v>44026.256944444445</v>
      </c>
      <c r="DD197" s="55">
        <v>0.25625000000000003</v>
      </c>
      <c r="DE197" s="55">
        <v>0.80486111111111114</v>
      </c>
      <c r="DF197" s="52">
        <f t="shared" si="53"/>
        <v>3</v>
      </c>
      <c r="DG197" t="str">
        <f t="shared" si="54"/>
        <v>MA</v>
      </c>
      <c r="DH197" s="55"/>
      <c r="DI197" s="53">
        <v>44026</v>
      </c>
      <c r="DJ197" s="54">
        <f t="shared" si="55"/>
        <v>44026.236111111109</v>
      </c>
      <c r="DK197" s="55">
        <v>0.23445601851851852</v>
      </c>
      <c r="DL197" s="55"/>
      <c r="DM197" s="52">
        <f t="shared" si="56"/>
        <v>3</v>
      </c>
      <c r="DN197" t="str">
        <f t="shared" si="57"/>
        <v>MA</v>
      </c>
      <c r="DO197" s="55"/>
      <c r="DP197" s="53">
        <v>44026</v>
      </c>
      <c r="DQ197" s="54">
        <f t="shared" si="58"/>
        <v>44026.295138888891</v>
      </c>
      <c r="DR197" s="55">
        <v>0.29503472222222221</v>
      </c>
      <c r="DS197" s="55"/>
      <c r="DT197" s="52">
        <f t="shared" si="59"/>
        <v>3</v>
      </c>
      <c r="DU197" t="str">
        <f t="shared" si="60"/>
        <v>MA</v>
      </c>
      <c r="DV197" s="57"/>
      <c r="DW197" s="65"/>
      <c r="DX197" s="65"/>
      <c r="ED197" s="72"/>
      <c r="EE197" s="72"/>
    </row>
    <row r="198" spans="14:135">
      <c r="N198" s="33">
        <v>44393</v>
      </c>
      <c r="O198" s="55">
        <v>0.81666666666666676</v>
      </c>
      <c r="P198" s="46">
        <f t="shared" si="61"/>
        <v>0</v>
      </c>
      <c r="Q198" s="19">
        <f t="shared" si="48"/>
        <v>0.81666666666666676</v>
      </c>
      <c r="R198" s="19">
        <f t="shared" si="49"/>
        <v>9.6450617283950209E-6</v>
      </c>
      <c r="T198" s="19">
        <v>0.1361111111111111</v>
      </c>
      <c r="U198" s="35">
        <v>117.67316342793046</v>
      </c>
      <c r="V198" s="5">
        <v>117.67316342793046</v>
      </c>
      <c r="W198" s="5">
        <v>145.11540472679783</v>
      </c>
      <c r="X198" s="5">
        <v>175.61882454526719</v>
      </c>
      <c r="Y198" s="5">
        <v>207.42662999999999</v>
      </c>
      <c r="Z198" s="5">
        <v>238.50802126377528</v>
      </c>
      <c r="AA198" s="5">
        <v>268.44141437740001</v>
      </c>
      <c r="AB198" s="5">
        <v>297.67316342793049</v>
      </c>
      <c r="AC198" s="5">
        <v>325.11540472679781</v>
      </c>
      <c r="AD198" s="5">
        <v>355.61882454526722</v>
      </c>
      <c r="AE198" s="5">
        <v>27.426630000000003</v>
      </c>
      <c r="AF198" s="5">
        <v>58.508021263775262</v>
      </c>
      <c r="AG198" s="5">
        <v>88.441414377400008</v>
      </c>
      <c r="AK198" s="43"/>
      <c r="AM198" s="5">
        <v>197</v>
      </c>
      <c r="AN198" s="5" t="s">
        <v>413</v>
      </c>
      <c r="AO198" s="5">
        <v>10</v>
      </c>
      <c r="AP198" s="5">
        <f t="shared" si="50"/>
        <v>281.89999999999998</v>
      </c>
      <c r="AQ198" s="5">
        <f t="shared" si="51"/>
        <v>283.89999999999998</v>
      </c>
      <c r="AR198" s="5" t="s">
        <v>303</v>
      </c>
      <c r="AS198" s="5">
        <v>34</v>
      </c>
      <c r="AT198" s="5">
        <v>11.888888888888889</v>
      </c>
      <c r="AU198" s="5">
        <v>13.888888888888889</v>
      </c>
      <c r="AV198" s="5" t="s">
        <v>16</v>
      </c>
      <c r="AW198" s="5" t="s">
        <v>11</v>
      </c>
      <c r="AX198" s="5" t="s">
        <v>20</v>
      </c>
      <c r="AY198" s="61" t="s">
        <v>206</v>
      </c>
      <c r="BP198" s="47">
        <v>29.95</v>
      </c>
      <c r="BQ198" s="47">
        <v>1</v>
      </c>
      <c r="BR198" s="47">
        <v>29.95</v>
      </c>
      <c r="BS198" s="80" t="s">
        <v>432</v>
      </c>
      <c r="DB198" s="53">
        <v>44027</v>
      </c>
      <c r="DC198" s="54">
        <f t="shared" si="52"/>
        <v>44027.256944444445</v>
      </c>
      <c r="DD198" s="55">
        <v>0.25625000000000003</v>
      </c>
      <c r="DE198" s="55">
        <v>0.80486111111111114</v>
      </c>
      <c r="DF198" s="52">
        <f t="shared" si="53"/>
        <v>4</v>
      </c>
      <c r="DG198" t="str">
        <f t="shared" si="54"/>
        <v>ME</v>
      </c>
      <c r="DH198" s="55"/>
      <c r="DI198" s="53">
        <v>44027</v>
      </c>
      <c r="DJ198" s="54">
        <f t="shared" si="55"/>
        <v>44027.236111111109</v>
      </c>
      <c r="DK198" s="55">
        <v>0.23497685185185188</v>
      </c>
      <c r="DL198" s="55"/>
      <c r="DM198" s="52">
        <f t="shared" si="56"/>
        <v>4</v>
      </c>
      <c r="DN198" t="str">
        <f t="shared" si="57"/>
        <v>ME</v>
      </c>
      <c r="DO198" s="55"/>
      <c r="DP198" s="53">
        <v>44027</v>
      </c>
      <c r="DQ198" s="54">
        <f t="shared" si="58"/>
        <v>44027.295138888891</v>
      </c>
      <c r="DR198" s="55">
        <v>0.2951273148148148</v>
      </c>
      <c r="DS198" s="55"/>
      <c r="DT198" s="52">
        <f t="shared" si="59"/>
        <v>4</v>
      </c>
      <c r="DU198" t="str">
        <f t="shared" si="60"/>
        <v>ME</v>
      </c>
      <c r="DV198" s="57"/>
      <c r="DW198" s="65"/>
      <c r="DX198" s="65"/>
      <c r="ED198" s="72"/>
      <c r="EE198" s="72"/>
    </row>
    <row r="199" spans="14:135">
      <c r="N199" s="33">
        <v>44394</v>
      </c>
      <c r="O199" s="55">
        <v>0.81944444444444453</v>
      </c>
      <c r="P199" s="46">
        <f t="shared" si="61"/>
        <v>0</v>
      </c>
      <c r="Q199" s="19">
        <f t="shared" si="48"/>
        <v>0.81944444444444453</v>
      </c>
      <c r="R199" s="19">
        <f t="shared" si="49"/>
        <v>9.6450617283950209E-6</v>
      </c>
      <c r="T199" s="19">
        <v>0.13680555555555554</v>
      </c>
      <c r="U199" s="35">
        <v>117.9013377579214</v>
      </c>
      <c r="V199" s="5">
        <v>117.9013377579214</v>
      </c>
      <c r="W199" s="5">
        <v>145.36217779364864</v>
      </c>
      <c r="X199" s="5">
        <v>175.87425356358136</v>
      </c>
      <c r="Y199" s="5">
        <v>207.67266999999998</v>
      </c>
      <c r="Z199" s="5">
        <v>238.73974196746451</v>
      </c>
      <c r="AA199" s="5">
        <v>268.66772181342998</v>
      </c>
      <c r="AB199" s="5">
        <v>297.9013377579214</v>
      </c>
      <c r="AC199" s="5">
        <v>325.36217779364864</v>
      </c>
      <c r="AD199" s="5">
        <v>355.87425356358136</v>
      </c>
      <c r="AE199" s="5">
        <v>27.672669999999997</v>
      </c>
      <c r="AF199" s="5">
        <v>58.739741967464511</v>
      </c>
      <c r="AG199" s="5">
        <v>88.667721813429992</v>
      </c>
      <c r="AK199" s="43"/>
      <c r="AM199" s="5">
        <v>198</v>
      </c>
      <c r="AN199" s="5" t="s">
        <v>413</v>
      </c>
      <c r="AO199" s="5">
        <v>10</v>
      </c>
      <c r="AP199" s="5">
        <f t="shared" si="50"/>
        <v>283.89999999999998</v>
      </c>
      <c r="AQ199" s="5">
        <f t="shared" si="51"/>
        <v>285.7</v>
      </c>
      <c r="AR199" s="5" t="s">
        <v>303</v>
      </c>
      <c r="AS199" s="5">
        <v>34</v>
      </c>
      <c r="AT199" s="5">
        <v>13.888888888888889</v>
      </c>
      <c r="AU199" s="5">
        <v>15.666666666666666</v>
      </c>
      <c r="AV199" s="5" t="s">
        <v>16</v>
      </c>
      <c r="AW199" s="5" t="s">
        <v>11</v>
      </c>
      <c r="AX199" s="5" t="s">
        <v>15</v>
      </c>
      <c r="AY199" s="61" t="s">
        <v>206</v>
      </c>
      <c r="BP199" s="47">
        <v>29.96</v>
      </c>
      <c r="BQ199" s="47">
        <v>1</v>
      </c>
      <c r="BR199" s="47">
        <v>29.96</v>
      </c>
      <c r="BS199" s="80" t="s">
        <v>432</v>
      </c>
      <c r="DB199" s="53">
        <v>44028</v>
      </c>
      <c r="DC199" s="54">
        <f t="shared" si="52"/>
        <v>44028.256944444445</v>
      </c>
      <c r="DD199" s="55">
        <v>0.25694444444444448</v>
      </c>
      <c r="DE199" s="55">
        <v>0.80486111111111114</v>
      </c>
      <c r="DF199" s="52">
        <f t="shared" si="53"/>
        <v>5</v>
      </c>
      <c r="DG199" t="str">
        <f t="shared" si="54"/>
        <v>JU</v>
      </c>
      <c r="DH199" s="55"/>
      <c r="DI199" s="53">
        <v>44028</v>
      </c>
      <c r="DJ199" s="54">
        <f t="shared" si="55"/>
        <v>44028.236111111109</v>
      </c>
      <c r="DK199" s="55">
        <v>0.23552083333333332</v>
      </c>
      <c r="DL199" s="55"/>
      <c r="DM199" s="52">
        <f t="shared" si="56"/>
        <v>5</v>
      </c>
      <c r="DN199" t="str">
        <f t="shared" si="57"/>
        <v>JU</v>
      </c>
      <c r="DO199" s="55"/>
      <c r="DP199" s="53">
        <v>44028</v>
      </c>
      <c r="DQ199" s="54">
        <f t="shared" si="58"/>
        <v>44028.295138888891</v>
      </c>
      <c r="DR199" s="55">
        <v>0.29520833333333335</v>
      </c>
      <c r="DS199" s="55"/>
      <c r="DT199" s="52">
        <f t="shared" si="59"/>
        <v>5</v>
      </c>
      <c r="DU199" t="str">
        <f t="shared" si="60"/>
        <v>JU</v>
      </c>
      <c r="DV199" s="57"/>
      <c r="DW199" s="65"/>
      <c r="DX199" s="65"/>
      <c r="ED199" s="72"/>
      <c r="EE199" s="72"/>
    </row>
    <row r="200" spans="14:135">
      <c r="N200" s="33">
        <v>44395</v>
      </c>
      <c r="O200" s="55">
        <v>0.8222222222222223</v>
      </c>
      <c r="P200" s="46">
        <f t="shared" si="61"/>
        <v>0</v>
      </c>
      <c r="Q200" s="19">
        <f t="shared" si="48"/>
        <v>0.8222222222222223</v>
      </c>
      <c r="R200" s="19">
        <f t="shared" si="49"/>
        <v>9.6450617283950209E-6</v>
      </c>
      <c r="T200" s="19">
        <v>0.13749999999999998</v>
      </c>
      <c r="U200" s="35">
        <v>118.12957522377036</v>
      </c>
      <c r="V200" s="5">
        <v>118.12957522377036</v>
      </c>
      <c r="W200" s="5">
        <v>145.60887584273001</v>
      </c>
      <c r="X200" s="5">
        <v>176.12958168471224</v>
      </c>
      <c r="Y200" s="5">
        <v>207.91853</v>
      </c>
      <c r="Z200" s="5">
        <v>238.97136741337692</v>
      </c>
      <c r="AA200" s="5">
        <v>268.89406161146479</v>
      </c>
      <c r="AB200" s="5">
        <v>298.12957522377036</v>
      </c>
      <c r="AC200" s="5">
        <v>325.60887584273001</v>
      </c>
      <c r="AD200" s="5">
        <v>356.12958168471221</v>
      </c>
      <c r="AE200" s="5">
        <v>27.918529999999997</v>
      </c>
      <c r="AF200" s="5">
        <v>58.971367413376939</v>
      </c>
      <c r="AG200" s="5">
        <v>88.894061611464792</v>
      </c>
      <c r="AK200" s="43"/>
      <c r="AM200" s="5">
        <v>199</v>
      </c>
      <c r="AN200" s="5" t="s">
        <v>413</v>
      </c>
      <c r="AO200" s="5">
        <v>10</v>
      </c>
      <c r="AP200" s="5">
        <f t="shared" si="50"/>
        <v>285.7</v>
      </c>
      <c r="AQ200" s="5">
        <f t="shared" si="51"/>
        <v>287.8</v>
      </c>
      <c r="AR200" s="5" t="s">
        <v>303</v>
      </c>
      <c r="AS200" s="5">
        <v>34</v>
      </c>
      <c r="AT200" s="5">
        <v>15.666666666666666</v>
      </c>
      <c r="AU200" s="5">
        <v>17.777777777777779</v>
      </c>
      <c r="AV200" s="5" t="s">
        <v>16</v>
      </c>
      <c r="AW200" s="5" t="s">
        <v>11</v>
      </c>
      <c r="AX200" s="5" t="s">
        <v>16</v>
      </c>
      <c r="AY200" s="61" t="s">
        <v>206</v>
      </c>
      <c r="BP200" s="47">
        <v>29.97</v>
      </c>
      <c r="BQ200" s="47">
        <v>1</v>
      </c>
      <c r="BR200" s="47">
        <v>29.97</v>
      </c>
      <c r="BS200" s="80" t="s">
        <v>432</v>
      </c>
      <c r="DB200" s="53">
        <v>44029</v>
      </c>
      <c r="DC200" s="54">
        <f t="shared" si="52"/>
        <v>44029.256944444445</v>
      </c>
      <c r="DD200" s="55">
        <v>0.25694444444444448</v>
      </c>
      <c r="DE200" s="55">
        <v>0.80486111111111114</v>
      </c>
      <c r="DF200" s="52">
        <f t="shared" si="53"/>
        <v>6</v>
      </c>
      <c r="DG200" t="str">
        <f t="shared" si="54"/>
        <v>VE</v>
      </c>
      <c r="DH200" s="55"/>
      <c r="DI200" s="53">
        <v>44029</v>
      </c>
      <c r="DJ200" s="54">
        <f t="shared" si="55"/>
        <v>44029.236111111109</v>
      </c>
      <c r="DK200" s="55">
        <v>0.23607638888888891</v>
      </c>
      <c r="DL200" s="55"/>
      <c r="DM200" s="52">
        <f t="shared" si="56"/>
        <v>6</v>
      </c>
      <c r="DN200" t="str">
        <f t="shared" si="57"/>
        <v>VE</v>
      </c>
      <c r="DO200" s="55"/>
      <c r="DP200" s="53">
        <v>44029</v>
      </c>
      <c r="DQ200" s="54">
        <f t="shared" si="58"/>
        <v>44029.295138888891</v>
      </c>
      <c r="DR200" s="55">
        <v>0.29528935185185184</v>
      </c>
      <c r="DS200" s="55"/>
      <c r="DT200" s="52">
        <f t="shared" si="59"/>
        <v>6</v>
      </c>
      <c r="DU200" t="str">
        <f t="shared" si="60"/>
        <v>VE</v>
      </c>
      <c r="DV200" s="57"/>
      <c r="DW200" s="65"/>
      <c r="DX200" s="65"/>
      <c r="ED200" s="72"/>
      <c r="EE200" s="72"/>
    </row>
    <row r="201" spans="14:135">
      <c r="N201" s="33">
        <v>44396</v>
      </c>
      <c r="O201" s="55">
        <v>0.82500000000000007</v>
      </c>
      <c r="P201" s="46">
        <f t="shared" si="61"/>
        <v>0</v>
      </c>
      <c r="Q201" s="19">
        <f t="shared" si="48"/>
        <v>0.82500000000000007</v>
      </c>
      <c r="R201" s="19">
        <f t="shared" si="49"/>
        <v>7.2337962962962661E-6</v>
      </c>
      <c r="T201" s="19">
        <v>0.13819444444444443</v>
      </c>
      <c r="U201" s="35">
        <v>118.35790859894988</v>
      </c>
      <c r="V201" s="5">
        <v>118.35790859894988</v>
      </c>
      <c r="W201" s="5">
        <v>145.85565884929471</v>
      </c>
      <c r="X201" s="5">
        <v>176.38480594587628</v>
      </c>
      <c r="Y201" s="5">
        <v>208.16421</v>
      </c>
      <c r="Z201" s="5">
        <v>239.2028990143121</v>
      </c>
      <c r="AA201" s="5">
        <v>269.12043457842458</v>
      </c>
      <c r="AB201" s="5">
        <v>298.35790859894985</v>
      </c>
      <c r="AC201" s="5">
        <v>325.85565884929474</v>
      </c>
      <c r="AD201" s="5">
        <v>356.38480594587628</v>
      </c>
      <c r="AE201" s="5">
        <v>28.164209999999997</v>
      </c>
      <c r="AF201" s="5">
        <v>59.202899014312095</v>
      </c>
      <c r="AG201" s="5">
        <v>89.120434578424579</v>
      </c>
      <c r="AK201" s="43"/>
      <c r="AM201" s="5">
        <v>200</v>
      </c>
      <c r="AN201" s="5" t="s">
        <v>413</v>
      </c>
      <c r="AO201" s="5">
        <v>10</v>
      </c>
      <c r="AP201" s="5">
        <f t="shared" si="50"/>
        <v>287.8</v>
      </c>
      <c r="AQ201" s="5">
        <f t="shared" si="51"/>
        <v>289.7</v>
      </c>
      <c r="AR201" s="5" t="s">
        <v>303</v>
      </c>
      <c r="AS201" s="5">
        <v>34</v>
      </c>
      <c r="AT201" s="5">
        <v>17.777777777777779</v>
      </c>
      <c r="AU201" s="5">
        <v>19.666666666666668</v>
      </c>
      <c r="AV201" s="5" t="s">
        <v>16</v>
      </c>
      <c r="AW201" s="5" t="s">
        <v>11</v>
      </c>
      <c r="AX201" s="5" t="s">
        <v>12</v>
      </c>
      <c r="AY201" s="61" t="s">
        <v>206</v>
      </c>
      <c r="BP201" s="47">
        <v>29.98</v>
      </c>
      <c r="BQ201" s="47">
        <v>1</v>
      </c>
      <c r="BR201" s="47">
        <v>29.98</v>
      </c>
      <c r="BS201" s="80" t="s">
        <v>432</v>
      </c>
      <c r="DB201" s="53">
        <v>44030</v>
      </c>
      <c r="DC201" s="54">
        <f t="shared" si="52"/>
        <v>44030.256944444445</v>
      </c>
      <c r="DD201" s="55">
        <v>0.25694444444444448</v>
      </c>
      <c r="DE201" s="55">
        <v>0.8041666666666667</v>
      </c>
      <c r="DF201" s="52">
        <f t="shared" si="53"/>
        <v>7</v>
      </c>
      <c r="DG201" t="str">
        <f t="shared" si="54"/>
        <v>SA</v>
      </c>
      <c r="DH201" s="55"/>
      <c r="DI201" s="53">
        <v>44030</v>
      </c>
      <c r="DJ201" s="54">
        <f t="shared" si="55"/>
        <v>44030.236111111109</v>
      </c>
      <c r="DK201" s="55">
        <v>0.2366435185185185</v>
      </c>
      <c r="DL201" s="55"/>
      <c r="DM201" s="52">
        <f t="shared" si="56"/>
        <v>7</v>
      </c>
      <c r="DN201" t="str">
        <f t="shared" si="57"/>
        <v>SA</v>
      </c>
      <c r="DO201" s="55"/>
      <c r="DP201" s="53">
        <v>44030</v>
      </c>
      <c r="DQ201" s="54">
        <f t="shared" si="58"/>
        <v>44030.295138888891</v>
      </c>
      <c r="DR201" s="55">
        <v>0.2953587962962963</v>
      </c>
      <c r="DS201" s="55"/>
      <c r="DT201" s="52">
        <f t="shared" si="59"/>
        <v>7</v>
      </c>
      <c r="DU201" t="str">
        <f t="shared" si="60"/>
        <v>SA</v>
      </c>
      <c r="DV201" s="57"/>
      <c r="DW201" s="65"/>
      <c r="DX201" s="65"/>
      <c r="ED201" s="72"/>
      <c r="EE201" s="72"/>
    </row>
    <row r="202" spans="14:135">
      <c r="N202" s="33">
        <v>44397</v>
      </c>
      <c r="O202" s="55">
        <v>0.82708333333333339</v>
      </c>
      <c r="P202" s="46">
        <f t="shared" si="61"/>
        <v>0</v>
      </c>
      <c r="Q202" s="19">
        <f t="shared" si="48"/>
        <v>0.82708333333333339</v>
      </c>
      <c r="R202" s="19">
        <f t="shared" si="49"/>
        <v>9.6450617283950209E-6</v>
      </c>
      <c r="T202" s="19">
        <v>0.1388888888888889</v>
      </c>
      <c r="U202" s="35">
        <v>118.58628577166866</v>
      </c>
      <c r="V202" s="5">
        <v>118.58628577166866</v>
      </c>
      <c r="W202" s="5">
        <v>146.10245095419944</v>
      </c>
      <c r="X202" s="5">
        <v>176.6399268859563</v>
      </c>
      <c r="Y202" s="5">
        <v>208.40970999999999</v>
      </c>
      <c r="Z202" s="5">
        <v>239.43433818391122</v>
      </c>
      <c r="AA202" s="5">
        <v>269.34684369211323</v>
      </c>
      <c r="AB202" s="5">
        <v>298.58628577166866</v>
      </c>
      <c r="AC202" s="5">
        <v>326.10245095419941</v>
      </c>
      <c r="AD202" s="5">
        <v>356.6399268859563</v>
      </c>
      <c r="AE202" s="5">
        <v>28.409709999999997</v>
      </c>
      <c r="AF202" s="5">
        <v>59.434338183911194</v>
      </c>
      <c r="AG202" s="5">
        <v>89.346843692113254</v>
      </c>
      <c r="AK202" s="43"/>
      <c r="AM202" s="5">
        <v>201</v>
      </c>
      <c r="AN202" s="5" t="s">
        <v>413</v>
      </c>
      <c r="AO202" s="5">
        <v>10</v>
      </c>
      <c r="AP202" s="5">
        <f t="shared" si="50"/>
        <v>289.7</v>
      </c>
      <c r="AQ202" s="5">
        <f t="shared" si="51"/>
        <v>290.8</v>
      </c>
      <c r="AR202" s="5" t="s">
        <v>303</v>
      </c>
      <c r="AS202" s="5">
        <v>34</v>
      </c>
      <c r="AT202" s="5">
        <v>19.666666666666668</v>
      </c>
      <c r="AU202" s="5">
        <v>20.777777777777779</v>
      </c>
      <c r="AV202" s="5" t="s">
        <v>16</v>
      </c>
      <c r="AW202" s="5" t="s">
        <v>11</v>
      </c>
      <c r="AX202" s="5" t="s">
        <v>21</v>
      </c>
      <c r="AY202" s="61" t="s">
        <v>206</v>
      </c>
      <c r="BP202" s="47">
        <v>29.99</v>
      </c>
      <c r="BQ202" s="47">
        <v>1</v>
      </c>
      <c r="BR202" s="47">
        <v>29.99</v>
      </c>
      <c r="BS202" s="80" t="s">
        <v>432</v>
      </c>
      <c r="DB202" s="53">
        <v>44031</v>
      </c>
      <c r="DC202" s="54">
        <f t="shared" si="52"/>
        <v>44031.256944444445</v>
      </c>
      <c r="DD202" s="55">
        <v>0.25763888888888892</v>
      </c>
      <c r="DE202" s="55">
        <v>0.8041666666666667</v>
      </c>
      <c r="DF202" s="52">
        <f t="shared" si="53"/>
        <v>1</v>
      </c>
      <c r="DG202" t="str">
        <f t="shared" si="54"/>
        <v>SU</v>
      </c>
      <c r="DH202" s="55"/>
      <c r="DI202" s="53">
        <v>44031</v>
      </c>
      <c r="DJ202" s="54">
        <f t="shared" si="55"/>
        <v>44031.236111111109</v>
      </c>
      <c r="DK202" s="55">
        <v>0.23722222222222222</v>
      </c>
      <c r="DL202" s="55"/>
      <c r="DM202" s="52">
        <f t="shared" si="56"/>
        <v>1</v>
      </c>
      <c r="DN202" t="str">
        <f t="shared" si="57"/>
        <v>SU</v>
      </c>
      <c r="DO202" s="55"/>
      <c r="DP202" s="53">
        <v>44031</v>
      </c>
      <c r="DQ202" s="54">
        <f t="shared" si="58"/>
        <v>44031.295138888891</v>
      </c>
      <c r="DR202" s="55">
        <v>0.29541666666666666</v>
      </c>
      <c r="DS202" s="55"/>
      <c r="DT202" s="52">
        <f t="shared" si="59"/>
        <v>1</v>
      </c>
      <c r="DU202" t="str">
        <f t="shared" si="60"/>
        <v>SU</v>
      </c>
      <c r="DV202" s="57"/>
      <c r="DW202" s="65"/>
      <c r="DX202" s="65"/>
      <c r="ED202" s="72"/>
      <c r="EE202" s="72"/>
    </row>
    <row r="203" spans="14:135">
      <c r="N203" s="33">
        <v>44398</v>
      </c>
      <c r="O203" s="55">
        <v>0.82986111111111116</v>
      </c>
      <c r="P203" s="46">
        <f t="shared" si="61"/>
        <v>0</v>
      </c>
      <c r="Q203" s="19">
        <f t="shared" si="48"/>
        <v>0.82986111111111116</v>
      </c>
      <c r="R203" s="19">
        <f t="shared" si="49"/>
        <v>9.6450617283950209E-6</v>
      </c>
      <c r="T203" s="19">
        <v>0.13958333333333334</v>
      </c>
      <c r="U203" s="35">
        <v>118.81479822499074</v>
      </c>
      <c r="V203" s="5">
        <v>118.81479822499074</v>
      </c>
      <c r="W203" s="5">
        <v>146.34937337459067</v>
      </c>
      <c r="X203" s="5">
        <v>176.89494364418937</v>
      </c>
      <c r="Y203" s="5">
        <v>208.65503000000001</v>
      </c>
      <c r="Z203" s="5">
        <v>239.66568633681896</v>
      </c>
      <c r="AA203" s="5">
        <v>269.57328948916438</v>
      </c>
      <c r="AB203" s="5">
        <v>298.81479822499074</v>
      </c>
      <c r="AC203" s="5">
        <v>326.34937337459064</v>
      </c>
      <c r="AD203" s="5">
        <v>356.89494364418937</v>
      </c>
      <c r="AE203" s="5">
        <v>28.655029999999996</v>
      </c>
      <c r="AF203" s="5">
        <v>59.665686336818979</v>
      </c>
      <c r="AG203" s="5">
        <v>89.573289489164395</v>
      </c>
      <c r="AK203" s="43"/>
      <c r="AM203" s="5">
        <v>202</v>
      </c>
      <c r="AN203" s="5" t="s">
        <v>413</v>
      </c>
      <c r="AO203" s="5">
        <v>10</v>
      </c>
      <c r="AP203" s="5">
        <f t="shared" si="50"/>
        <v>290.8</v>
      </c>
      <c r="AQ203" s="5">
        <f t="shared" si="51"/>
        <v>292.7</v>
      </c>
      <c r="AR203" s="5" t="s">
        <v>303</v>
      </c>
      <c r="AS203" s="5">
        <v>34</v>
      </c>
      <c r="AT203" s="5">
        <v>20.777777777777779</v>
      </c>
      <c r="AU203" s="5">
        <v>22.666666666666668</v>
      </c>
      <c r="AV203" s="5" t="s">
        <v>16</v>
      </c>
      <c r="AW203" s="5" t="s">
        <v>11</v>
      </c>
      <c r="AX203" s="5" t="s">
        <v>13</v>
      </c>
      <c r="AY203" s="61" t="s">
        <v>206</v>
      </c>
      <c r="BP203" s="47">
        <v>30</v>
      </c>
      <c r="BQ203" s="47">
        <v>1</v>
      </c>
      <c r="BR203" s="47">
        <v>30</v>
      </c>
      <c r="BS203" s="80" t="s">
        <v>432</v>
      </c>
      <c r="DB203" s="53">
        <v>44032</v>
      </c>
      <c r="DC203" s="54">
        <f t="shared" si="52"/>
        <v>44032.256944444445</v>
      </c>
      <c r="DD203" s="55">
        <v>0.25763888888888892</v>
      </c>
      <c r="DE203" s="55">
        <v>0.8041666666666667</v>
      </c>
      <c r="DF203" s="52">
        <f t="shared" si="53"/>
        <v>2</v>
      </c>
      <c r="DG203" t="str">
        <f t="shared" si="54"/>
        <v>MO</v>
      </c>
      <c r="DH203" s="55"/>
      <c r="DI203" s="53">
        <v>44032</v>
      </c>
      <c r="DJ203" s="54">
        <f t="shared" si="55"/>
        <v>44032.236111111109</v>
      </c>
      <c r="DK203" s="55">
        <v>0.23780092592592594</v>
      </c>
      <c r="DL203" s="55"/>
      <c r="DM203" s="52">
        <f t="shared" si="56"/>
        <v>2</v>
      </c>
      <c r="DN203" t="str">
        <f t="shared" si="57"/>
        <v>MO</v>
      </c>
      <c r="DO203" s="55"/>
      <c r="DP203" s="53">
        <v>44032</v>
      </c>
      <c r="DQ203" s="54">
        <f t="shared" si="58"/>
        <v>44032.295138888891</v>
      </c>
      <c r="DR203" s="55">
        <v>0.29548611111111112</v>
      </c>
      <c r="DS203" s="55"/>
      <c r="DT203" s="52">
        <f t="shared" si="59"/>
        <v>2</v>
      </c>
      <c r="DU203" t="str">
        <f t="shared" si="60"/>
        <v>MO</v>
      </c>
      <c r="DV203" s="57"/>
      <c r="DW203" s="65"/>
      <c r="DX203" s="65"/>
      <c r="ED203" s="72"/>
      <c r="EE203" s="72"/>
    </row>
    <row r="204" spans="14:135">
      <c r="N204" s="33">
        <v>44399</v>
      </c>
      <c r="O204" s="55">
        <v>0.83263888888888893</v>
      </c>
      <c r="P204" s="46">
        <f t="shared" si="61"/>
        <v>0</v>
      </c>
      <c r="Q204" s="19">
        <f t="shared" si="48"/>
        <v>0.83263888888888893</v>
      </c>
      <c r="R204" s="19">
        <f t="shared" si="49"/>
        <v>9.6450617283950209E-6</v>
      </c>
      <c r="T204" s="19">
        <v>0.14027777777777778</v>
      </c>
      <c r="U204" s="35">
        <v>119.04336967220706</v>
      </c>
      <c r="V204" s="5">
        <v>119.04336967220706</v>
      </c>
      <c r="W204" s="5">
        <v>146.59630754224619</v>
      </c>
      <c r="X204" s="5">
        <v>177.14985401977472</v>
      </c>
      <c r="Y204" s="5">
        <v>208.90018000000001</v>
      </c>
      <c r="Z204" s="5">
        <v>239.89694488863239</v>
      </c>
      <c r="AA204" s="5">
        <v>269.79977329443147</v>
      </c>
      <c r="AB204" s="5">
        <v>299.04336967220706</v>
      </c>
      <c r="AC204" s="5">
        <v>326.59630754224622</v>
      </c>
      <c r="AD204" s="5">
        <v>357.14985401977469</v>
      </c>
      <c r="AE204" s="5">
        <v>28.900179999999999</v>
      </c>
      <c r="AF204" s="5">
        <v>59.896944888632405</v>
      </c>
      <c r="AG204" s="5">
        <v>89.799773294431475</v>
      </c>
      <c r="AK204" s="43"/>
      <c r="AM204" s="5">
        <v>203</v>
      </c>
      <c r="AN204" s="5" t="s">
        <v>413</v>
      </c>
      <c r="AO204" s="5">
        <v>10</v>
      </c>
      <c r="AP204" s="5">
        <f t="shared" si="50"/>
        <v>292.7</v>
      </c>
      <c r="AQ204" s="5">
        <f t="shared" si="51"/>
        <v>293.3</v>
      </c>
      <c r="AR204" s="5" t="s">
        <v>303</v>
      </c>
      <c r="AS204" s="5">
        <v>34</v>
      </c>
      <c r="AT204" s="5">
        <v>22.666666666666668</v>
      </c>
      <c r="AU204" s="5">
        <v>23.333333333333332</v>
      </c>
      <c r="AV204" s="5" t="s">
        <v>16</v>
      </c>
      <c r="AW204" s="5" t="s">
        <v>11</v>
      </c>
      <c r="AX204" s="5" t="s">
        <v>10</v>
      </c>
      <c r="AY204" s="61" t="s">
        <v>206</v>
      </c>
      <c r="BP204" s="47">
        <v>30.01</v>
      </c>
      <c r="BQ204" s="47">
        <v>1</v>
      </c>
      <c r="BR204" s="47">
        <v>30.01</v>
      </c>
      <c r="BS204" s="80" t="s">
        <v>432</v>
      </c>
      <c r="DB204" s="53">
        <v>44033</v>
      </c>
      <c r="DC204" s="54">
        <f t="shared" si="52"/>
        <v>44033.256944444445</v>
      </c>
      <c r="DD204" s="55">
        <v>0.25763888888888892</v>
      </c>
      <c r="DE204" s="55">
        <v>0.8041666666666667</v>
      </c>
      <c r="DF204" s="52">
        <f t="shared" si="53"/>
        <v>3</v>
      </c>
      <c r="DG204" t="str">
        <f t="shared" si="54"/>
        <v>MA</v>
      </c>
      <c r="DH204" s="55"/>
      <c r="DI204" s="53">
        <v>44033</v>
      </c>
      <c r="DJ204" s="54">
        <f t="shared" si="55"/>
        <v>44033.239583333336</v>
      </c>
      <c r="DK204" s="55">
        <v>0.2383912037037037</v>
      </c>
      <c r="DL204" s="55"/>
      <c r="DM204" s="52">
        <f t="shared" si="56"/>
        <v>3</v>
      </c>
      <c r="DN204" t="str">
        <f t="shared" si="57"/>
        <v>MA</v>
      </c>
      <c r="DO204" s="55"/>
      <c r="DP204" s="53">
        <v>44033</v>
      </c>
      <c r="DQ204" s="54">
        <f t="shared" si="58"/>
        <v>44033.295138888891</v>
      </c>
      <c r="DR204" s="55">
        <v>0.29553240740740744</v>
      </c>
      <c r="DS204" s="55"/>
      <c r="DT204" s="52">
        <f t="shared" si="59"/>
        <v>3</v>
      </c>
      <c r="DU204" t="str">
        <f t="shared" si="60"/>
        <v>MA</v>
      </c>
      <c r="DV204" s="57"/>
      <c r="DW204" s="65"/>
      <c r="DX204" s="65"/>
      <c r="ED204" s="72"/>
      <c r="EE204" s="72"/>
    </row>
    <row r="205" spans="14:135">
      <c r="N205" s="33">
        <v>44400</v>
      </c>
      <c r="O205" s="55">
        <v>0.8354166666666667</v>
      </c>
      <c r="P205" s="46">
        <f t="shared" si="61"/>
        <v>0</v>
      </c>
      <c r="Q205" s="19">
        <f t="shared" si="48"/>
        <v>0.8354166666666667</v>
      </c>
      <c r="R205" s="19">
        <f t="shared" si="49"/>
        <v>9.6450617283950209E-6</v>
      </c>
      <c r="T205" s="19">
        <v>0.14097222222222222</v>
      </c>
      <c r="U205" s="35">
        <v>119.27200689258967</v>
      </c>
      <c r="V205" s="5">
        <v>119.27200689258967</v>
      </c>
      <c r="W205" s="5">
        <v>146.84318383853309</v>
      </c>
      <c r="X205" s="5">
        <v>177.40465811820246</v>
      </c>
      <c r="Y205" s="5">
        <v>209.14515</v>
      </c>
      <c r="Z205" s="5">
        <v>240.1281152556561</v>
      </c>
      <c r="AA205" s="5">
        <v>270.02629374611763</v>
      </c>
      <c r="AB205" s="5">
        <v>299.27200689258967</v>
      </c>
      <c r="AC205" s="5">
        <v>326.84318383853309</v>
      </c>
      <c r="AD205" s="5">
        <v>357.40465811820246</v>
      </c>
      <c r="AE205" s="5">
        <v>29.145150000000001</v>
      </c>
      <c r="AF205" s="5">
        <v>60.128115255656098</v>
      </c>
      <c r="AG205" s="5">
        <v>90.026293746117645</v>
      </c>
      <c r="AK205" s="43"/>
      <c r="AM205" s="5">
        <v>204</v>
      </c>
      <c r="AN205" s="5" t="s">
        <v>413</v>
      </c>
      <c r="AO205" s="5">
        <v>10</v>
      </c>
      <c r="AP205" s="5">
        <f t="shared" si="50"/>
        <v>293.3</v>
      </c>
      <c r="AQ205" s="5">
        <f t="shared" si="51"/>
        <v>294.10000000000002</v>
      </c>
      <c r="AR205" s="5" t="s">
        <v>305</v>
      </c>
      <c r="AS205" s="5">
        <v>35</v>
      </c>
      <c r="AT205" s="5">
        <v>23.333333333333332</v>
      </c>
      <c r="AU205" s="5">
        <v>24.111111111111114</v>
      </c>
      <c r="AV205" s="5" t="s">
        <v>16</v>
      </c>
      <c r="AW205" s="5" t="s">
        <v>14</v>
      </c>
      <c r="AX205" s="5" t="s">
        <v>14</v>
      </c>
      <c r="AY205" s="61" t="s">
        <v>424</v>
      </c>
      <c r="BP205" s="47">
        <v>30.02</v>
      </c>
      <c r="BQ205" s="47">
        <v>1</v>
      </c>
      <c r="BR205" s="47">
        <v>30.02</v>
      </c>
      <c r="BS205" s="80" t="s">
        <v>432</v>
      </c>
      <c r="DB205" s="53">
        <v>44034</v>
      </c>
      <c r="DC205" s="54">
        <f t="shared" si="52"/>
        <v>44034.256944444445</v>
      </c>
      <c r="DD205" s="55">
        <v>0.25833333333333336</v>
      </c>
      <c r="DE205" s="55">
        <v>0.80347222222222225</v>
      </c>
      <c r="DF205" s="52">
        <f t="shared" si="53"/>
        <v>4</v>
      </c>
      <c r="DG205" t="str">
        <f t="shared" si="54"/>
        <v>ME</v>
      </c>
      <c r="DH205" s="55"/>
      <c r="DI205" s="53">
        <v>44034</v>
      </c>
      <c r="DJ205" s="54">
        <f t="shared" si="55"/>
        <v>44034.239583333336</v>
      </c>
      <c r="DK205" s="55">
        <v>0.23899305555555558</v>
      </c>
      <c r="DL205" s="55"/>
      <c r="DM205" s="52">
        <f t="shared" si="56"/>
        <v>4</v>
      </c>
      <c r="DN205" t="str">
        <f t="shared" si="57"/>
        <v>ME</v>
      </c>
      <c r="DO205" s="55"/>
      <c r="DP205" s="53">
        <v>44034</v>
      </c>
      <c r="DQ205" s="54">
        <f t="shared" si="58"/>
        <v>44034.295138888891</v>
      </c>
      <c r="DR205" s="55">
        <v>0.2955787037037037</v>
      </c>
      <c r="DS205" s="55"/>
      <c r="DT205" s="52">
        <f t="shared" si="59"/>
        <v>4</v>
      </c>
      <c r="DU205" t="str">
        <f t="shared" si="60"/>
        <v>ME</v>
      </c>
      <c r="DV205" s="57"/>
      <c r="DW205" s="65"/>
      <c r="DX205" s="65"/>
      <c r="ED205" s="72"/>
      <c r="EE205" s="72"/>
    </row>
    <row r="206" spans="14:135">
      <c r="N206" s="33">
        <v>44401</v>
      </c>
      <c r="O206" s="55">
        <v>0.83819444444444446</v>
      </c>
      <c r="P206" s="46">
        <f t="shared" si="61"/>
        <v>0</v>
      </c>
      <c r="Q206" s="19">
        <f t="shared" si="48"/>
        <v>0.83819444444444446</v>
      </c>
      <c r="R206" s="19">
        <f t="shared" si="49"/>
        <v>9.6450617283950209E-6</v>
      </c>
      <c r="T206" s="19">
        <v>0.14166666666666666</v>
      </c>
      <c r="U206" s="35">
        <v>119.50074421374705</v>
      </c>
      <c r="V206" s="5">
        <v>119.50074421374705</v>
      </c>
      <c r="W206" s="5">
        <v>147.09019865100524</v>
      </c>
      <c r="X206" s="5">
        <v>177.65935499096142</v>
      </c>
      <c r="Y206" s="5">
        <v>209.38994</v>
      </c>
      <c r="Z206" s="5">
        <v>240.35919885499061</v>
      </c>
      <c r="AA206" s="5">
        <v>270.2528552415078</v>
      </c>
      <c r="AB206" s="5">
        <v>299.50074421374705</v>
      </c>
      <c r="AC206" s="5">
        <v>327.09019865100527</v>
      </c>
      <c r="AD206" s="5">
        <v>357.65935499096145</v>
      </c>
      <c r="AE206" s="5">
        <v>29.389940000000003</v>
      </c>
      <c r="AF206" s="5">
        <v>60.359198854990623</v>
      </c>
      <c r="AG206" s="5">
        <v>90.252855241507788</v>
      </c>
      <c r="AK206" s="43"/>
      <c r="AM206" s="5">
        <v>205</v>
      </c>
      <c r="AN206" s="5" t="s">
        <v>413</v>
      </c>
      <c r="AO206" s="5">
        <v>10</v>
      </c>
      <c r="AP206" s="5">
        <f t="shared" si="50"/>
        <v>294.10000000000002</v>
      </c>
      <c r="AQ206" s="5">
        <f t="shared" si="51"/>
        <v>296.10000000000002</v>
      </c>
      <c r="AR206" s="5" t="s">
        <v>305</v>
      </c>
      <c r="AS206" s="5">
        <v>35</v>
      </c>
      <c r="AT206" s="5">
        <v>24.111111111111114</v>
      </c>
      <c r="AU206" s="5">
        <v>26.111111111111114</v>
      </c>
      <c r="AV206" s="5" t="s">
        <v>16</v>
      </c>
      <c r="AW206" s="5" t="s">
        <v>14</v>
      </c>
      <c r="AX206" s="5" t="s">
        <v>20</v>
      </c>
      <c r="AY206" s="61" t="s">
        <v>424</v>
      </c>
      <c r="BP206" s="47">
        <v>30.03</v>
      </c>
      <c r="BQ206" s="47">
        <v>1</v>
      </c>
      <c r="BR206" s="47">
        <v>30.03</v>
      </c>
      <c r="BS206" s="80" t="s">
        <v>432</v>
      </c>
      <c r="DB206" s="53">
        <v>44035</v>
      </c>
      <c r="DC206" s="54">
        <f t="shared" si="52"/>
        <v>44035.256944444445</v>
      </c>
      <c r="DD206" s="55">
        <v>0.25833333333333336</v>
      </c>
      <c r="DE206" s="55">
        <v>0.80347222222222225</v>
      </c>
      <c r="DF206" s="52">
        <f t="shared" si="53"/>
        <v>5</v>
      </c>
      <c r="DG206" t="str">
        <f t="shared" si="54"/>
        <v>JU</v>
      </c>
      <c r="DH206" s="55"/>
      <c r="DI206" s="53">
        <v>44035</v>
      </c>
      <c r="DJ206" s="54">
        <f t="shared" si="55"/>
        <v>44035.239583333336</v>
      </c>
      <c r="DK206" s="55">
        <v>0.23960648148148148</v>
      </c>
      <c r="DL206" s="55"/>
      <c r="DM206" s="52">
        <f t="shared" si="56"/>
        <v>5</v>
      </c>
      <c r="DN206" t="str">
        <f t="shared" si="57"/>
        <v>JU</v>
      </c>
      <c r="DO206" s="55"/>
      <c r="DP206" s="53">
        <v>44035</v>
      </c>
      <c r="DQ206" s="54">
        <f t="shared" si="58"/>
        <v>44035.295138888891</v>
      </c>
      <c r="DR206" s="55">
        <v>0.29562499999999997</v>
      </c>
      <c r="DS206" s="55"/>
      <c r="DT206" s="52">
        <f t="shared" si="59"/>
        <v>5</v>
      </c>
      <c r="DU206" t="str">
        <f t="shared" si="60"/>
        <v>JU</v>
      </c>
      <c r="DV206" s="57"/>
      <c r="DW206" s="65"/>
      <c r="DX206" s="65"/>
      <c r="ED206" s="72"/>
      <c r="EE206" s="72"/>
    </row>
    <row r="207" spans="14:135">
      <c r="N207" s="33">
        <v>44402</v>
      </c>
      <c r="O207" s="55">
        <v>0.84097222222222223</v>
      </c>
      <c r="P207" s="46">
        <f t="shared" si="61"/>
        <v>0</v>
      </c>
      <c r="Q207" s="19">
        <f t="shared" si="48"/>
        <v>0.84097222222222223</v>
      </c>
      <c r="R207" s="19">
        <f t="shared" si="49"/>
        <v>9.6450617283950209E-6</v>
      </c>
      <c r="T207" s="19">
        <v>0.1423611111111111</v>
      </c>
      <c r="U207" s="35">
        <v>119.72952056742173</v>
      </c>
      <c r="V207" s="5">
        <v>119.72952056742173</v>
      </c>
      <c r="W207" s="5">
        <v>147.33729893194845</v>
      </c>
      <c r="X207" s="5">
        <v>177.91394277033822</v>
      </c>
      <c r="Y207" s="5">
        <v>209.63454999999999</v>
      </c>
      <c r="Z207" s="5">
        <v>240.59019710447149</v>
      </c>
      <c r="AA207" s="5">
        <v>270.47945740695729</v>
      </c>
      <c r="AB207" s="5">
        <v>299.72952056742173</v>
      </c>
      <c r="AC207" s="5">
        <v>327.33729893194845</v>
      </c>
      <c r="AD207" s="5">
        <v>357.91394277033822</v>
      </c>
      <c r="AE207" s="5">
        <v>29.634549999999997</v>
      </c>
      <c r="AF207" s="5">
        <v>60.590197104471471</v>
      </c>
      <c r="AG207" s="5">
        <v>90.479457406957323</v>
      </c>
      <c r="AK207" s="43"/>
      <c r="AM207" s="5">
        <v>206</v>
      </c>
      <c r="AN207" s="5" t="s">
        <v>413</v>
      </c>
      <c r="AO207" s="5">
        <v>10</v>
      </c>
      <c r="AP207" s="5">
        <f t="shared" si="50"/>
        <v>296.10000000000002</v>
      </c>
      <c r="AQ207" s="5">
        <f t="shared" si="51"/>
        <v>297.89999999999998</v>
      </c>
      <c r="AR207" s="5" t="s">
        <v>305</v>
      </c>
      <c r="AS207" s="5">
        <v>35</v>
      </c>
      <c r="AT207" s="5">
        <v>26.111111111111114</v>
      </c>
      <c r="AU207" s="5">
        <v>27.888888888888889</v>
      </c>
      <c r="AV207" s="5" t="s">
        <v>16</v>
      </c>
      <c r="AW207" s="5" t="s">
        <v>14</v>
      </c>
      <c r="AX207" s="5" t="s">
        <v>15</v>
      </c>
      <c r="AY207" s="61" t="s">
        <v>424</v>
      </c>
      <c r="BP207" s="47">
        <v>30.04</v>
      </c>
      <c r="BQ207" s="47">
        <v>1</v>
      </c>
      <c r="BR207" s="47">
        <v>30.04</v>
      </c>
      <c r="BS207" s="80" t="s">
        <v>432</v>
      </c>
      <c r="DB207" s="53">
        <v>44036</v>
      </c>
      <c r="DC207" s="54">
        <f t="shared" si="52"/>
        <v>44036.260416666664</v>
      </c>
      <c r="DD207" s="55">
        <v>0.2590277777777778</v>
      </c>
      <c r="DE207" s="55">
        <v>0.80347222222222225</v>
      </c>
      <c r="DF207" s="52">
        <f t="shared" si="53"/>
        <v>6</v>
      </c>
      <c r="DG207" t="str">
        <f t="shared" si="54"/>
        <v>VE</v>
      </c>
      <c r="DH207" s="55"/>
      <c r="DI207" s="53">
        <v>44036</v>
      </c>
      <c r="DJ207" s="54">
        <f t="shared" si="55"/>
        <v>44036.239583333336</v>
      </c>
      <c r="DK207" s="55">
        <v>0.2402199074074074</v>
      </c>
      <c r="DL207" s="55"/>
      <c r="DM207" s="52">
        <f t="shared" si="56"/>
        <v>6</v>
      </c>
      <c r="DN207" t="str">
        <f t="shared" si="57"/>
        <v>VE</v>
      </c>
      <c r="DO207" s="55"/>
      <c r="DP207" s="53">
        <v>44036</v>
      </c>
      <c r="DQ207" s="54">
        <f t="shared" si="58"/>
        <v>44036.295138888891</v>
      </c>
      <c r="DR207" s="55">
        <v>0.2956597222222222</v>
      </c>
      <c r="DS207" s="55"/>
      <c r="DT207" s="52">
        <f t="shared" si="59"/>
        <v>6</v>
      </c>
      <c r="DU207" t="str">
        <f t="shared" si="60"/>
        <v>VE</v>
      </c>
      <c r="DV207" s="57"/>
      <c r="DW207" s="65"/>
      <c r="DX207" s="65"/>
      <c r="ED207" s="72"/>
      <c r="EE207" s="72"/>
    </row>
    <row r="208" spans="14:135">
      <c r="N208" s="33">
        <v>44403</v>
      </c>
      <c r="O208" s="55">
        <v>0.84375</v>
      </c>
      <c r="P208" s="46">
        <f t="shared" si="61"/>
        <v>0</v>
      </c>
      <c r="Q208" s="19">
        <f t="shared" si="48"/>
        <v>0.84375</v>
      </c>
      <c r="R208" s="19">
        <f t="shared" si="49"/>
        <v>9.6450617283950209E-6</v>
      </c>
      <c r="T208" s="19">
        <v>0.14305555555555557</v>
      </c>
      <c r="U208" s="35">
        <v>119.95840813270848</v>
      </c>
      <c r="V208" s="5">
        <v>119.95840813270848</v>
      </c>
      <c r="W208" s="5">
        <v>147.58434606941614</v>
      </c>
      <c r="X208" s="5">
        <v>178.1684214081377</v>
      </c>
      <c r="Y208" s="5">
        <v>209.87898999999999</v>
      </c>
      <c r="Z208" s="5">
        <v>240.82111142246094</v>
      </c>
      <c r="AA208" s="5">
        <v>270.7061003283294</v>
      </c>
      <c r="AB208" s="5">
        <v>299.95840813270848</v>
      </c>
      <c r="AC208" s="5">
        <v>327.58434606941614</v>
      </c>
      <c r="AD208" s="5">
        <v>358.1684214081377</v>
      </c>
      <c r="AE208" s="5">
        <v>29.878990000000002</v>
      </c>
      <c r="AF208" s="5">
        <v>60.821111422460945</v>
      </c>
      <c r="AG208" s="5">
        <v>90.70610032832937</v>
      </c>
      <c r="AK208" s="43"/>
      <c r="AM208" s="5">
        <v>207</v>
      </c>
      <c r="AN208" s="5" t="s">
        <v>413</v>
      </c>
      <c r="AO208" s="5">
        <v>10</v>
      </c>
      <c r="AP208" s="5">
        <f t="shared" si="50"/>
        <v>297.89999999999998</v>
      </c>
      <c r="AQ208" s="5">
        <f t="shared" si="51"/>
        <v>300</v>
      </c>
      <c r="AR208" s="5" t="s">
        <v>305</v>
      </c>
      <c r="AS208" s="5">
        <v>35</v>
      </c>
      <c r="AT208" s="5">
        <v>27.888888888888889</v>
      </c>
      <c r="AU208" s="5">
        <v>30</v>
      </c>
      <c r="AV208" s="5" t="s">
        <v>16</v>
      </c>
      <c r="AW208" s="5" t="s">
        <v>14</v>
      </c>
      <c r="AX208" s="5" t="s">
        <v>16</v>
      </c>
      <c r="AY208" s="61" t="s">
        <v>424</v>
      </c>
      <c r="BP208" s="47">
        <v>30.05</v>
      </c>
      <c r="BQ208" s="47">
        <v>1</v>
      </c>
      <c r="BR208" s="47">
        <v>30.05</v>
      </c>
      <c r="BS208" s="80" t="s">
        <v>432</v>
      </c>
      <c r="DB208" s="53">
        <v>44037</v>
      </c>
      <c r="DC208" s="54">
        <f t="shared" si="52"/>
        <v>44037.260416666664</v>
      </c>
      <c r="DD208" s="55">
        <v>0.2590277777777778</v>
      </c>
      <c r="DE208" s="55">
        <v>0.8027777777777777</v>
      </c>
      <c r="DF208" s="52">
        <f t="shared" si="53"/>
        <v>7</v>
      </c>
      <c r="DG208" t="str">
        <f t="shared" si="54"/>
        <v>SA</v>
      </c>
      <c r="DH208" s="55"/>
      <c r="DI208" s="53">
        <v>44037</v>
      </c>
      <c r="DJ208" s="54">
        <f t="shared" si="55"/>
        <v>44037.239583333336</v>
      </c>
      <c r="DK208" s="55">
        <v>0.24083333333333334</v>
      </c>
      <c r="DL208" s="55"/>
      <c r="DM208" s="52">
        <f t="shared" si="56"/>
        <v>7</v>
      </c>
      <c r="DN208" t="str">
        <f t="shared" si="57"/>
        <v>SA</v>
      </c>
      <c r="DO208" s="55"/>
      <c r="DP208" s="53">
        <v>44037</v>
      </c>
      <c r="DQ208" s="54">
        <f t="shared" si="58"/>
        <v>44037.295138888891</v>
      </c>
      <c r="DR208" s="55">
        <v>0.29568287037037039</v>
      </c>
      <c r="DS208" s="55"/>
      <c r="DT208" s="52">
        <f t="shared" si="59"/>
        <v>7</v>
      </c>
      <c r="DU208" t="str">
        <f t="shared" si="60"/>
        <v>SA</v>
      </c>
      <c r="DV208" s="57"/>
      <c r="DW208" s="65"/>
      <c r="DX208" s="65"/>
      <c r="ED208" s="72"/>
      <c r="EE208" s="72"/>
    </row>
    <row r="209" spans="14:135">
      <c r="N209" s="33">
        <v>44404</v>
      </c>
      <c r="O209" s="55">
        <v>0.84652777777777777</v>
      </c>
      <c r="P209" s="46">
        <f t="shared" si="61"/>
        <v>0</v>
      </c>
      <c r="Q209" s="19">
        <f t="shared" si="48"/>
        <v>0.84652777777777777</v>
      </c>
      <c r="R209" s="19">
        <f t="shared" si="49"/>
        <v>9.6450617283950209E-6</v>
      </c>
      <c r="T209" s="19">
        <v>0.14375000000000002</v>
      </c>
      <c r="U209" s="35">
        <v>120.18739570521717</v>
      </c>
      <c r="V209" s="5">
        <v>120.18739570521717</v>
      </c>
      <c r="W209" s="5">
        <v>147.83141876410582</v>
      </c>
      <c r="X209" s="5">
        <v>178.42278949671584</v>
      </c>
      <c r="Y209" s="5">
        <v>210.12324999999998</v>
      </c>
      <c r="Z209" s="5">
        <v>241.05194322793409</v>
      </c>
      <c r="AA209" s="5">
        <v>270.93278689600044</v>
      </c>
      <c r="AB209" s="5">
        <v>300.18739570521717</v>
      </c>
      <c r="AC209" s="5">
        <v>327.83141876410582</v>
      </c>
      <c r="AD209" s="5">
        <v>358.42278949671584</v>
      </c>
      <c r="AE209" s="5">
        <v>30.123249999999999</v>
      </c>
      <c r="AF209" s="5">
        <v>61.051943227934103</v>
      </c>
      <c r="AG209" s="5">
        <v>90.932786896000437</v>
      </c>
      <c r="AK209" s="43"/>
      <c r="AM209" s="5">
        <v>208</v>
      </c>
      <c r="AN209" s="5" t="s">
        <v>414</v>
      </c>
      <c r="AO209" s="5">
        <v>11</v>
      </c>
      <c r="AP209" s="5">
        <f t="shared" si="50"/>
        <v>300</v>
      </c>
      <c r="AQ209" s="5">
        <f t="shared" si="51"/>
        <v>301.89999999999998</v>
      </c>
      <c r="AR209" s="5" t="s">
        <v>305</v>
      </c>
      <c r="AS209" s="5">
        <v>35</v>
      </c>
      <c r="AT209" s="5">
        <v>0</v>
      </c>
      <c r="AU209" s="5">
        <v>1.8888888888888888</v>
      </c>
      <c r="AV209" s="5" t="s">
        <v>16</v>
      </c>
      <c r="AW209" s="5" t="s">
        <v>14</v>
      </c>
      <c r="AX209" s="5" t="s">
        <v>12</v>
      </c>
      <c r="AY209" s="61" t="s">
        <v>424</v>
      </c>
      <c r="BP209" s="47">
        <v>30.06</v>
      </c>
      <c r="BQ209" s="47">
        <v>1</v>
      </c>
      <c r="BR209" s="47">
        <v>30.06</v>
      </c>
      <c r="BS209" s="80" t="s">
        <v>432</v>
      </c>
      <c r="DB209" s="53">
        <v>44038</v>
      </c>
      <c r="DC209" s="54">
        <f t="shared" si="52"/>
        <v>44038.260416666664</v>
      </c>
      <c r="DD209" s="55">
        <v>0.2590277777777778</v>
      </c>
      <c r="DE209" s="55">
        <v>0.8027777777777777</v>
      </c>
      <c r="DF209" s="52">
        <f t="shared" si="53"/>
        <v>1</v>
      </c>
      <c r="DG209" t="str">
        <f t="shared" si="54"/>
        <v>SU</v>
      </c>
      <c r="DH209" s="55"/>
      <c r="DI209" s="53">
        <v>44038</v>
      </c>
      <c r="DJ209" s="54">
        <f t="shared" si="55"/>
        <v>44038.243055555555</v>
      </c>
      <c r="DK209" s="55">
        <v>0.2414699074074074</v>
      </c>
      <c r="DL209" s="55"/>
      <c r="DM209" s="52">
        <f t="shared" si="56"/>
        <v>1</v>
      </c>
      <c r="DN209" t="str">
        <f t="shared" si="57"/>
        <v>SU</v>
      </c>
      <c r="DO209" s="55"/>
      <c r="DP209" s="53">
        <v>44038</v>
      </c>
      <c r="DQ209" s="54">
        <f t="shared" si="58"/>
        <v>44038.295138888891</v>
      </c>
      <c r="DR209" s="55">
        <v>0.29570601851851852</v>
      </c>
      <c r="DS209" s="55"/>
      <c r="DT209" s="52">
        <f t="shared" si="59"/>
        <v>1</v>
      </c>
      <c r="DU209" t="str">
        <f t="shared" si="60"/>
        <v>SU</v>
      </c>
      <c r="DV209" s="57"/>
      <c r="DW209" s="65"/>
      <c r="DX209" s="65"/>
      <c r="ED209" s="72"/>
      <c r="EE209" s="72"/>
    </row>
    <row r="210" spans="14:135">
      <c r="N210" s="33">
        <v>44405</v>
      </c>
      <c r="O210" s="55">
        <v>0.84930555555555554</v>
      </c>
      <c r="P210" s="46">
        <f t="shared" si="61"/>
        <v>0</v>
      </c>
      <c r="Q210" s="19">
        <f t="shared" si="48"/>
        <v>0.84930555555555554</v>
      </c>
      <c r="R210" s="19">
        <f t="shared" si="49"/>
        <v>9.6450617283950209E-6</v>
      </c>
      <c r="T210" s="19">
        <v>0.14444444444444446</v>
      </c>
      <c r="U210" s="35">
        <v>120.41642876232541</v>
      </c>
      <c r="V210" s="5">
        <v>120.41642876232541</v>
      </c>
      <c r="W210" s="5">
        <v>148.07855568489489</v>
      </c>
      <c r="X210" s="5">
        <v>178.67704682431568</v>
      </c>
      <c r="Y210" s="5">
        <v>210.36734000000001</v>
      </c>
      <c r="Z210" s="5">
        <v>241.2826939403659</v>
      </c>
      <c r="AA210" s="5">
        <v>271.15951650316663</v>
      </c>
      <c r="AB210" s="5">
        <v>300.41642876232538</v>
      </c>
      <c r="AC210" s="5">
        <v>328.07855568489492</v>
      </c>
      <c r="AD210" s="5">
        <v>358.67704682431565</v>
      </c>
      <c r="AE210" s="5">
        <v>30.367339999999999</v>
      </c>
      <c r="AF210" s="5">
        <v>61.282693940365917</v>
      </c>
      <c r="AG210" s="5">
        <v>91.159516503166628</v>
      </c>
      <c r="AK210" s="43"/>
      <c r="AM210" s="5">
        <v>209</v>
      </c>
      <c r="AN210" s="5" t="s">
        <v>414</v>
      </c>
      <c r="AO210" s="5">
        <v>11</v>
      </c>
      <c r="AP210" s="5">
        <f t="shared" si="50"/>
        <v>301.89999999999998</v>
      </c>
      <c r="AQ210" s="5">
        <f t="shared" si="51"/>
        <v>302.7</v>
      </c>
      <c r="AR210" s="5" t="s">
        <v>305</v>
      </c>
      <c r="AS210" s="5">
        <v>35</v>
      </c>
      <c r="AT210" s="5">
        <v>1.8888888888888888</v>
      </c>
      <c r="AU210" s="5">
        <v>2.6666666666666665</v>
      </c>
      <c r="AV210" s="5" t="s">
        <v>16</v>
      </c>
      <c r="AW210" s="5" t="s">
        <v>14</v>
      </c>
      <c r="AX210" s="5" t="s">
        <v>21</v>
      </c>
      <c r="AY210" s="61" t="s">
        <v>424</v>
      </c>
      <c r="BP210" s="47">
        <v>30.07</v>
      </c>
      <c r="BQ210" s="47">
        <v>1</v>
      </c>
      <c r="BR210" s="47">
        <v>30.07</v>
      </c>
      <c r="BS210" s="80" t="s">
        <v>432</v>
      </c>
      <c r="DB210" s="53">
        <v>44039</v>
      </c>
      <c r="DC210" s="54">
        <f t="shared" si="52"/>
        <v>44039.260416666664</v>
      </c>
      <c r="DD210" s="55">
        <v>0.25972222222222224</v>
      </c>
      <c r="DE210" s="55">
        <v>0.8027777777777777</v>
      </c>
      <c r="DF210" s="52">
        <f t="shared" si="53"/>
        <v>2</v>
      </c>
      <c r="DG210" t="str">
        <f t="shared" si="54"/>
        <v>MO</v>
      </c>
      <c r="DH210" s="55"/>
      <c r="DI210" s="53">
        <v>44039</v>
      </c>
      <c r="DJ210" s="54">
        <f t="shared" si="55"/>
        <v>44039.243055555555</v>
      </c>
      <c r="DK210" s="55">
        <v>0.24209490740740738</v>
      </c>
      <c r="DL210" s="55"/>
      <c r="DM210" s="52">
        <f t="shared" si="56"/>
        <v>2</v>
      </c>
      <c r="DN210" t="str">
        <f t="shared" si="57"/>
        <v>MO</v>
      </c>
      <c r="DO210" s="55"/>
      <c r="DP210" s="53">
        <v>44039</v>
      </c>
      <c r="DQ210" s="54">
        <f t="shared" si="58"/>
        <v>44039.295138888891</v>
      </c>
      <c r="DR210" s="55">
        <v>0.29572916666666665</v>
      </c>
      <c r="DS210" s="55"/>
      <c r="DT210" s="52">
        <f t="shared" si="59"/>
        <v>2</v>
      </c>
      <c r="DU210" t="str">
        <f t="shared" si="60"/>
        <v>MO</v>
      </c>
      <c r="DV210" s="57"/>
      <c r="DW210" s="65"/>
      <c r="DX210" s="65"/>
      <c r="ED210" s="72"/>
      <c r="EE210" s="72"/>
    </row>
    <row r="211" spans="14:135">
      <c r="N211" s="33">
        <v>44406</v>
      </c>
      <c r="O211" s="55">
        <v>0.8520833333333333</v>
      </c>
      <c r="P211" s="46">
        <f t="shared" si="61"/>
        <v>0</v>
      </c>
      <c r="Q211" s="19">
        <f t="shared" si="48"/>
        <v>0.8520833333333333</v>
      </c>
      <c r="R211" s="19">
        <f t="shared" si="49"/>
        <v>9.6450617283950209E-6</v>
      </c>
      <c r="T211" s="19">
        <v>0.1451388888888889</v>
      </c>
      <c r="U211" s="35">
        <v>120.64555454721318</v>
      </c>
      <c r="V211" s="5">
        <v>120.64555454721318</v>
      </c>
      <c r="W211" s="5">
        <v>148.32583698042333</v>
      </c>
      <c r="X211" s="5">
        <v>178.93119136201224</v>
      </c>
      <c r="Y211" s="5">
        <v>210.61126000000002</v>
      </c>
      <c r="Z211" s="5">
        <v>241.51336497963661</v>
      </c>
      <c r="AA211" s="5">
        <v>271.3862907444917</v>
      </c>
      <c r="AB211" s="5">
        <v>300.64555454721318</v>
      </c>
      <c r="AC211" s="5">
        <v>328.32583698042333</v>
      </c>
      <c r="AD211" s="5">
        <v>358.93119136201221</v>
      </c>
      <c r="AE211" s="5">
        <v>30.611260000000001</v>
      </c>
      <c r="AF211" s="5">
        <v>61.513364979636592</v>
      </c>
      <c r="AG211" s="5">
        <v>91.386290744491703</v>
      </c>
      <c r="AK211" s="43"/>
      <c r="AM211" s="5">
        <v>210</v>
      </c>
      <c r="AN211" s="5" t="s">
        <v>414</v>
      </c>
      <c r="AO211" s="5">
        <v>11</v>
      </c>
      <c r="AP211" s="5">
        <f t="shared" si="50"/>
        <v>302.7</v>
      </c>
      <c r="AQ211" s="5">
        <f t="shared" si="51"/>
        <v>304.89999999999998</v>
      </c>
      <c r="AR211" s="5" t="s">
        <v>305</v>
      </c>
      <c r="AS211" s="5">
        <v>35</v>
      </c>
      <c r="AT211" s="5">
        <v>2.6666666666666665</v>
      </c>
      <c r="AU211" s="5">
        <v>4.8888888888888884</v>
      </c>
      <c r="AV211" s="5" t="s">
        <v>16</v>
      </c>
      <c r="AW211" s="5" t="s">
        <v>14</v>
      </c>
      <c r="AX211" s="5" t="s">
        <v>13</v>
      </c>
      <c r="AY211" s="61" t="s">
        <v>424</v>
      </c>
      <c r="BP211" s="47">
        <v>30.08</v>
      </c>
      <c r="BQ211" s="47">
        <v>1</v>
      </c>
      <c r="BR211" s="47">
        <v>30.08</v>
      </c>
      <c r="BS211" s="80" t="s">
        <v>432</v>
      </c>
      <c r="DB211" s="53">
        <v>44040</v>
      </c>
      <c r="DC211" s="54">
        <f t="shared" si="52"/>
        <v>44040.260416666664</v>
      </c>
      <c r="DD211" s="55">
        <v>0.25972222222222224</v>
      </c>
      <c r="DE211" s="55">
        <v>0.80208333333333337</v>
      </c>
      <c r="DF211" s="52">
        <f t="shared" si="53"/>
        <v>3</v>
      </c>
      <c r="DG211" t="str">
        <f t="shared" si="54"/>
        <v>MA</v>
      </c>
      <c r="DH211" s="55"/>
      <c r="DI211" s="53">
        <v>44040</v>
      </c>
      <c r="DJ211" s="54">
        <f t="shared" si="55"/>
        <v>44040.243055555555</v>
      </c>
      <c r="DK211" s="55">
        <v>0.24273148148148149</v>
      </c>
      <c r="DL211" s="55"/>
      <c r="DM211" s="52">
        <f t="shared" si="56"/>
        <v>3</v>
      </c>
      <c r="DN211" t="str">
        <f t="shared" si="57"/>
        <v>MA</v>
      </c>
      <c r="DO211" s="55"/>
      <c r="DP211" s="53">
        <v>44040</v>
      </c>
      <c r="DQ211" s="54">
        <f t="shared" si="58"/>
        <v>44040.295138888891</v>
      </c>
      <c r="DR211" s="55">
        <v>0.29572916666666665</v>
      </c>
      <c r="DS211" s="55"/>
      <c r="DT211" s="52">
        <f t="shared" si="59"/>
        <v>3</v>
      </c>
      <c r="DU211" t="str">
        <f t="shared" si="60"/>
        <v>MA</v>
      </c>
      <c r="DV211" s="57"/>
      <c r="DW211" s="65"/>
      <c r="DX211" s="65"/>
      <c r="ED211" s="72"/>
      <c r="EE211" s="72"/>
    </row>
    <row r="212" spans="14:135">
      <c r="N212" s="33">
        <v>44407</v>
      </c>
      <c r="O212" s="55">
        <v>0.85486111111111107</v>
      </c>
      <c r="P212" s="46">
        <f t="shared" si="61"/>
        <v>0</v>
      </c>
      <c r="Q212" s="19">
        <f t="shared" si="48"/>
        <v>0.85486111111111107</v>
      </c>
      <c r="R212" s="19">
        <f t="shared" si="49"/>
        <v>9.6450617283950209E-6</v>
      </c>
      <c r="T212" s="19">
        <v>0.14583333333333334</v>
      </c>
      <c r="U212" s="35">
        <v>120.8747807789066</v>
      </c>
      <c r="V212" s="5">
        <v>120.8747807789066</v>
      </c>
      <c r="W212" s="5">
        <v>148.57304462911569</v>
      </c>
      <c r="X212" s="5">
        <v>179.18522222671513</v>
      </c>
      <c r="Y212" s="5">
        <v>210.85499999999999</v>
      </c>
      <c r="Z212" s="5">
        <v>241.74395776600011</v>
      </c>
      <c r="AA212" s="5">
        <v>271.6131111135922</v>
      </c>
      <c r="AB212" s="5">
        <v>300.8747807789066</v>
      </c>
      <c r="AC212" s="5">
        <v>328.57304462911566</v>
      </c>
      <c r="AD212" s="5">
        <v>359.18522222671515</v>
      </c>
      <c r="AE212" s="5">
        <v>30.854999999999997</v>
      </c>
      <c r="AF212" s="5">
        <v>61.743957766000094</v>
      </c>
      <c r="AG212" s="5">
        <v>91.613111113592211</v>
      </c>
      <c r="AK212" s="43"/>
      <c r="AM212" s="5">
        <v>211</v>
      </c>
      <c r="AN212" s="5" t="s">
        <v>414</v>
      </c>
      <c r="AO212" s="5">
        <v>11</v>
      </c>
      <c r="AP212" s="5">
        <f t="shared" si="50"/>
        <v>304.89999999999998</v>
      </c>
      <c r="AQ212" s="5">
        <f t="shared" si="51"/>
        <v>305.60000000000002</v>
      </c>
      <c r="AR212" s="5" t="s">
        <v>305</v>
      </c>
      <c r="AS212" s="5">
        <v>35</v>
      </c>
      <c r="AT212" s="5">
        <v>4.8888888888888884</v>
      </c>
      <c r="AU212" s="5">
        <v>5.5555555555555554</v>
      </c>
      <c r="AV212" s="5" t="s">
        <v>16</v>
      </c>
      <c r="AW212" s="5" t="s">
        <v>14</v>
      </c>
      <c r="AX212" s="5" t="s">
        <v>10</v>
      </c>
      <c r="AY212" s="61" t="s">
        <v>424</v>
      </c>
      <c r="BP212" s="47">
        <v>30.09</v>
      </c>
      <c r="BQ212" s="47">
        <v>1</v>
      </c>
      <c r="BR212" s="47">
        <v>30.09</v>
      </c>
      <c r="BS212" s="80" t="s">
        <v>432</v>
      </c>
      <c r="DB212" s="53">
        <v>44041</v>
      </c>
      <c r="DC212" s="54">
        <f t="shared" si="52"/>
        <v>44041.260416666664</v>
      </c>
      <c r="DD212" s="55">
        <v>0.25972222222222224</v>
      </c>
      <c r="DE212" s="55">
        <v>0.80208333333333337</v>
      </c>
      <c r="DF212" s="52">
        <f t="shared" si="53"/>
        <v>4</v>
      </c>
      <c r="DG212" t="str">
        <f t="shared" si="54"/>
        <v>ME</v>
      </c>
      <c r="DH212" s="55"/>
      <c r="DI212" s="53">
        <v>44041</v>
      </c>
      <c r="DJ212" s="54">
        <f t="shared" si="55"/>
        <v>44041.243055555555</v>
      </c>
      <c r="DK212" s="55">
        <v>0.24337962962962964</v>
      </c>
      <c r="DL212" s="55"/>
      <c r="DM212" s="52">
        <f t="shared" si="56"/>
        <v>4</v>
      </c>
      <c r="DN212" t="str">
        <f t="shared" si="57"/>
        <v>ME</v>
      </c>
      <c r="DO212" s="55"/>
      <c r="DP212" s="53">
        <v>44041</v>
      </c>
      <c r="DQ212" s="54">
        <f t="shared" si="58"/>
        <v>44041.295138888891</v>
      </c>
      <c r="DR212" s="55">
        <v>0.29572916666666665</v>
      </c>
      <c r="DS212" s="55"/>
      <c r="DT212" s="52">
        <f t="shared" si="59"/>
        <v>4</v>
      </c>
      <c r="DU212" t="str">
        <f t="shared" si="60"/>
        <v>ME</v>
      </c>
      <c r="DV212" s="57"/>
      <c r="DW212" s="65"/>
      <c r="DX212" s="65"/>
      <c r="ED212" s="72"/>
      <c r="EE212" s="72"/>
    </row>
    <row r="213" spans="14:135">
      <c r="N213" s="33">
        <v>44408</v>
      </c>
      <c r="O213" s="55">
        <v>0.85763888888888884</v>
      </c>
      <c r="P213" s="46">
        <f t="shared" si="61"/>
        <v>0</v>
      </c>
      <c r="Q213" s="19">
        <f t="shared" si="48"/>
        <v>0.85763888888888884</v>
      </c>
      <c r="R213" s="19">
        <f t="shared" si="49"/>
        <v>9.6450617283950209E-6</v>
      </c>
      <c r="T213" s="19">
        <v>0.14652777777777778</v>
      </c>
      <c r="U213" s="35">
        <v>121.10405721441015</v>
      </c>
      <c r="V213" s="5">
        <v>121.10405721441015</v>
      </c>
      <c r="W213" s="5">
        <v>148.8201901458911</v>
      </c>
      <c r="X213" s="5">
        <v>179.4391403546544</v>
      </c>
      <c r="Y213" s="5">
        <v>211.09857</v>
      </c>
      <c r="Z213" s="5">
        <v>241.97447372003012</v>
      </c>
      <c r="AA213" s="5">
        <v>271.83997649706339</v>
      </c>
      <c r="AB213" s="5">
        <v>301.10405721441015</v>
      </c>
      <c r="AC213" s="5">
        <v>328.8201901458911</v>
      </c>
      <c r="AD213" s="5">
        <v>359.4391403546544</v>
      </c>
      <c r="AE213" s="5">
        <v>31.098570000000002</v>
      </c>
      <c r="AF213" s="5">
        <v>61.974473720030133</v>
      </c>
      <c r="AG213" s="5">
        <v>91.839976497063361</v>
      </c>
      <c r="AK213" s="43"/>
      <c r="AM213" s="5">
        <v>212</v>
      </c>
      <c r="AN213" s="5" t="s">
        <v>414</v>
      </c>
      <c r="AO213" s="5">
        <v>11</v>
      </c>
      <c r="AP213" s="5">
        <f t="shared" si="50"/>
        <v>305.60000000000002</v>
      </c>
      <c r="AQ213" s="5">
        <f t="shared" si="51"/>
        <v>306.7</v>
      </c>
      <c r="AR213" s="5" t="s">
        <v>305</v>
      </c>
      <c r="AS213" s="5">
        <v>35</v>
      </c>
      <c r="AT213" s="5">
        <v>5.5555555555555554</v>
      </c>
      <c r="AU213" s="5">
        <v>6.6722222222222225</v>
      </c>
      <c r="AV213" s="5" t="s">
        <v>16</v>
      </c>
      <c r="AW213" s="5" t="s">
        <v>14</v>
      </c>
      <c r="AX213" s="5" t="s">
        <v>11</v>
      </c>
      <c r="AY213" s="61" t="s">
        <v>424</v>
      </c>
      <c r="BP213" s="47">
        <v>30.1</v>
      </c>
      <c r="BQ213" s="47">
        <v>1</v>
      </c>
      <c r="BR213" s="47">
        <v>30.1</v>
      </c>
      <c r="BS213" s="80" t="s">
        <v>432</v>
      </c>
      <c r="DB213" s="53">
        <v>44042</v>
      </c>
      <c r="DC213" s="54">
        <f t="shared" si="52"/>
        <v>44042.260416666664</v>
      </c>
      <c r="DD213" s="55">
        <v>0.26041666666666669</v>
      </c>
      <c r="DE213" s="55">
        <v>0.80138888888888893</v>
      </c>
      <c r="DF213" s="52">
        <f t="shared" si="53"/>
        <v>5</v>
      </c>
      <c r="DG213" t="str">
        <f t="shared" si="54"/>
        <v>JU</v>
      </c>
      <c r="DH213" s="55"/>
      <c r="DI213" s="53">
        <v>44042</v>
      </c>
      <c r="DJ213" s="54">
        <f t="shared" si="55"/>
        <v>44042.243055555555</v>
      </c>
      <c r="DK213" s="55">
        <v>0.24402777777777776</v>
      </c>
      <c r="DL213" s="55"/>
      <c r="DM213" s="52">
        <f t="shared" si="56"/>
        <v>5</v>
      </c>
      <c r="DN213" t="str">
        <f t="shared" si="57"/>
        <v>JU</v>
      </c>
      <c r="DO213" s="55"/>
      <c r="DP213" s="53">
        <v>44042</v>
      </c>
      <c r="DQ213" s="54">
        <f t="shared" si="58"/>
        <v>44042.295138888891</v>
      </c>
      <c r="DR213" s="55">
        <v>0.29572916666666665</v>
      </c>
      <c r="DS213" s="55"/>
      <c r="DT213" s="52">
        <f t="shared" si="59"/>
        <v>5</v>
      </c>
      <c r="DU213" t="str">
        <f t="shared" si="60"/>
        <v>JU</v>
      </c>
      <c r="DV213" s="57"/>
      <c r="DW213" s="65"/>
      <c r="DX213" s="65"/>
      <c r="ED213" s="72"/>
      <c r="EE213" s="72"/>
    </row>
    <row r="214" spans="14:135">
      <c r="N214" s="33">
        <v>44409</v>
      </c>
      <c r="O214" s="55">
        <v>0.86041666666666661</v>
      </c>
      <c r="P214" s="46">
        <f t="shared" si="61"/>
        <v>0</v>
      </c>
      <c r="Q214" s="19">
        <f t="shared" si="48"/>
        <v>0.86041666666666661</v>
      </c>
      <c r="R214" s="19">
        <f t="shared" si="49"/>
        <v>9.6450617283950209E-6</v>
      </c>
      <c r="T214" s="19">
        <v>0.14722222222222223</v>
      </c>
      <c r="U214" s="35">
        <v>121.33349102058162</v>
      </c>
      <c r="V214" s="5">
        <v>121.33349102058162</v>
      </c>
      <c r="W214" s="5">
        <v>149.0675705016908</v>
      </c>
      <c r="X214" s="5">
        <v>179.69294290982745</v>
      </c>
      <c r="Y214" s="5">
        <v>211.34197</v>
      </c>
      <c r="Z214" s="5">
        <v>242.2049142625288</v>
      </c>
      <c r="AA214" s="5">
        <v>272.06689316990082</v>
      </c>
      <c r="AB214" s="5">
        <v>301.33349102058162</v>
      </c>
      <c r="AC214" s="5">
        <v>329.0675705016908</v>
      </c>
      <c r="AD214" s="5">
        <v>359.69294290982748</v>
      </c>
      <c r="AE214" s="5">
        <v>31.341970000000003</v>
      </c>
      <c r="AF214" s="5">
        <v>62.204914262528789</v>
      </c>
      <c r="AG214" s="5">
        <v>92.066893169900851</v>
      </c>
      <c r="AK214" s="43"/>
      <c r="AM214" s="5">
        <v>213</v>
      </c>
      <c r="AN214" s="5" t="s">
        <v>414</v>
      </c>
      <c r="AO214" s="5">
        <v>11</v>
      </c>
      <c r="AP214" s="5">
        <f t="shared" si="50"/>
        <v>306.7</v>
      </c>
      <c r="AQ214" s="5">
        <f t="shared" si="51"/>
        <v>308.7</v>
      </c>
      <c r="AR214" s="5" t="s">
        <v>308</v>
      </c>
      <c r="AS214" s="5">
        <v>36</v>
      </c>
      <c r="AT214" s="5">
        <v>6.6722222222222225</v>
      </c>
      <c r="AU214" s="5">
        <v>8.6666666666666661</v>
      </c>
      <c r="AV214" s="5" t="s">
        <v>16</v>
      </c>
      <c r="AW214" s="5" t="s">
        <v>20</v>
      </c>
      <c r="AX214" s="5" t="s">
        <v>20</v>
      </c>
      <c r="AY214" s="61" t="s">
        <v>424</v>
      </c>
      <c r="BP214" s="47">
        <v>30.11</v>
      </c>
      <c r="BQ214" s="47">
        <v>1</v>
      </c>
      <c r="BR214" s="47">
        <v>30.11</v>
      </c>
      <c r="BS214" s="80" t="s">
        <v>432</v>
      </c>
      <c r="DB214" s="53">
        <v>44043</v>
      </c>
      <c r="DC214" s="54">
        <f t="shared" si="52"/>
        <v>44043.260416666664</v>
      </c>
      <c r="DD214" s="55">
        <v>0.26041666666666669</v>
      </c>
      <c r="DE214" s="55">
        <v>0.80138888888888893</v>
      </c>
      <c r="DF214" s="52">
        <f t="shared" si="53"/>
        <v>6</v>
      </c>
      <c r="DG214" t="str">
        <f t="shared" si="54"/>
        <v>VE</v>
      </c>
      <c r="DH214" s="55"/>
      <c r="DI214" s="53">
        <v>44043</v>
      </c>
      <c r="DJ214" s="54">
        <f t="shared" si="55"/>
        <v>44043.243055555555</v>
      </c>
      <c r="DK214" s="55">
        <v>0.24467592592592591</v>
      </c>
      <c r="DL214" s="55"/>
      <c r="DM214" s="52">
        <f t="shared" si="56"/>
        <v>6</v>
      </c>
      <c r="DN214" t="str">
        <f t="shared" si="57"/>
        <v>VE</v>
      </c>
      <c r="DO214" s="55"/>
      <c r="DP214" s="53">
        <v>44043</v>
      </c>
      <c r="DQ214" s="54">
        <f t="shared" si="58"/>
        <v>44043.295138888891</v>
      </c>
      <c r="DR214" s="55">
        <v>0.29571759259259262</v>
      </c>
      <c r="DS214" s="55"/>
      <c r="DT214" s="52">
        <f t="shared" si="59"/>
        <v>6</v>
      </c>
      <c r="DU214" t="str">
        <f t="shared" si="60"/>
        <v>VE</v>
      </c>
      <c r="DV214" s="57"/>
      <c r="DW214" s="65"/>
      <c r="DX214" s="65"/>
      <c r="ED214" s="72"/>
      <c r="EE214" s="72"/>
    </row>
    <row r="215" spans="14:135">
      <c r="N215" s="33">
        <v>44410</v>
      </c>
      <c r="O215" s="55">
        <v>0.86319444444444438</v>
      </c>
      <c r="P215" s="46">
        <f t="shared" si="61"/>
        <v>0</v>
      </c>
      <c r="Q215" s="19">
        <f t="shared" si="48"/>
        <v>0.86319444444444438</v>
      </c>
      <c r="R215" s="19">
        <f t="shared" si="49"/>
        <v>9.6450617283954071E-6</v>
      </c>
      <c r="T215" s="19">
        <v>0.14791666666666667</v>
      </c>
      <c r="U215" s="35">
        <v>121.56295229873317</v>
      </c>
      <c r="V215" s="5">
        <v>121.56295229873317</v>
      </c>
      <c r="W215" s="5">
        <v>149.31486374553651</v>
      </c>
      <c r="X215" s="5">
        <v>179.94662915116817</v>
      </c>
      <c r="Y215" s="5">
        <v>211.58519000000001</v>
      </c>
      <c r="Z215" s="5">
        <v>242.43528081448898</v>
      </c>
      <c r="AA215" s="5">
        <v>272.29385518915433</v>
      </c>
      <c r="AB215" s="5">
        <v>301.56295229873319</v>
      </c>
      <c r="AC215" s="5">
        <v>329.31486374553651</v>
      </c>
      <c r="AD215" s="5">
        <v>359.94662915116817</v>
      </c>
      <c r="AE215" s="5">
        <v>31.585189999999997</v>
      </c>
      <c r="AF215" s="5">
        <v>62.435280814488991</v>
      </c>
      <c r="AG215" s="5">
        <v>92.2938551891543</v>
      </c>
      <c r="AK215" s="43"/>
      <c r="AM215" s="5">
        <v>214</v>
      </c>
      <c r="AN215" s="5" t="s">
        <v>414</v>
      </c>
      <c r="AO215" s="5">
        <v>11</v>
      </c>
      <c r="AP215" s="5">
        <f t="shared" si="50"/>
        <v>308.7</v>
      </c>
      <c r="AQ215" s="5">
        <f t="shared" si="51"/>
        <v>310.39999999999998</v>
      </c>
      <c r="AR215" s="5" t="s">
        <v>308</v>
      </c>
      <c r="AS215" s="5">
        <v>36</v>
      </c>
      <c r="AT215" s="5">
        <v>8.6666666666666661</v>
      </c>
      <c r="AU215" s="5">
        <v>10.444444444444445</v>
      </c>
      <c r="AV215" s="5" t="s">
        <v>16</v>
      </c>
      <c r="AW215" s="5" t="s">
        <v>20</v>
      </c>
      <c r="AX215" s="5" t="s">
        <v>15</v>
      </c>
      <c r="AY215" s="61" t="s">
        <v>424</v>
      </c>
      <c r="BP215" s="47">
        <v>30.12</v>
      </c>
      <c r="BQ215" s="47">
        <v>1</v>
      </c>
      <c r="BR215" s="47">
        <v>30.12</v>
      </c>
      <c r="BS215" s="80" t="s">
        <v>432</v>
      </c>
      <c r="DB215" s="53">
        <v>44044</v>
      </c>
      <c r="DC215" s="54">
        <f t="shared" si="52"/>
        <v>44044.260416666664</v>
      </c>
      <c r="DD215" s="55">
        <v>0.26041666666666669</v>
      </c>
      <c r="DE215" s="55">
        <v>0.80138888888888893</v>
      </c>
      <c r="DF215" s="52">
        <f t="shared" si="53"/>
        <v>7</v>
      </c>
      <c r="DG215" t="str">
        <f t="shared" si="54"/>
        <v>SA</v>
      </c>
      <c r="DH215" s="55"/>
      <c r="DI215" s="53">
        <v>44044</v>
      </c>
      <c r="DJ215" s="54">
        <f t="shared" si="55"/>
        <v>44044.246527777781</v>
      </c>
      <c r="DK215" s="55">
        <v>0.24533564814814815</v>
      </c>
      <c r="DL215" s="55"/>
      <c r="DM215" s="52">
        <f t="shared" si="56"/>
        <v>7</v>
      </c>
      <c r="DN215" t="str">
        <f t="shared" si="57"/>
        <v>SA</v>
      </c>
      <c r="DO215" s="55"/>
      <c r="DP215" s="53">
        <v>44044</v>
      </c>
      <c r="DQ215" s="54">
        <f t="shared" si="58"/>
        <v>44044.295138888891</v>
      </c>
      <c r="DR215" s="55">
        <v>0.29569444444444443</v>
      </c>
      <c r="DS215" s="55"/>
      <c r="DT215" s="52">
        <f t="shared" si="59"/>
        <v>7</v>
      </c>
      <c r="DU215" t="str">
        <f t="shared" si="60"/>
        <v>SA</v>
      </c>
      <c r="DV215" s="57"/>
      <c r="DW215" s="65"/>
      <c r="DX215" s="65"/>
      <c r="ED215" s="72"/>
      <c r="EE215" s="72"/>
    </row>
    <row r="216" spans="14:135">
      <c r="N216" s="33">
        <v>44411</v>
      </c>
      <c r="O216" s="55">
        <v>0.86597222222222225</v>
      </c>
      <c r="P216" s="46">
        <f t="shared" si="61"/>
        <v>0</v>
      </c>
      <c r="Q216" s="19">
        <f t="shared" si="48"/>
        <v>0.86597222222222225</v>
      </c>
      <c r="R216" s="19">
        <f t="shared" si="49"/>
        <v>9.6450617283950209E-6</v>
      </c>
      <c r="T216" s="19">
        <v>0.14861111111111111</v>
      </c>
      <c r="U216" s="35">
        <v>121.79242170635263</v>
      </c>
      <c r="V216" s="5">
        <v>121.79242170635263</v>
      </c>
      <c r="W216" s="5">
        <v>149.56212676952555</v>
      </c>
      <c r="X216" s="5">
        <v>180.20020012812523</v>
      </c>
      <c r="Y216" s="5">
        <v>211.82825</v>
      </c>
      <c r="Z216" s="5">
        <v>242.66557479703027</v>
      </c>
      <c r="AA216" s="5">
        <v>272.52086842925542</v>
      </c>
      <c r="AB216" s="5">
        <v>301.79242170635263</v>
      </c>
      <c r="AC216" s="5">
        <v>329.56212676952555</v>
      </c>
      <c r="AD216" s="5">
        <v>0.20020012812523191</v>
      </c>
      <c r="AE216" s="5">
        <v>31.828249999999997</v>
      </c>
      <c r="AF216" s="5">
        <v>62.665574797030274</v>
      </c>
      <c r="AG216" s="5">
        <v>92.520868429255444</v>
      </c>
      <c r="AK216" s="43"/>
      <c r="AM216" s="5">
        <v>215</v>
      </c>
      <c r="AN216" s="5" t="s">
        <v>414</v>
      </c>
      <c r="AO216" s="5">
        <v>11</v>
      </c>
      <c r="AP216" s="5">
        <f t="shared" si="50"/>
        <v>310.39999999999998</v>
      </c>
      <c r="AQ216" s="5">
        <f t="shared" si="51"/>
        <v>312.60000000000002</v>
      </c>
      <c r="AR216" s="5" t="s">
        <v>308</v>
      </c>
      <c r="AS216" s="5">
        <v>36</v>
      </c>
      <c r="AT216" s="5">
        <v>10.444444444444445</v>
      </c>
      <c r="AU216" s="5">
        <v>12.555555555555557</v>
      </c>
      <c r="AV216" s="5" t="s">
        <v>16</v>
      </c>
      <c r="AW216" s="5" t="s">
        <v>20</v>
      </c>
      <c r="AX216" s="5" t="s">
        <v>16</v>
      </c>
      <c r="AY216" s="61" t="s">
        <v>424</v>
      </c>
      <c r="BP216" s="47">
        <v>30.13</v>
      </c>
      <c r="BQ216" s="47">
        <v>1</v>
      </c>
      <c r="BR216" s="47">
        <v>30.13</v>
      </c>
      <c r="BS216" s="80" t="s">
        <v>432</v>
      </c>
      <c r="DB216" s="53">
        <v>44045</v>
      </c>
      <c r="DC216" s="54">
        <f t="shared" si="52"/>
        <v>44045.260416666664</v>
      </c>
      <c r="DD216" s="55">
        <v>0.26111111111111113</v>
      </c>
      <c r="DE216" s="55">
        <v>0.80069444444444438</v>
      </c>
      <c r="DF216" s="52">
        <f t="shared" si="53"/>
        <v>1</v>
      </c>
      <c r="DG216" t="str">
        <f t="shared" si="54"/>
        <v>SU</v>
      </c>
      <c r="DH216" s="55"/>
      <c r="DI216" s="53">
        <v>44045</v>
      </c>
      <c r="DJ216" s="54">
        <f t="shared" si="55"/>
        <v>44045.246527777781</v>
      </c>
      <c r="DK216" s="55">
        <v>0.24599537037037036</v>
      </c>
      <c r="DL216" s="55"/>
      <c r="DM216" s="52">
        <f t="shared" si="56"/>
        <v>1</v>
      </c>
      <c r="DN216" t="str">
        <f t="shared" si="57"/>
        <v>SU</v>
      </c>
      <c r="DO216" s="55"/>
      <c r="DP216" s="53">
        <v>44045</v>
      </c>
      <c r="DQ216" s="54">
        <f t="shared" si="58"/>
        <v>44045.295138888891</v>
      </c>
      <c r="DR216" s="55">
        <v>0.29567129629629629</v>
      </c>
      <c r="DS216" s="55"/>
      <c r="DT216" s="52">
        <f t="shared" si="59"/>
        <v>1</v>
      </c>
      <c r="DU216" t="str">
        <f t="shared" si="60"/>
        <v>SU</v>
      </c>
      <c r="DV216" s="57"/>
      <c r="DW216" s="65"/>
      <c r="DX216" s="65"/>
      <c r="ED216" s="72"/>
      <c r="EE216" s="72"/>
    </row>
    <row r="217" spans="14:135">
      <c r="N217" s="33">
        <v>44412</v>
      </c>
      <c r="O217" s="55">
        <v>0.86875000000000002</v>
      </c>
      <c r="P217" s="46">
        <f t="shared" si="61"/>
        <v>0</v>
      </c>
      <c r="Q217" s="19">
        <f t="shared" si="48"/>
        <v>0.86875000000000002</v>
      </c>
      <c r="R217" s="19">
        <f t="shared" si="49"/>
        <v>9.6450617283950209E-6</v>
      </c>
      <c r="T217" s="19">
        <v>0.14930555555555555</v>
      </c>
      <c r="U217" s="35">
        <v>122.02203945755758</v>
      </c>
      <c r="V217" s="5">
        <v>122.02203945755758</v>
      </c>
      <c r="W217" s="5">
        <v>149.80956543188367</v>
      </c>
      <c r="X217" s="5">
        <v>180.45365308037319</v>
      </c>
      <c r="Y217" s="5">
        <v>212.07112999999998</v>
      </c>
      <c r="Z217" s="5">
        <v>242.89579763132548</v>
      </c>
      <c r="AA217" s="5">
        <v>272.74793421542199</v>
      </c>
      <c r="AB217" s="5">
        <v>302.02203945755758</v>
      </c>
      <c r="AC217" s="5">
        <v>329.8095654318837</v>
      </c>
      <c r="AD217" s="5">
        <v>0.45365308037321483</v>
      </c>
      <c r="AE217" s="5">
        <v>32.071129999999997</v>
      </c>
      <c r="AF217" s="5">
        <v>62.895797631325479</v>
      </c>
      <c r="AG217" s="5">
        <v>92.747934215421964</v>
      </c>
      <c r="AK217" s="43"/>
      <c r="AM217" s="5">
        <v>216</v>
      </c>
      <c r="AN217" s="5" t="s">
        <v>414</v>
      </c>
      <c r="AO217" s="5">
        <v>11</v>
      </c>
      <c r="AP217" s="5">
        <f t="shared" si="50"/>
        <v>312.60000000000002</v>
      </c>
      <c r="AQ217" s="5">
        <f t="shared" si="51"/>
        <v>314.39999999999998</v>
      </c>
      <c r="AR217" s="5" t="s">
        <v>308</v>
      </c>
      <c r="AS217" s="5">
        <v>36</v>
      </c>
      <c r="AT217" s="5">
        <v>12.555555555555557</v>
      </c>
      <c r="AU217" s="5">
        <v>14.444444444444445</v>
      </c>
      <c r="AV217" s="5" t="s">
        <v>16</v>
      </c>
      <c r="AW217" s="5" t="s">
        <v>20</v>
      </c>
      <c r="AX217" s="5" t="s">
        <v>12</v>
      </c>
      <c r="AY217" s="61" t="s">
        <v>424</v>
      </c>
      <c r="BP217" s="47">
        <v>30.14</v>
      </c>
      <c r="BQ217" s="47">
        <v>1</v>
      </c>
      <c r="BR217" s="47">
        <v>30.14</v>
      </c>
      <c r="BS217" s="80" t="s">
        <v>432</v>
      </c>
      <c r="DB217" s="53">
        <v>44046</v>
      </c>
      <c r="DC217" s="54">
        <f t="shared" si="52"/>
        <v>44046.260416666664</v>
      </c>
      <c r="DD217" s="55">
        <v>0.26111111111111113</v>
      </c>
      <c r="DE217" s="55">
        <v>0.80069444444444438</v>
      </c>
      <c r="DF217" s="52">
        <f t="shared" si="53"/>
        <v>2</v>
      </c>
      <c r="DG217" t="str">
        <f t="shared" si="54"/>
        <v>MO</v>
      </c>
      <c r="DH217" s="55"/>
      <c r="DI217" s="53">
        <v>44046</v>
      </c>
      <c r="DJ217" s="54">
        <f t="shared" si="55"/>
        <v>44046.246527777781</v>
      </c>
      <c r="DK217" s="55">
        <v>0.24665509259259258</v>
      </c>
      <c r="DL217" s="55"/>
      <c r="DM217" s="52">
        <f t="shared" si="56"/>
        <v>2</v>
      </c>
      <c r="DN217" t="str">
        <f t="shared" si="57"/>
        <v>MO</v>
      </c>
      <c r="DO217" s="55"/>
      <c r="DP217" s="53">
        <v>44046</v>
      </c>
      <c r="DQ217" s="54">
        <f t="shared" si="58"/>
        <v>44046.295138888891</v>
      </c>
      <c r="DR217" s="55">
        <v>0.29563657407407407</v>
      </c>
      <c r="DS217" s="55"/>
      <c r="DT217" s="52">
        <f t="shared" si="59"/>
        <v>2</v>
      </c>
      <c r="DU217" t="str">
        <f t="shared" si="60"/>
        <v>MO</v>
      </c>
      <c r="DV217" s="57"/>
      <c r="DW217" s="65"/>
      <c r="DX217" s="65"/>
      <c r="ED217" s="72"/>
      <c r="EE217" s="72"/>
    </row>
    <row r="218" spans="14:135">
      <c r="N218" s="33">
        <v>44413</v>
      </c>
      <c r="O218" s="55">
        <v>0.87152777777777779</v>
      </c>
      <c r="P218" s="46">
        <f t="shared" si="61"/>
        <v>0</v>
      </c>
      <c r="Q218" s="19">
        <f t="shared" si="48"/>
        <v>0.87152777777777779</v>
      </c>
      <c r="R218" s="19">
        <f t="shared" si="49"/>
        <v>9.6450617283950209E-6</v>
      </c>
      <c r="T218" s="19">
        <v>0.15</v>
      </c>
      <c r="U218" s="35">
        <v>122.25176076038122</v>
      </c>
      <c r="V218" s="5">
        <v>122.25176076038122</v>
      </c>
      <c r="W218" s="5">
        <v>150.05692287594997</v>
      </c>
      <c r="X218" s="5">
        <v>180.70698784386221</v>
      </c>
      <c r="Y218" s="5">
        <v>212.31385</v>
      </c>
      <c r="Z218" s="5">
        <v>243.12595073855442</v>
      </c>
      <c r="AA218" s="5">
        <v>272.97504940716641</v>
      </c>
      <c r="AB218" s="5">
        <v>302.25176076038122</v>
      </c>
      <c r="AC218" s="5">
        <v>330.05692287594997</v>
      </c>
      <c r="AD218" s="5">
        <v>0.70698784386217994</v>
      </c>
      <c r="AE218" s="5">
        <v>32.313850000000002</v>
      </c>
      <c r="AF218" s="5">
        <v>63.125950738554437</v>
      </c>
      <c r="AG218" s="5">
        <v>92.975049407166424</v>
      </c>
      <c r="AK218" s="43"/>
      <c r="AM218" s="5">
        <v>217</v>
      </c>
      <c r="AN218" s="5" t="s">
        <v>414</v>
      </c>
      <c r="AO218" s="5">
        <v>11</v>
      </c>
      <c r="AP218" s="5">
        <f t="shared" si="50"/>
        <v>314.39999999999998</v>
      </c>
      <c r="AQ218" s="5">
        <f t="shared" si="51"/>
        <v>315.2</v>
      </c>
      <c r="AR218" s="5" t="s">
        <v>308</v>
      </c>
      <c r="AS218" s="5">
        <v>36</v>
      </c>
      <c r="AT218" s="5">
        <v>14.444444444444445</v>
      </c>
      <c r="AU218" s="5">
        <v>15.222222222222223</v>
      </c>
      <c r="AV218" s="5" t="s">
        <v>16</v>
      </c>
      <c r="AW218" s="5" t="s">
        <v>20</v>
      </c>
      <c r="AX218" s="5" t="s">
        <v>21</v>
      </c>
      <c r="AY218" s="61" t="s">
        <v>424</v>
      </c>
      <c r="BP218" s="47">
        <v>30.15</v>
      </c>
      <c r="BQ218" s="47">
        <v>1</v>
      </c>
      <c r="BR218" s="47">
        <v>30.15</v>
      </c>
      <c r="BS218" s="80" t="s">
        <v>432</v>
      </c>
      <c r="DB218" s="53">
        <v>44047</v>
      </c>
      <c r="DC218" s="54">
        <f t="shared" si="52"/>
        <v>44047.260416666664</v>
      </c>
      <c r="DD218" s="55">
        <v>0.26111111111111113</v>
      </c>
      <c r="DE218" s="55">
        <v>0.79999999999999993</v>
      </c>
      <c r="DF218" s="52">
        <f t="shared" si="53"/>
        <v>3</v>
      </c>
      <c r="DG218" t="str">
        <f t="shared" si="54"/>
        <v>MA</v>
      </c>
      <c r="DH218" s="55"/>
      <c r="DI218" s="53">
        <v>44047</v>
      </c>
      <c r="DJ218" s="54">
        <f t="shared" si="55"/>
        <v>44047.246527777781</v>
      </c>
      <c r="DK218" s="55">
        <v>0.24732638888888889</v>
      </c>
      <c r="DL218" s="55"/>
      <c r="DM218" s="52">
        <f t="shared" si="56"/>
        <v>3</v>
      </c>
      <c r="DN218" t="str">
        <f t="shared" si="57"/>
        <v>MA</v>
      </c>
      <c r="DO218" s="55"/>
      <c r="DP218" s="53">
        <v>44047</v>
      </c>
      <c r="DQ218" s="54">
        <f t="shared" si="58"/>
        <v>44047.295138888891</v>
      </c>
      <c r="DR218" s="55">
        <v>0.29560185185185184</v>
      </c>
      <c r="DS218" s="55"/>
      <c r="DT218" s="52">
        <f t="shared" si="59"/>
        <v>3</v>
      </c>
      <c r="DU218" t="str">
        <f t="shared" si="60"/>
        <v>MA</v>
      </c>
      <c r="DV218" s="57"/>
      <c r="DW218" s="65"/>
      <c r="DX218" s="65"/>
      <c r="ED218" s="72"/>
      <c r="EE218" s="72"/>
    </row>
    <row r="219" spans="14:135">
      <c r="N219" s="33">
        <v>44414</v>
      </c>
      <c r="O219" s="55">
        <v>0.87430555555555556</v>
      </c>
      <c r="P219" s="46">
        <f t="shared" si="61"/>
        <v>0</v>
      </c>
      <c r="Q219" s="19">
        <f t="shared" si="48"/>
        <v>0.87430555555555556</v>
      </c>
      <c r="R219" s="19">
        <f t="shared" si="49"/>
        <v>7.2337962962966515E-6</v>
      </c>
      <c r="T219" s="19">
        <v>0.15069444444444444</v>
      </c>
      <c r="U219" s="35">
        <v>122.48153554749101</v>
      </c>
      <c r="V219" s="5">
        <v>122.48153554749101</v>
      </c>
      <c r="W219" s="5">
        <v>150.30439662705751</v>
      </c>
      <c r="X219" s="5">
        <v>180.96020377129395</v>
      </c>
      <c r="Y219" s="5">
        <v>212.55638999999999</v>
      </c>
      <c r="Z219" s="5">
        <v>243.35603553983822</v>
      </c>
      <c r="AA219" s="5">
        <v>273.20221767635923</v>
      </c>
      <c r="AB219" s="5">
        <v>302.48153554749103</v>
      </c>
      <c r="AC219" s="5">
        <v>330.30439662705749</v>
      </c>
      <c r="AD219" s="5">
        <v>0.96020377129394774</v>
      </c>
      <c r="AE219" s="5">
        <v>32.55639</v>
      </c>
      <c r="AF219" s="5">
        <v>63.356035539838231</v>
      </c>
      <c r="AG219" s="5">
        <v>93.20221767635924</v>
      </c>
      <c r="AK219" s="43"/>
      <c r="AM219" s="5">
        <v>218</v>
      </c>
      <c r="AN219" s="5" t="s">
        <v>414</v>
      </c>
      <c r="AO219" s="5">
        <v>11</v>
      </c>
      <c r="AP219" s="5">
        <f t="shared" si="50"/>
        <v>315.2</v>
      </c>
      <c r="AQ219" s="5">
        <f t="shared" si="51"/>
        <v>317.39999999999998</v>
      </c>
      <c r="AR219" s="5" t="s">
        <v>308</v>
      </c>
      <c r="AS219" s="5">
        <v>36</v>
      </c>
      <c r="AT219" s="5">
        <v>15.222222222222223</v>
      </c>
      <c r="AU219" s="5">
        <v>17.444444444444446</v>
      </c>
      <c r="AV219" s="5" t="s">
        <v>16</v>
      </c>
      <c r="AW219" s="5" t="s">
        <v>20</v>
      </c>
      <c r="AX219" s="5" t="s">
        <v>13</v>
      </c>
      <c r="AY219" s="61" t="s">
        <v>424</v>
      </c>
      <c r="BP219" s="47">
        <v>30.16</v>
      </c>
      <c r="BQ219" s="47">
        <v>1</v>
      </c>
      <c r="BR219" s="47">
        <v>30.16</v>
      </c>
      <c r="BS219" s="80" t="s">
        <v>432</v>
      </c>
      <c r="DB219" s="53">
        <v>44048</v>
      </c>
      <c r="DC219" s="54">
        <f t="shared" si="52"/>
        <v>44048.260416666664</v>
      </c>
      <c r="DD219" s="55">
        <v>0.26180555555555557</v>
      </c>
      <c r="DE219" s="55">
        <v>0.79999999999999993</v>
      </c>
      <c r="DF219" s="52">
        <f t="shared" si="53"/>
        <v>4</v>
      </c>
      <c r="DG219" t="str">
        <f t="shared" si="54"/>
        <v>ME</v>
      </c>
      <c r="DH219" s="55"/>
      <c r="DI219" s="53">
        <v>44048</v>
      </c>
      <c r="DJ219" s="54">
        <f t="shared" si="55"/>
        <v>44048.246527777781</v>
      </c>
      <c r="DK219" s="55">
        <v>0.2479861111111111</v>
      </c>
      <c r="DL219" s="55"/>
      <c r="DM219" s="52">
        <f t="shared" si="56"/>
        <v>4</v>
      </c>
      <c r="DN219" t="str">
        <f t="shared" si="57"/>
        <v>ME</v>
      </c>
      <c r="DO219" s="55"/>
      <c r="DP219" s="53">
        <v>44048</v>
      </c>
      <c r="DQ219" s="54">
        <f t="shared" si="58"/>
        <v>44048.295138888891</v>
      </c>
      <c r="DR219" s="55">
        <v>0.29555555555555557</v>
      </c>
      <c r="DS219" s="55"/>
      <c r="DT219" s="52">
        <f t="shared" si="59"/>
        <v>4</v>
      </c>
      <c r="DU219" t="str">
        <f t="shared" si="60"/>
        <v>ME</v>
      </c>
      <c r="DV219" s="57"/>
      <c r="DW219" s="65"/>
      <c r="DX219" s="65"/>
      <c r="ED219" s="72"/>
      <c r="EE219" s="72"/>
    </row>
    <row r="220" spans="14:135">
      <c r="N220" s="33">
        <v>44415</v>
      </c>
      <c r="O220" s="55">
        <v>0.87638888888888899</v>
      </c>
      <c r="P220" s="46">
        <f t="shared" si="61"/>
        <v>0</v>
      </c>
      <c r="Q220" s="19">
        <f t="shared" si="48"/>
        <v>0.87638888888888899</v>
      </c>
      <c r="R220" s="19">
        <f t="shared" si="49"/>
        <v>9.6450617283950209E-6</v>
      </c>
      <c r="T220" s="19">
        <v>0.15138888888888888</v>
      </c>
      <c r="U220" s="35">
        <v>122.7113826421037</v>
      </c>
      <c r="V220" s="5">
        <v>122.7113826421037</v>
      </c>
      <c r="W220" s="5">
        <v>150.55177833225994</v>
      </c>
      <c r="X220" s="5">
        <v>181.21329933398789</v>
      </c>
      <c r="Y220" s="5">
        <v>212.79876999999999</v>
      </c>
      <c r="Z220" s="5">
        <v>243.5860534561798</v>
      </c>
      <c r="AA220" s="5">
        <v>273.42944119085865</v>
      </c>
      <c r="AB220" s="5">
        <v>302.71138264210367</v>
      </c>
      <c r="AC220" s="5">
        <v>330.55177833225991</v>
      </c>
      <c r="AD220" s="5">
        <v>1.2132993339878908</v>
      </c>
      <c r="AE220" s="5">
        <v>32.798769999999998</v>
      </c>
      <c r="AF220" s="5">
        <v>63.586053456179812</v>
      </c>
      <c r="AG220" s="5">
        <v>93.429441190858654</v>
      </c>
      <c r="AK220" s="43"/>
      <c r="AM220" s="5">
        <v>219</v>
      </c>
      <c r="AN220" s="5" t="s">
        <v>414</v>
      </c>
      <c r="AO220" s="5">
        <v>11</v>
      </c>
      <c r="AP220" s="5">
        <f t="shared" si="50"/>
        <v>317.39999999999998</v>
      </c>
      <c r="AQ220" s="5">
        <f t="shared" si="51"/>
        <v>318.10000000000002</v>
      </c>
      <c r="AR220" s="5" t="s">
        <v>308</v>
      </c>
      <c r="AS220" s="5">
        <v>36</v>
      </c>
      <c r="AT220" s="5">
        <v>17.444444444444446</v>
      </c>
      <c r="AU220" s="5">
        <v>18.111111111111114</v>
      </c>
      <c r="AV220" s="5" t="s">
        <v>16</v>
      </c>
      <c r="AW220" s="5" t="s">
        <v>20</v>
      </c>
      <c r="AX220" s="5" t="s">
        <v>10</v>
      </c>
      <c r="AY220" s="61" t="s">
        <v>424</v>
      </c>
      <c r="BP220" s="47">
        <v>30.17</v>
      </c>
      <c r="BQ220" s="47">
        <v>1</v>
      </c>
      <c r="BR220" s="47">
        <v>30.17</v>
      </c>
      <c r="BS220" s="80" t="s">
        <v>432</v>
      </c>
      <c r="DB220" s="53">
        <v>44049</v>
      </c>
      <c r="DC220" s="54">
        <f t="shared" si="52"/>
        <v>44049.260416666664</v>
      </c>
      <c r="DD220" s="55">
        <v>0.26180555555555557</v>
      </c>
      <c r="DE220" s="55">
        <v>0.7993055555555556</v>
      </c>
      <c r="DF220" s="52">
        <f t="shared" si="53"/>
        <v>5</v>
      </c>
      <c r="DG220" t="str">
        <f t="shared" si="54"/>
        <v>JU</v>
      </c>
      <c r="DH220" s="55"/>
      <c r="DI220" s="53">
        <v>44049</v>
      </c>
      <c r="DJ220" s="54">
        <f t="shared" si="55"/>
        <v>44049.25</v>
      </c>
      <c r="DK220" s="55">
        <v>0.24865740740740741</v>
      </c>
      <c r="DL220" s="55"/>
      <c r="DM220" s="52">
        <f t="shared" si="56"/>
        <v>5</v>
      </c>
      <c r="DN220" t="str">
        <f t="shared" si="57"/>
        <v>JU</v>
      </c>
      <c r="DO220" s="55"/>
      <c r="DP220" s="53">
        <v>44049</v>
      </c>
      <c r="DQ220" s="54">
        <f t="shared" si="58"/>
        <v>44049.295138888891</v>
      </c>
      <c r="DR220" s="55">
        <v>0.29549768518518521</v>
      </c>
      <c r="DS220" s="55"/>
      <c r="DT220" s="52">
        <f t="shared" si="59"/>
        <v>5</v>
      </c>
      <c r="DU220" t="str">
        <f t="shared" si="60"/>
        <v>JU</v>
      </c>
      <c r="DV220" s="57"/>
      <c r="DW220" s="65"/>
      <c r="DX220" s="65"/>
      <c r="ED220" s="72"/>
      <c r="EE220" s="72"/>
    </row>
    <row r="221" spans="14:135">
      <c r="N221" s="33">
        <v>44416</v>
      </c>
      <c r="O221" s="55">
        <v>0.87916666666666676</v>
      </c>
      <c r="P221" s="46">
        <f t="shared" si="61"/>
        <v>0</v>
      </c>
      <c r="Q221" s="19">
        <f t="shared" si="48"/>
        <v>0.87916666666666676</v>
      </c>
      <c r="R221" s="19">
        <f t="shared" si="49"/>
        <v>9.6450617283950209E-6</v>
      </c>
      <c r="T221" s="19">
        <v>0.15208333333333332</v>
      </c>
      <c r="U221" s="35">
        <v>122.94132986875158</v>
      </c>
      <c r="V221" s="5">
        <v>122.94132986875158</v>
      </c>
      <c r="W221" s="5">
        <v>150.79936953597957</v>
      </c>
      <c r="X221" s="5">
        <v>181.46627518723085</v>
      </c>
      <c r="Y221" s="5">
        <v>213.04098999999999</v>
      </c>
      <c r="Z221" s="5">
        <v>243.81600590840503</v>
      </c>
      <c r="AA221" s="5">
        <v>273.65671794533171</v>
      </c>
      <c r="AB221" s="5">
        <v>302.94132986875161</v>
      </c>
      <c r="AC221" s="5">
        <v>330.79936953597957</v>
      </c>
      <c r="AD221" s="5">
        <v>1.466275187230849</v>
      </c>
      <c r="AE221" s="5">
        <v>33.040990000000001</v>
      </c>
      <c r="AF221" s="5">
        <v>63.816005908405046</v>
      </c>
      <c r="AG221" s="5">
        <v>93.656717945331678</v>
      </c>
      <c r="AK221" s="43"/>
      <c r="AM221" s="5">
        <v>220</v>
      </c>
      <c r="AN221" s="5" t="s">
        <v>414</v>
      </c>
      <c r="AO221" s="5">
        <v>11</v>
      </c>
      <c r="AP221" s="5">
        <f t="shared" si="50"/>
        <v>318.10000000000002</v>
      </c>
      <c r="AQ221" s="5">
        <f t="shared" si="51"/>
        <v>319.2</v>
      </c>
      <c r="AR221" s="5" t="s">
        <v>308</v>
      </c>
      <c r="AS221" s="5">
        <v>36</v>
      </c>
      <c r="AT221" s="5">
        <v>18.111111111111114</v>
      </c>
      <c r="AU221" s="5">
        <v>19.222222222222221</v>
      </c>
      <c r="AV221" s="5" t="s">
        <v>16</v>
      </c>
      <c r="AW221" s="5" t="s">
        <v>20</v>
      </c>
      <c r="AX221" s="5" t="s">
        <v>11</v>
      </c>
      <c r="AY221" s="61" t="s">
        <v>424</v>
      </c>
      <c r="BP221" s="47">
        <v>30.18</v>
      </c>
      <c r="BQ221" s="47">
        <v>1</v>
      </c>
      <c r="BR221" s="47">
        <v>30.18</v>
      </c>
      <c r="BS221" s="80" t="s">
        <v>432</v>
      </c>
      <c r="DB221" s="53">
        <v>44050</v>
      </c>
      <c r="DC221" s="54">
        <f t="shared" si="52"/>
        <v>44050.260416666664</v>
      </c>
      <c r="DD221" s="55">
        <v>0.26180555555555557</v>
      </c>
      <c r="DE221" s="55">
        <v>0.79861111111111116</v>
      </c>
      <c r="DF221" s="52">
        <f t="shared" si="53"/>
        <v>6</v>
      </c>
      <c r="DG221" t="str">
        <f t="shared" si="54"/>
        <v>VE</v>
      </c>
      <c r="DH221" s="55"/>
      <c r="DI221" s="53">
        <v>44050</v>
      </c>
      <c r="DJ221" s="54">
        <f t="shared" si="55"/>
        <v>44050.25</v>
      </c>
      <c r="DK221" s="55">
        <v>0.24932870370370372</v>
      </c>
      <c r="DL221" s="55"/>
      <c r="DM221" s="52">
        <f t="shared" si="56"/>
        <v>6</v>
      </c>
      <c r="DN221" t="str">
        <f t="shared" si="57"/>
        <v>VE</v>
      </c>
      <c r="DO221" s="55"/>
      <c r="DP221" s="53">
        <v>44050</v>
      </c>
      <c r="DQ221" s="54">
        <f t="shared" si="58"/>
        <v>44050.295138888891</v>
      </c>
      <c r="DR221" s="55">
        <v>0.29543981481481479</v>
      </c>
      <c r="DS221" s="55"/>
      <c r="DT221" s="52">
        <f t="shared" si="59"/>
        <v>6</v>
      </c>
      <c r="DU221" t="str">
        <f t="shared" si="60"/>
        <v>VE</v>
      </c>
      <c r="DV221" s="57"/>
      <c r="DW221" s="65"/>
      <c r="DX221" s="65"/>
      <c r="ED221" s="72"/>
      <c r="EE221" s="72"/>
    </row>
    <row r="222" spans="14:135">
      <c r="N222" s="33">
        <v>44417</v>
      </c>
      <c r="O222" s="55">
        <v>0.88194444444444453</v>
      </c>
      <c r="P222" s="46">
        <f t="shared" si="61"/>
        <v>0</v>
      </c>
      <c r="Q222" s="19">
        <f t="shared" si="48"/>
        <v>0.88194444444444453</v>
      </c>
      <c r="R222" s="19">
        <f t="shared" si="49"/>
        <v>9.6450617283950209E-6</v>
      </c>
      <c r="T222" s="19">
        <v>0.15277777777777776</v>
      </c>
      <c r="U222" s="35">
        <v>123.17135687488212</v>
      </c>
      <c r="V222" s="5">
        <v>123.17135687488212</v>
      </c>
      <c r="W222" s="5">
        <v>151.04675886743783</v>
      </c>
      <c r="X222" s="5">
        <v>181.71912799293091</v>
      </c>
      <c r="Y222" s="5">
        <v>213.28303</v>
      </c>
      <c r="Z222" s="5">
        <v>244.0458943171048</v>
      </c>
      <c r="AA222" s="5">
        <v>273.88405078387001</v>
      </c>
      <c r="AB222" s="5">
        <v>303.17135687488212</v>
      </c>
      <c r="AC222" s="5">
        <v>331.0467588674378</v>
      </c>
      <c r="AD222" s="5">
        <v>1.7191279929309076</v>
      </c>
      <c r="AE222" s="5">
        <v>33.283029999999997</v>
      </c>
      <c r="AF222" s="5">
        <v>64.045894317104796</v>
      </c>
      <c r="AG222" s="5">
        <v>93.884050783870023</v>
      </c>
      <c r="AK222" s="43"/>
      <c r="AM222" s="5">
        <v>221</v>
      </c>
      <c r="AN222" s="5" t="s">
        <v>414</v>
      </c>
      <c r="AO222" s="5">
        <v>11</v>
      </c>
      <c r="AP222" s="5">
        <f t="shared" si="50"/>
        <v>319.2</v>
      </c>
      <c r="AQ222" s="5">
        <f t="shared" si="51"/>
        <v>320</v>
      </c>
      <c r="AR222" s="5" t="s">
        <v>308</v>
      </c>
      <c r="AS222" s="5">
        <v>36</v>
      </c>
      <c r="AT222" s="5">
        <v>19.222222222222221</v>
      </c>
      <c r="AU222" s="5">
        <v>20</v>
      </c>
      <c r="AV222" s="5" t="s">
        <v>16</v>
      </c>
      <c r="AW222" s="5" t="s">
        <v>20</v>
      </c>
      <c r="AX222" s="5" t="s">
        <v>14</v>
      </c>
      <c r="AY222" s="61" t="s">
        <v>424</v>
      </c>
      <c r="BP222" s="47">
        <v>30.19</v>
      </c>
      <c r="BQ222" s="47">
        <v>1</v>
      </c>
      <c r="BR222" s="47">
        <v>30.19</v>
      </c>
      <c r="BS222" s="80" t="s">
        <v>432</v>
      </c>
      <c r="DB222" s="53">
        <v>44051</v>
      </c>
      <c r="DC222" s="54">
        <f t="shared" si="52"/>
        <v>44051.260416666664</v>
      </c>
      <c r="DD222" s="55">
        <v>0.26180555555555557</v>
      </c>
      <c r="DE222" s="55">
        <v>0.79861111111111116</v>
      </c>
      <c r="DF222" s="52">
        <f t="shared" si="53"/>
        <v>7</v>
      </c>
      <c r="DG222" t="str">
        <f t="shared" si="54"/>
        <v>SA</v>
      </c>
      <c r="DH222" s="55"/>
      <c r="DI222" s="53">
        <v>44051</v>
      </c>
      <c r="DJ222" s="54">
        <f t="shared" si="55"/>
        <v>44051.25</v>
      </c>
      <c r="DK222" s="55">
        <v>0.25001157407407409</v>
      </c>
      <c r="DL222" s="55"/>
      <c r="DM222" s="52">
        <f t="shared" si="56"/>
        <v>7</v>
      </c>
      <c r="DN222" t="str">
        <f t="shared" si="57"/>
        <v>SA</v>
      </c>
      <c r="DO222" s="55"/>
      <c r="DP222" s="53">
        <v>44051</v>
      </c>
      <c r="DQ222" s="54">
        <f t="shared" si="58"/>
        <v>44051.295138888891</v>
      </c>
      <c r="DR222" s="55">
        <v>0.29537037037037034</v>
      </c>
      <c r="DS222" s="55"/>
      <c r="DT222" s="52">
        <f t="shared" si="59"/>
        <v>7</v>
      </c>
      <c r="DU222" t="str">
        <f t="shared" si="60"/>
        <v>SA</v>
      </c>
      <c r="DV222" s="57"/>
      <c r="DW222" s="65"/>
      <c r="DX222" s="65"/>
      <c r="ED222" s="72"/>
      <c r="EE222" s="72"/>
    </row>
    <row r="223" spans="14:135">
      <c r="N223" s="33">
        <v>44418</v>
      </c>
      <c r="O223" s="55">
        <v>0.8847222222222223</v>
      </c>
      <c r="P223" s="46">
        <f t="shared" si="61"/>
        <v>0</v>
      </c>
      <c r="Q223" s="19">
        <f t="shared" si="48"/>
        <v>0.8847222222222223</v>
      </c>
      <c r="R223" s="19">
        <f t="shared" si="49"/>
        <v>9.6450617283950209E-6</v>
      </c>
      <c r="T223" s="19">
        <v>0.15347222222222223</v>
      </c>
      <c r="U223" s="35">
        <v>123.40143789779751</v>
      </c>
      <c r="V223" s="5">
        <v>123.40143789779751</v>
      </c>
      <c r="W223" s="5">
        <v>151.29430332618676</v>
      </c>
      <c r="X223" s="5">
        <v>181.97185944424103</v>
      </c>
      <c r="Y223" s="5">
        <v>213.52491000000001</v>
      </c>
      <c r="Z223" s="5">
        <v>244.27572010257609</v>
      </c>
      <c r="AA223" s="5">
        <v>274.1114410367893</v>
      </c>
      <c r="AB223" s="5">
        <v>303.40143789779751</v>
      </c>
      <c r="AC223" s="5">
        <v>331.29430332618676</v>
      </c>
      <c r="AD223" s="5">
        <v>1.9718594442410335</v>
      </c>
      <c r="AE223" s="5">
        <v>33.524909999999998</v>
      </c>
      <c r="AF223" s="5">
        <v>64.275720102576116</v>
      </c>
      <c r="AG223" s="5">
        <v>94.111441036789273</v>
      </c>
      <c r="AK223" s="43"/>
      <c r="AM223" s="5">
        <v>222</v>
      </c>
      <c r="AN223" s="5" t="s">
        <v>414</v>
      </c>
      <c r="AO223" s="5">
        <v>11</v>
      </c>
      <c r="AP223" s="5">
        <f t="shared" si="50"/>
        <v>320</v>
      </c>
      <c r="AQ223" s="5">
        <f t="shared" si="51"/>
        <v>321.8</v>
      </c>
      <c r="AR223" s="5" t="s">
        <v>311</v>
      </c>
      <c r="AS223" s="5">
        <v>37</v>
      </c>
      <c r="AT223" s="5">
        <v>20</v>
      </c>
      <c r="AU223" s="5">
        <v>21.777777777777779</v>
      </c>
      <c r="AV223" s="5" t="s">
        <v>16</v>
      </c>
      <c r="AW223" s="5" t="s">
        <v>15</v>
      </c>
      <c r="AX223" s="5" t="s">
        <v>15</v>
      </c>
      <c r="AY223" s="61" t="s">
        <v>424</v>
      </c>
      <c r="BP223" s="47">
        <v>30.2</v>
      </c>
      <c r="BQ223" s="47">
        <v>1</v>
      </c>
      <c r="BR223" s="47">
        <v>30.2</v>
      </c>
      <c r="BS223" s="80" t="s">
        <v>432</v>
      </c>
      <c r="DB223" s="53">
        <v>44052</v>
      </c>
      <c r="DC223" s="54">
        <f t="shared" si="52"/>
        <v>44052.263888888891</v>
      </c>
      <c r="DD223" s="55">
        <v>0.26250000000000001</v>
      </c>
      <c r="DE223" s="55">
        <v>0.79791666666666661</v>
      </c>
      <c r="DF223" s="52">
        <f t="shared" si="53"/>
        <v>1</v>
      </c>
      <c r="DG223" t="str">
        <f t="shared" si="54"/>
        <v>SU</v>
      </c>
      <c r="DH223" s="55"/>
      <c r="DI223" s="53">
        <v>44052</v>
      </c>
      <c r="DJ223" s="54">
        <f t="shared" si="55"/>
        <v>44052.25</v>
      </c>
      <c r="DK223" s="55">
        <v>0.25068287037037035</v>
      </c>
      <c r="DL223" s="55"/>
      <c r="DM223" s="52">
        <f t="shared" si="56"/>
        <v>1</v>
      </c>
      <c r="DN223" t="str">
        <f t="shared" si="57"/>
        <v>SU</v>
      </c>
      <c r="DO223" s="55"/>
      <c r="DP223" s="53">
        <v>44052</v>
      </c>
      <c r="DQ223" s="54">
        <f t="shared" si="58"/>
        <v>44052.295138888891</v>
      </c>
      <c r="DR223" s="55">
        <v>0.29530092592592594</v>
      </c>
      <c r="DS223" s="55"/>
      <c r="DT223" s="52">
        <f t="shared" si="59"/>
        <v>1</v>
      </c>
      <c r="DU223" t="str">
        <f t="shared" si="60"/>
        <v>SU</v>
      </c>
      <c r="DV223" s="57"/>
      <c r="DW223" s="65"/>
      <c r="DX223" s="65"/>
      <c r="ED223" s="72"/>
      <c r="EE223" s="72"/>
    </row>
    <row r="224" spans="14:135">
      <c r="N224" s="33">
        <v>44419</v>
      </c>
      <c r="O224" s="55">
        <v>0.88750000000000007</v>
      </c>
      <c r="P224" s="46">
        <f t="shared" si="61"/>
        <v>0</v>
      </c>
      <c r="Q224" s="19">
        <f t="shared" si="48"/>
        <v>0.88750000000000007</v>
      </c>
      <c r="R224" s="19">
        <f t="shared" si="49"/>
        <v>9.6450617283950209E-6</v>
      </c>
      <c r="T224" s="19">
        <v>0.15416666666666667</v>
      </c>
      <c r="U224" s="35">
        <v>123.63168014761115</v>
      </c>
      <c r="V224" s="5">
        <v>123.63168014761115</v>
      </c>
      <c r="W224" s="5">
        <v>151.54181941982299</v>
      </c>
      <c r="X224" s="5">
        <v>182.22446876843952</v>
      </c>
      <c r="Y224" s="5">
        <v>213.76662999999999</v>
      </c>
      <c r="Z224" s="5">
        <v>244.5054846847637</v>
      </c>
      <c r="AA224" s="5">
        <v>274.33888797198608</v>
      </c>
      <c r="AB224" s="5">
        <v>303.63168014761118</v>
      </c>
      <c r="AC224" s="5">
        <v>331.54181941982301</v>
      </c>
      <c r="AD224" s="5">
        <v>2.2244687684395217</v>
      </c>
      <c r="AE224" s="5">
        <v>33.766629999999999</v>
      </c>
      <c r="AF224" s="5">
        <v>64.505484684763729</v>
      </c>
      <c r="AG224" s="5">
        <v>94.338887971986111</v>
      </c>
      <c r="AK224" s="43"/>
      <c r="AM224" s="5">
        <v>223</v>
      </c>
      <c r="AN224" s="5" t="s">
        <v>414</v>
      </c>
      <c r="AO224" s="5">
        <v>11</v>
      </c>
      <c r="AP224" s="5">
        <f t="shared" si="50"/>
        <v>321.8</v>
      </c>
      <c r="AQ224" s="5">
        <f t="shared" si="51"/>
        <v>323.89999999999998</v>
      </c>
      <c r="AR224" s="5" t="s">
        <v>311</v>
      </c>
      <c r="AS224" s="5">
        <v>37</v>
      </c>
      <c r="AT224" s="5">
        <v>21.777777777777779</v>
      </c>
      <c r="AU224" s="5">
        <v>23.888888888888889</v>
      </c>
      <c r="AV224" s="5" t="s">
        <v>16</v>
      </c>
      <c r="AW224" s="5" t="s">
        <v>15</v>
      </c>
      <c r="AX224" s="5" t="s">
        <v>16</v>
      </c>
      <c r="AY224" s="61" t="s">
        <v>424</v>
      </c>
      <c r="BP224" s="47">
        <v>30.21</v>
      </c>
      <c r="BQ224" s="47">
        <v>1</v>
      </c>
      <c r="BR224" s="47">
        <v>30.21</v>
      </c>
      <c r="BS224" s="80" t="s">
        <v>432</v>
      </c>
      <c r="DB224" s="53">
        <v>44053</v>
      </c>
      <c r="DC224" s="54">
        <f t="shared" si="52"/>
        <v>44053.263888888891</v>
      </c>
      <c r="DD224" s="55">
        <v>0.26250000000000001</v>
      </c>
      <c r="DE224" s="55">
        <v>0.79791666666666661</v>
      </c>
      <c r="DF224" s="52">
        <f t="shared" si="53"/>
        <v>2</v>
      </c>
      <c r="DG224" t="str">
        <f t="shared" si="54"/>
        <v>MO</v>
      </c>
      <c r="DH224" s="55"/>
      <c r="DI224" s="53">
        <v>44053</v>
      </c>
      <c r="DJ224" s="54">
        <f t="shared" si="55"/>
        <v>44053.25</v>
      </c>
      <c r="DK224" s="55">
        <v>0.25136574074074075</v>
      </c>
      <c r="DL224" s="55"/>
      <c r="DM224" s="52">
        <f t="shared" si="56"/>
        <v>2</v>
      </c>
      <c r="DN224" t="str">
        <f t="shared" si="57"/>
        <v>MO</v>
      </c>
      <c r="DO224" s="55"/>
      <c r="DP224" s="53">
        <v>44053</v>
      </c>
      <c r="DQ224" s="54">
        <f t="shared" si="58"/>
        <v>44053.295138888891</v>
      </c>
      <c r="DR224" s="55">
        <v>0.29521990740740739</v>
      </c>
      <c r="DS224" s="55"/>
      <c r="DT224" s="52">
        <f t="shared" si="59"/>
        <v>2</v>
      </c>
      <c r="DU224" t="str">
        <f t="shared" si="60"/>
        <v>MO</v>
      </c>
      <c r="DV224" s="57"/>
      <c r="DW224" s="65"/>
      <c r="DX224" s="65"/>
      <c r="ED224" s="72"/>
      <c r="EE224" s="72"/>
    </row>
    <row r="225" spans="14:135">
      <c r="N225" s="33">
        <v>44420</v>
      </c>
      <c r="O225" s="55">
        <v>0.89027777777777783</v>
      </c>
      <c r="P225" s="46">
        <f t="shared" si="61"/>
        <v>0</v>
      </c>
      <c r="Q225" s="19">
        <f t="shared" si="48"/>
        <v>0.89027777777777783</v>
      </c>
      <c r="R225" s="19">
        <f t="shared" si="49"/>
        <v>9.6450617283950209E-6</v>
      </c>
      <c r="T225" s="19">
        <v>0.15486111111111112</v>
      </c>
      <c r="U225" s="35">
        <v>123.86192638925306</v>
      </c>
      <c r="V225" s="5">
        <v>123.86192638925306</v>
      </c>
      <c r="W225" s="5">
        <v>151.78937869264257</v>
      </c>
      <c r="X225" s="5">
        <v>182.47695309655856</v>
      </c>
      <c r="Y225" s="5">
        <v>214.00818000000001</v>
      </c>
      <c r="Z225" s="5">
        <v>244.73518948320259</v>
      </c>
      <c r="AA225" s="5">
        <v>274.56639290219124</v>
      </c>
      <c r="AB225" s="5">
        <v>303.86192638925309</v>
      </c>
      <c r="AC225" s="5">
        <v>331.78937869264257</v>
      </c>
      <c r="AD225" s="5">
        <v>2.4769530965585318</v>
      </c>
      <c r="AE225" s="5">
        <v>34.008180000000003</v>
      </c>
      <c r="AF225" s="5">
        <v>64.735189483202561</v>
      </c>
      <c r="AG225" s="5">
        <v>94.56639290219124</v>
      </c>
      <c r="AK225" s="43"/>
      <c r="AM225" s="5">
        <v>224</v>
      </c>
      <c r="AN225" s="5" t="s">
        <v>414</v>
      </c>
      <c r="AO225" s="5">
        <v>11</v>
      </c>
      <c r="AP225" s="5">
        <f t="shared" si="50"/>
        <v>323.89999999999998</v>
      </c>
      <c r="AQ225" s="5">
        <f t="shared" si="51"/>
        <v>325.8</v>
      </c>
      <c r="AR225" s="5" t="s">
        <v>311</v>
      </c>
      <c r="AS225" s="5">
        <v>37</v>
      </c>
      <c r="AT225" s="5">
        <v>23.888888888888889</v>
      </c>
      <c r="AU225" s="5">
        <v>25.777777777777779</v>
      </c>
      <c r="AV225" s="5" t="s">
        <v>16</v>
      </c>
      <c r="AW225" s="5" t="s">
        <v>15</v>
      </c>
      <c r="AX225" s="5" t="s">
        <v>12</v>
      </c>
      <c r="AY225" s="61" t="s">
        <v>424</v>
      </c>
      <c r="BP225" s="47">
        <v>30.22</v>
      </c>
      <c r="BQ225" s="47">
        <v>1</v>
      </c>
      <c r="BR225" s="47">
        <v>30.22</v>
      </c>
      <c r="BS225" s="80" t="s">
        <v>432</v>
      </c>
      <c r="DB225" s="53">
        <v>44054</v>
      </c>
      <c r="DC225" s="54">
        <f t="shared" si="52"/>
        <v>44054.263888888891</v>
      </c>
      <c r="DD225" s="55">
        <v>0.26250000000000001</v>
      </c>
      <c r="DE225" s="55">
        <v>0.79722222222222217</v>
      </c>
      <c r="DF225" s="52">
        <f t="shared" si="53"/>
        <v>3</v>
      </c>
      <c r="DG225" t="str">
        <f t="shared" si="54"/>
        <v>MA</v>
      </c>
      <c r="DH225" s="55"/>
      <c r="DI225" s="53">
        <v>44054</v>
      </c>
      <c r="DJ225" s="54">
        <f t="shared" si="55"/>
        <v>44054.253472222219</v>
      </c>
      <c r="DK225" s="55">
        <v>0.2520486111111111</v>
      </c>
      <c r="DL225" s="55"/>
      <c r="DM225" s="52">
        <f t="shared" si="56"/>
        <v>3</v>
      </c>
      <c r="DN225" t="str">
        <f t="shared" si="57"/>
        <v>MA</v>
      </c>
      <c r="DO225" s="55"/>
      <c r="DP225" s="53">
        <v>44054</v>
      </c>
      <c r="DQ225" s="54">
        <f t="shared" si="58"/>
        <v>44054.295138888891</v>
      </c>
      <c r="DR225" s="55">
        <v>0.2951388888888889</v>
      </c>
      <c r="DS225" s="55"/>
      <c r="DT225" s="52">
        <f t="shared" si="59"/>
        <v>3</v>
      </c>
      <c r="DU225" t="str">
        <f t="shared" si="60"/>
        <v>MA</v>
      </c>
      <c r="DV225" s="57"/>
      <c r="DW225" s="65"/>
      <c r="DX225" s="65"/>
      <c r="ED225" s="72"/>
      <c r="EE225" s="72"/>
    </row>
    <row r="226" spans="14:135">
      <c r="N226" s="33">
        <v>44421</v>
      </c>
      <c r="O226" s="55">
        <v>0.8930555555555556</v>
      </c>
      <c r="P226" s="46">
        <f t="shared" si="61"/>
        <v>0</v>
      </c>
      <c r="Q226" s="19">
        <f t="shared" si="48"/>
        <v>0.8930555555555556</v>
      </c>
      <c r="R226" s="19">
        <f t="shared" si="49"/>
        <v>9.6450617283950209E-6</v>
      </c>
      <c r="T226" s="19">
        <v>0.15555555555555556</v>
      </c>
      <c r="U226" s="35">
        <v>124.09223617056259</v>
      </c>
      <c r="V226" s="5">
        <v>124.09223617056259</v>
      </c>
      <c r="W226" s="5">
        <v>152.03708331964876</v>
      </c>
      <c r="X226" s="5">
        <v>182.72931373125604</v>
      </c>
      <c r="Y226" s="5">
        <v>214.24957000000001</v>
      </c>
      <c r="Z226" s="5">
        <v>244.96483591696006</v>
      </c>
      <c r="AA226" s="5">
        <v>274.79396143421889</v>
      </c>
      <c r="AB226" s="5">
        <v>304.09223617056261</v>
      </c>
      <c r="AC226" s="5">
        <v>332.03708331964879</v>
      </c>
      <c r="AD226" s="5">
        <v>2.7293137312560702</v>
      </c>
      <c r="AE226" s="5">
        <v>34.249569999999999</v>
      </c>
      <c r="AF226" s="5">
        <v>64.964835916960027</v>
      </c>
      <c r="AG226" s="5">
        <v>94.793961434218915</v>
      </c>
      <c r="AK226" s="43"/>
      <c r="AM226" s="5">
        <v>225</v>
      </c>
      <c r="AN226" s="5" t="s">
        <v>414</v>
      </c>
      <c r="AO226" s="5">
        <v>11</v>
      </c>
      <c r="AP226" s="5">
        <f t="shared" si="50"/>
        <v>325.8</v>
      </c>
      <c r="AQ226" s="5">
        <f t="shared" si="51"/>
        <v>326.60000000000002</v>
      </c>
      <c r="AR226" s="5" t="s">
        <v>311</v>
      </c>
      <c r="AS226" s="5">
        <v>37</v>
      </c>
      <c r="AT226" s="5">
        <v>25.777777777777779</v>
      </c>
      <c r="AU226" s="5">
        <v>26.555555555555557</v>
      </c>
      <c r="AV226" s="5" t="s">
        <v>16</v>
      </c>
      <c r="AW226" s="5" t="s">
        <v>15</v>
      </c>
      <c r="AX226" s="5" t="s">
        <v>21</v>
      </c>
      <c r="AY226" s="61" t="s">
        <v>424</v>
      </c>
      <c r="BP226" s="47">
        <v>30.23</v>
      </c>
      <c r="BQ226" s="47">
        <v>1</v>
      </c>
      <c r="BR226" s="47">
        <v>30.23</v>
      </c>
      <c r="BS226" s="80" t="s">
        <v>432</v>
      </c>
      <c r="DB226" s="53">
        <v>44055</v>
      </c>
      <c r="DC226" s="54">
        <f t="shared" si="52"/>
        <v>44055.263888888891</v>
      </c>
      <c r="DD226" s="55">
        <v>0.26319444444444445</v>
      </c>
      <c r="DE226" s="55">
        <v>0.79652777777777783</v>
      </c>
      <c r="DF226" s="52">
        <f t="shared" si="53"/>
        <v>4</v>
      </c>
      <c r="DG226" t="str">
        <f t="shared" si="54"/>
        <v>ME</v>
      </c>
      <c r="DH226" s="55"/>
      <c r="DI226" s="53">
        <v>44055</v>
      </c>
      <c r="DJ226" s="54">
        <f t="shared" si="55"/>
        <v>44055.253472222219</v>
      </c>
      <c r="DK226" s="55">
        <v>0.25271990740740741</v>
      </c>
      <c r="DL226" s="55"/>
      <c r="DM226" s="52">
        <f t="shared" si="56"/>
        <v>4</v>
      </c>
      <c r="DN226" t="str">
        <f t="shared" si="57"/>
        <v>ME</v>
      </c>
      <c r="DO226" s="55"/>
      <c r="DP226" s="53">
        <v>44055</v>
      </c>
      <c r="DQ226" s="54">
        <f t="shared" si="58"/>
        <v>44055.295138888891</v>
      </c>
      <c r="DR226" s="55">
        <v>0.29504629629629631</v>
      </c>
      <c r="DS226" s="55"/>
      <c r="DT226" s="52">
        <f t="shared" si="59"/>
        <v>4</v>
      </c>
      <c r="DU226" t="str">
        <f t="shared" si="60"/>
        <v>ME</v>
      </c>
      <c r="DV226" s="57"/>
      <c r="DW226" s="65"/>
      <c r="DX226" s="65"/>
      <c r="ED226" s="72"/>
      <c r="EE226" s="72"/>
    </row>
    <row r="227" spans="14:135">
      <c r="N227" s="33">
        <v>44422</v>
      </c>
      <c r="O227" s="55">
        <v>0.89583333333333337</v>
      </c>
      <c r="P227" s="46">
        <f t="shared" si="61"/>
        <v>0</v>
      </c>
      <c r="Q227" s="19">
        <f t="shared" si="48"/>
        <v>0.89583333333333337</v>
      </c>
      <c r="R227" s="19">
        <f t="shared" si="49"/>
        <v>9.6450617283950209E-6</v>
      </c>
      <c r="T227" s="19">
        <v>0.15625</v>
      </c>
      <c r="U227" s="35">
        <v>124.32267268609041</v>
      </c>
      <c r="V227" s="5">
        <v>124.32267268609041</v>
      </c>
      <c r="W227" s="5">
        <v>152.2846344601077</v>
      </c>
      <c r="X227" s="5">
        <v>182.9815492310882</v>
      </c>
      <c r="Y227" s="5">
        <v>214.49079</v>
      </c>
      <c r="Z227" s="5">
        <v>245.19442540457885</v>
      </c>
      <c r="AA227" s="5">
        <v>275.02158330465534</v>
      </c>
      <c r="AB227" s="5">
        <v>304.32267268609041</v>
      </c>
      <c r="AC227" s="5">
        <v>332.28463446010767</v>
      </c>
      <c r="AD227" s="5">
        <v>2.981549231088195</v>
      </c>
      <c r="AE227" s="5">
        <v>34.490789999999997</v>
      </c>
      <c r="AF227" s="5">
        <v>65.194425404578837</v>
      </c>
      <c r="AG227" s="5">
        <v>95.021583304655309</v>
      </c>
      <c r="AK227" s="43"/>
      <c r="AM227" s="5">
        <v>226</v>
      </c>
      <c r="AN227" s="5" t="s">
        <v>414</v>
      </c>
      <c r="AO227" s="5">
        <v>11</v>
      </c>
      <c r="AP227" s="5">
        <f t="shared" si="50"/>
        <v>326.60000000000002</v>
      </c>
      <c r="AQ227" s="5">
        <f t="shared" si="51"/>
        <v>328.8</v>
      </c>
      <c r="AR227" s="5" t="s">
        <v>311</v>
      </c>
      <c r="AS227" s="5">
        <v>37</v>
      </c>
      <c r="AT227" s="5">
        <v>26.555555555555557</v>
      </c>
      <c r="AU227" s="5">
        <v>28.777777777777779</v>
      </c>
      <c r="AV227" s="5" t="s">
        <v>16</v>
      </c>
      <c r="AW227" s="5" t="s">
        <v>15</v>
      </c>
      <c r="AX227" s="5" t="s">
        <v>13</v>
      </c>
      <c r="AY227" s="61" t="s">
        <v>424</v>
      </c>
      <c r="BP227" s="47">
        <v>30.24</v>
      </c>
      <c r="BQ227" s="47">
        <v>1</v>
      </c>
      <c r="BR227" s="47">
        <v>30.24</v>
      </c>
      <c r="BS227" s="80" t="s">
        <v>432</v>
      </c>
      <c r="DB227" s="53">
        <v>44056</v>
      </c>
      <c r="DC227" s="54">
        <f t="shared" si="52"/>
        <v>44056.263888888891</v>
      </c>
      <c r="DD227" s="55">
        <v>0.26319444444444445</v>
      </c>
      <c r="DE227" s="55">
        <v>0.79652777777777783</v>
      </c>
      <c r="DF227" s="52">
        <f t="shared" si="53"/>
        <v>5</v>
      </c>
      <c r="DG227" t="str">
        <f t="shared" si="54"/>
        <v>JU</v>
      </c>
      <c r="DH227" s="55"/>
      <c r="DI227" s="53">
        <v>44056</v>
      </c>
      <c r="DJ227" s="54">
        <f t="shared" si="55"/>
        <v>44056.253472222219</v>
      </c>
      <c r="DK227" s="55">
        <v>0.25340277777777781</v>
      </c>
      <c r="DL227" s="55"/>
      <c r="DM227" s="52">
        <f t="shared" si="56"/>
        <v>5</v>
      </c>
      <c r="DN227" t="str">
        <f t="shared" si="57"/>
        <v>JU</v>
      </c>
      <c r="DO227" s="55"/>
      <c r="DP227" s="53">
        <v>44056</v>
      </c>
      <c r="DQ227" s="54">
        <f t="shared" si="58"/>
        <v>44056.295138888891</v>
      </c>
      <c r="DR227" s="55">
        <v>0.29494212962962962</v>
      </c>
      <c r="DS227" s="55"/>
      <c r="DT227" s="52">
        <f t="shared" si="59"/>
        <v>5</v>
      </c>
      <c r="DU227" t="str">
        <f t="shared" si="60"/>
        <v>JU</v>
      </c>
      <c r="DV227" s="57"/>
      <c r="DW227" s="65"/>
      <c r="DX227" s="65"/>
      <c r="ED227" s="72"/>
      <c r="EE227" s="72"/>
    </row>
    <row r="228" spans="14:135">
      <c r="N228" s="33">
        <v>44423</v>
      </c>
      <c r="O228" s="55">
        <v>0.89861111111111114</v>
      </c>
      <c r="P228" s="46">
        <f t="shared" si="61"/>
        <v>0</v>
      </c>
      <c r="Q228" s="19">
        <f t="shared" si="48"/>
        <v>0.89861111111111114</v>
      </c>
      <c r="R228" s="19">
        <f t="shared" si="49"/>
        <v>9.6450617283950209E-6</v>
      </c>
      <c r="T228" s="19">
        <v>0.15694444444444444</v>
      </c>
      <c r="U228" s="35">
        <v>124.55321136827607</v>
      </c>
      <c r="V228" s="5">
        <v>124.55321136827607</v>
      </c>
      <c r="W228" s="5">
        <v>152.53229943934434</v>
      </c>
      <c r="X228" s="5">
        <v>183.23365877402026</v>
      </c>
      <c r="Y228" s="5">
        <v>214.73185000000001</v>
      </c>
      <c r="Z228" s="5">
        <v>245.42395936402011</v>
      </c>
      <c r="AA228" s="5">
        <v>275.24927012894216</v>
      </c>
      <c r="AB228" s="5">
        <v>304.55321136827604</v>
      </c>
      <c r="AC228" s="5">
        <v>332.53229943934434</v>
      </c>
      <c r="AD228" s="5">
        <v>3.2336587740202276</v>
      </c>
      <c r="AE228" s="5">
        <v>34.731850000000001</v>
      </c>
      <c r="AF228" s="5">
        <v>65.423959364020121</v>
      </c>
      <c r="AG228" s="5">
        <v>95.249270128942143</v>
      </c>
      <c r="AK228" s="43"/>
      <c r="AM228" s="5">
        <v>227</v>
      </c>
      <c r="AN228" s="5" t="s">
        <v>414</v>
      </c>
      <c r="AO228" s="5">
        <v>11</v>
      </c>
      <c r="AP228" s="5">
        <f t="shared" si="50"/>
        <v>328.8</v>
      </c>
      <c r="AQ228" s="5">
        <f t="shared" si="51"/>
        <v>329.4</v>
      </c>
      <c r="AR228" s="5" t="s">
        <v>311</v>
      </c>
      <c r="AS228" s="5">
        <v>37</v>
      </c>
      <c r="AT228" s="5">
        <v>28.777777777777779</v>
      </c>
      <c r="AU228" s="5">
        <v>29.444444444444446</v>
      </c>
      <c r="AV228" s="5" t="s">
        <v>16</v>
      </c>
      <c r="AW228" s="5" t="s">
        <v>15</v>
      </c>
      <c r="AX228" s="5" t="s">
        <v>10</v>
      </c>
      <c r="AY228" s="61" t="s">
        <v>424</v>
      </c>
      <c r="BP228" s="47">
        <v>30.25</v>
      </c>
      <c r="BQ228" s="47">
        <v>1</v>
      </c>
      <c r="BR228" s="47">
        <v>30.25</v>
      </c>
      <c r="BS228" s="80" t="s">
        <v>432</v>
      </c>
      <c r="DB228" s="53">
        <v>44057</v>
      </c>
      <c r="DC228" s="54">
        <f t="shared" si="52"/>
        <v>44057.263888888891</v>
      </c>
      <c r="DD228" s="55">
        <v>0.26319444444444445</v>
      </c>
      <c r="DE228" s="55">
        <v>0.79583333333333339</v>
      </c>
      <c r="DF228" s="52">
        <f t="shared" si="53"/>
        <v>6</v>
      </c>
      <c r="DG228" t="str">
        <f t="shared" si="54"/>
        <v>VE</v>
      </c>
      <c r="DH228" s="55"/>
      <c r="DI228" s="53">
        <v>44057</v>
      </c>
      <c r="DJ228" s="54">
        <f t="shared" si="55"/>
        <v>44057.253472222219</v>
      </c>
      <c r="DK228" s="55">
        <v>0.25408564814814816</v>
      </c>
      <c r="DL228" s="55"/>
      <c r="DM228" s="52">
        <f t="shared" si="56"/>
        <v>6</v>
      </c>
      <c r="DN228" t="str">
        <f t="shared" si="57"/>
        <v>VE</v>
      </c>
      <c r="DO228" s="55"/>
      <c r="DP228" s="53">
        <v>44057</v>
      </c>
      <c r="DQ228" s="54">
        <f t="shared" si="58"/>
        <v>44057.295138888891</v>
      </c>
      <c r="DR228" s="55">
        <v>0.29484953703703703</v>
      </c>
      <c r="DS228" s="55"/>
      <c r="DT228" s="52">
        <f t="shared" si="59"/>
        <v>6</v>
      </c>
      <c r="DU228" t="str">
        <f t="shared" si="60"/>
        <v>VE</v>
      </c>
      <c r="DV228" s="57"/>
      <c r="DW228" s="65"/>
      <c r="DX228" s="65"/>
      <c r="ED228" s="72"/>
      <c r="EE228" s="72"/>
    </row>
    <row r="229" spans="14:135">
      <c r="N229" s="33">
        <v>44424</v>
      </c>
      <c r="O229" s="55">
        <v>0.90138888888888891</v>
      </c>
      <c r="P229" s="46">
        <f t="shared" si="61"/>
        <v>0</v>
      </c>
      <c r="Q229" s="19">
        <f t="shared" si="48"/>
        <v>0.90138888888888891</v>
      </c>
      <c r="R229" s="19">
        <f t="shared" si="49"/>
        <v>9.6450617283950209E-6</v>
      </c>
      <c r="T229" s="19">
        <v>0.15763888888888888</v>
      </c>
      <c r="U229" s="35">
        <v>124.78372597030835</v>
      </c>
      <c r="V229" s="5">
        <v>124.78372597030835</v>
      </c>
      <c r="W229" s="5">
        <v>152.77981501972386</v>
      </c>
      <c r="X229" s="5">
        <v>183.48564215110966</v>
      </c>
      <c r="Y229" s="5">
        <v>214.97275999999999</v>
      </c>
      <c r="Z229" s="5">
        <v>245.65343921260666</v>
      </c>
      <c r="AA229" s="5">
        <v>275.47701989486609</v>
      </c>
      <c r="AB229" s="5">
        <v>304.78372597030835</v>
      </c>
      <c r="AC229" s="5">
        <v>332.77981501972386</v>
      </c>
      <c r="AD229" s="5">
        <v>3.4856421511096869</v>
      </c>
      <c r="AE229" s="5">
        <v>34.972760000000001</v>
      </c>
      <c r="AF229" s="5">
        <v>65.653439212606671</v>
      </c>
      <c r="AG229" s="5">
        <v>95.477019894866089</v>
      </c>
      <c r="AK229" s="43"/>
      <c r="AM229" s="5">
        <v>228</v>
      </c>
      <c r="AN229" s="5" t="s">
        <v>414</v>
      </c>
      <c r="AO229" s="5">
        <v>11</v>
      </c>
      <c r="AP229" s="5">
        <f t="shared" si="50"/>
        <v>329.4</v>
      </c>
      <c r="AQ229" s="5">
        <f t="shared" si="51"/>
        <v>330</v>
      </c>
      <c r="AR229" s="5" t="s">
        <v>311</v>
      </c>
      <c r="AS229" s="5">
        <v>37</v>
      </c>
      <c r="AT229" s="5">
        <v>29.444444444444446</v>
      </c>
      <c r="AU229" s="5">
        <v>30</v>
      </c>
      <c r="AV229" s="5" t="s">
        <v>16</v>
      </c>
      <c r="AW229" s="5" t="s">
        <v>15</v>
      </c>
      <c r="AX229" s="5" t="s">
        <v>11</v>
      </c>
      <c r="AY229" s="61" t="s">
        <v>424</v>
      </c>
      <c r="BP229" s="47">
        <v>30.26</v>
      </c>
      <c r="BQ229" s="47">
        <v>1</v>
      </c>
      <c r="BR229" s="47">
        <v>30.26</v>
      </c>
      <c r="BS229" s="80" t="s">
        <v>432</v>
      </c>
      <c r="DB229" s="53">
        <v>44058</v>
      </c>
      <c r="DC229" s="54">
        <f t="shared" si="52"/>
        <v>44058.263888888891</v>
      </c>
      <c r="DD229" s="55">
        <v>0.26319444444444445</v>
      </c>
      <c r="DE229" s="55">
        <v>0.79583333333333339</v>
      </c>
      <c r="DF229" s="52">
        <f t="shared" si="53"/>
        <v>7</v>
      </c>
      <c r="DG229" t="str">
        <f t="shared" si="54"/>
        <v>SA</v>
      </c>
      <c r="DH229" s="55"/>
      <c r="DI229" s="53">
        <v>44058</v>
      </c>
      <c r="DJ229" s="54">
        <f t="shared" si="55"/>
        <v>44058.253472222219</v>
      </c>
      <c r="DK229" s="55">
        <v>0.25476851851851851</v>
      </c>
      <c r="DL229" s="55"/>
      <c r="DM229" s="52">
        <f t="shared" si="56"/>
        <v>7</v>
      </c>
      <c r="DN229" t="str">
        <f t="shared" si="57"/>
        <v>SA</v>
      </c>
      <c r="DO229" s="55"/>
      <c r="DP229" s="53">
        <v>44058</v>
      </c>
      <c r="DQ229" s="54">
        <f t="shared" si="58"/>
        <v>44058.295138888891</v>
      </c>
      <c r="DR229" s="55">
        <v>0.29473379629629631</v>
      </c>
      <c r="DS229" s="55"/>
      <c r="DT229" s="52">
        <f t="shared" si="59"/>
        <v>7</v>
      </c>
      <c r="DU229" t="str">
        <f t="shared" si="60"/>
        <v>SA</v>
      </c>
      <c r="DV229" s="57"/>
      <c r="DW229" s="65"/>
      <c r="DX229" s="65"/>
      <c r="ED229" s="72"/>
      <c r="EE229" s="72"/>
    </row>
    <row r="230" spans="14:135">
      <c r="N230" s="33">
        <v>44425</v>
      </c>
      <c r="O230" s="55">
        <v>0.90416666666666667</v>
      </c>
      <c r="P230" s="46">
        <f t="shared" si="61"/>
        <v>0</v>
      </c>
      <c r="Q230" s="19">
        <f t="shared" si="48"/>
        <v>0.90416666666666667</v>
      </c>
      <c r="R230" s="19">
        <f t="shared" si="49"/>
        <v>9.6450617283950209E-6</v>
      </c>
      <c r="T230" s="19">
        <v>0.15833333333333333</v>
      </c>
      <c r="U230" s="35">
        <v>125.01439183121346</v>
      </c>
      <c r="V230" s="5">
        <v>125.01439183121346</v>
      </c>
      <c r="W230" s="5">
        <v>153.02751342200531</v>
      </c>
      <c r="X230" s="5">
        <v>183.73749868945168</v>
      </c>
      <c r="Y230" s="5">
        <v>215.21350000000001</v>
      </c>
      <c r="Z230" s="5">
        <v>245.8828663669666</v>
      </c>
      <c r="AA230" s="5">
        <v>275.70483046077425</v>
      </c>
      <c r="AB230" s="5">
        <v>305.01439183121346</v>
      </c>
      <c r="AC230" s="5">
        <v>333.02751342200531</v>
      </c>
      <c r="AD230" s="5">
        <v>3.7374986894516837</v>
      </c>
      <c r="AE230" s="5">
        <v>35.213500000000003</v>
      </c>
      <c r="AF230" s="5">
        <v>65.882866366966596</v>
      </c>
      <c r="AG230" s="5">
        <v>95.704830460774218</v>
      </c>
      <c r="AK230" s="43"/>
      <c r="AM230" s="5">
        <v>229</v>
      </c>
      <c r="AN230" s="5" t="s">
        <v>415</v>
      </c>
      <c r="AO230" s="5">
        <v>12</v>
      </c>
      <c r="AP230" s="5">
        <f t="shared" si="50"/>
        <v>330</v>
      </c>
      <c r="AQ230" s="5">
        <f t="shared" si="51"/>
        <v>330.6</v>
      </c>
      <c r="AR230" s="5" t="s">
        <v>311</v>
      </c>
      <c r="AS230" s="5">
        <v>37</v>
      </c>
      <c r="AT230" s="5">
        <v>0</v>
      </c>
      <c r="AU230" s="5">
        <v>0.55555555555555558</v>
      </c>
      <c r="AV230" s="5" t="s">
        <v>15</v>
      </c>
      <c r="AW230" s="5" t="s">
        <v>15</v>
      </c>
      <c r="AX230" s="5" t="s">
        <v>11</v>
      </c>
      <c r="AY230" s="61" t="s">
        <v>424</v>
      </c>
      <c r="BP230" s="47">
        <v>30.27</v>
      </c>
      <c r="BQ230" s="47">
        <v>1</v>
      </c>
      <c r="BR230" s="47">
        <v>30.27</v>
      </c>
      <c r="BS230" s="80" t="s">
        <v>432</v>
      </c>
      <c r="DB230" s="53">
        <v>44059</v>
      </c>
      <c r="DC230" s="54">
        <f t="shared" si="52"/>
        <v>44059.263888888891</v>
      </c>
      <c r="DD230" s="55">
        <v>0.2638888888888889</v>
      </c>
      <c r="DE230" s="55">
        <v>0.79513888888888884</v>
      </c>
      <c r="DF230" s="52">
        <f t="shared" si="53"/>
        <v>1</v>
      </c>
      <c r="DG230" t="str">
        <f t="shared" si="54"/>
        <v>SU</v>
      </c>
      <c r="DH230" s="55"/>
      <c r="DI230" s="53">
        <v>44059</v>
      </c>
      <c r="DJ230" s="54">
        <f t="shared" si="55"/>
        <v>44059.256944444445</v>
      </c>
      <c r="DK230" s="55">
        <v>0.25546296296296295</v>
      </c>
      <c r="DL230" s="55"/>
      <c r="DM230" s="52">
        <f t="shared" si="56"/>
        <v>1</v>
      </c>
      <c r="DN230" t="str">
        <f t="shared" si="57"/>
        <v>SU</v>
      </c>
      <c r="DO230" s="55"/>
      <c r="DP230" s="53">
        <v>44059</v>
      </c>
      <c r="DQ230" s="54">
        <f t="shared" si="58"/>
        <v>44059.295138888891</v>
      </c>
      <c r="DR230" s="55">
        <v>0.29461805555555559</v>
      </c>
      <c r="DS230" s="55"/>
      <c r="DT230" s="52">
        <f t="shared" si="59"/>
        <v>1</v>
      </c>
      <c r="DU230" t="str">
        <f t="shared" si="60"/>
        <v>SU</v>
      </c>
      <c r="DV230" s="57"/>
      <c r="DW230" s="65"/>
      <c r="DX230" s="65"/>
      <c r="ED230" s="72"/>
      <c r="EE230" s="72"/>
    </row>
    <row r="231" spans="14:135">
      <c r="N231" s="33">
        <v>44426</v>
      </c>
      <c r="O231" s="55">
        <v>0.90694444444444444</v>
      </c>
      <c r="P231" s="46">
        <f t="shared" si="61"/>
        <v>0</v>
      </c>
      <c r="Q231" s="19">
        <f t="shared" si="48"/>
        <v>0.90694444444444444</v>
      </c>
      <c r="R231" s="19">
        <f t="shared" si="49"/>
        <v>9.6450617283950209E-6</v>
      </c>
      <c r="T231" s="19">
        <v>0.15902777777777777</v>
      </c>
      <c r="U231" s="35">
        <v>125.24514039975227</v>
      </c>
      <c r="V231" s="5">
        <v>125.24514039975227</v>
      </c>
      <c r="W231" s="5">
        <v>153.27512196495732</v>
      </c>
      <c r="X231" s="5">
        <v>183.98922673958396</v>
      </c>
      <c r="Y231" s="5">
        <v>215.45408</v>
      </c>
      <c r="Z231" s="5">
        <v>246.11224224297717</v>
      </c>
      <c r="AA231" s="5">
        <v>275.93270650596094</v>
      </c>
      <c r="AB231" s="5">
        <v>305.24514039975224</v>
      </c>
      <c r="AC231" s="5">
        <v>333.27512196495729</v>
      </c>
      <c r="AD231" s="5">
        <v>3.9892267395839554</v>
      </c>
      <c r="AE231" s="5">
        <v>35.454079999999998</v>
      </c>
      <c r="AF231" s="5">
        <v>66.112242242977189</v>
      </c>
      <c r="AG231" s="5">
        <v>95.932706505960937</v>
      </c>
      <c r="AK231" s="43"/>
      <c r="AM231" s="5">
        <v>230</v>
      </c>
      <c r="AN231" s="5" t="s">
        <v>415</v>
      </c>
      <c r="AO231" s="5">
        <v>12</v>
      </c>
      <c r="AP231" s="5">
        <f t="shared" si="50"/>
        <v>330.6</v>
      </c>
      <c r="AQ231" s="5">
        <f t="shared" si="51"/>
        <v>331.3</v>
      </c>
      <c r="AR231" s="5" t="s">
        <v>311</v>
      </c>
      <c r="AS231" s="5">
        <v>37</v>
      </c>
      <c r="AT231" s="5">
        <v>0.55555555555555558</v>
      </c>
      <c r="AU231" s="5">
        <v>1.3333333333333333</v>
      </c>
      <c r="AV231" s="5" t="s">
        <v>15</v>
      </c>
      <c r="AW231" s="5" t="s">
        <v>15</v>
      </c>
      <c r="AX231" s="5" t="s">
        <v>14</v>
      </c>
      <c r="AY231" s="61" t="s">
        <v>424</v>
      </c>
      <c r="BP231" s="47">
        <v>30.28</v>
      </c>
      <c r="BQ231" s="47">
        <v>1</v>
      </c>
      <c r="BR231" s="47">
        <v>30.28</v>
      </c>
      <c r="BS231" s="80" t="s">
        <v>432</v>
      </c>
      <c r="DB231" s="53">
        <v>44060</v>
      </c>
      <c r="DC231" s="54">
        <f t="shared" si="52"/>
        <v>44060.263888888891</v>
      </c>
      <c r="DD231" s="55">
        <v>0.2638888888888889</v>
      </c>
      <c r="DE231" s="55">
        <v>0.7944444444444444</v>
      </c>
      <c r="DF231" s="52">
        <f t="shared" si="53"/>
        <v>2</v>
      </c>
      <c r="DG231" t="str">
        <f t="shared" si="54"/>
        <v>MO</v>
      </c>
      <c r="DH231" s="55"/>
      <c r="DI231" s="53">
        <v>44060</v>
      </c>
      <c r="DJ231" s="54">
        <f t="shared" si="55"/>
        <v>44060.256944444445</v>
      </c>
      <c r="DK231" s="55">
        <v>0.25614583333333335</v>
      </c>
      <c r="DL231" s="55"/>
      <c r="DM231" s="52">
        <f t="shared" si="56"/>
        <v>2</v>
      </c>
      <c r="DN231" t="str">
        <f t="shared" si="57"/>
        <v>MO</v>
      </c>
      <c r="DO231" s="55"/>
      <c r="DP231" s="53">
        <v>44060</v>
      </c>
      <c r="DQ231" s="54">
        <f t="shared" si="58"/>
        <v>44060.295138888891</v>
      </c>
      <c r="DR231" s="55">
        <v>0.29450231481481481</v>
      </c>
      <c r="DS231" s="55"/>
      <c r="DT231" s="52">
        <f t="shared" si="59"/>
        <v>2</v>
      </c>
      <c r="DU231" t="str">
        <f t="shared" si="60"/>
        <v>MO</v>
      </c>
      <c r="DV231" s="57"/>
      <c r="DW231" s="65"/>
      <c r="DX231" s="65"/>
      <c r="ED231" s="72"/>
      <c r="EE231" s="72"/>
    </row>
    <row r="232" spans="14:135">
      <c r="N232" s="33">
        <v>44427</v>
      </c>
      <c r="O232" s="55">
        <v>0.90972222222222221</v>
      </c>
      <c r="P232" s="46">
        <f t="shared" si="61"/>
        <v>0</v>
      </c>
      <c r="Q232" s="19">
        <f t="shared" si="48"/>
        <v>0.90972222222222221</v>
      </c>
      <c r="R232" s="19">
        <f t="shared" si="49"/>
        <v>9.6450617283950209E-6</v>
      </c>
      <c r="T232" s="19">
        <v>0.15972222222222224</v>
      </c>
      <c r="U232" s="35">
        <v>125.47594299442645</v>
      </c>
      <c r="V232" s="5">
        <v>125.47594299442645</v>
      </c>
      <c r="W232" s="5">
        <v>153.52279339290683</v>
      </c>
      <c r="X232" s="5">
        <v>184.24082652292788</v>
      </c>
      <c r="Y232" s="5">
        <v>215.69451000000001</v>
      </c>
      <c r="Z232" s="5">
        <v>246.34156825570909</v>
      </c>
      <c r="AA232" s="5">
        <v>276.16064705123233</v>
      </c>
      <c r="AB232" s="5">
        <v>305.47594299442642</v>
      </c>
      <c r="AC232" s="5">
        <v>333.52279339290681</v>
      </c>
      <c r="AD232" s="5">
        <v>4.2408265229278754</v>
      </c>
      <c r="AE232" s="5">
        <v>35.694510000000001</v>
      </c>
      <c r="AF232" s="5">
        <v>66.341568255709092</v>
      </c>
      <c r="AG232" s="5">
        <v>96.160647051232345</v>
      </c>
      <c r="AK232" s="43"/>
      <c r="AM232" s="5">
        <v>231</v>
      </c>
      <c r="AN232" s="5" t="s">
        <v>415</v>
      </c>
      <c r="AO232" s="5">
        <v>12</v>
      </c>
      <c r="AP232" s="5">
        <f t="shared" si="50"/>
        <v>331.3</v>
      </c>
      <c r="AQ232" s="5">
        <f t="shared" si="51"/>
        <v>333.3</v>
      </c>
      <c r="AR232" s="5" t="s">
        <v>311</v>
      </c>
      <c r="AS232" s="5">
        <v>37</v>
      </c>
      <c r="AT232" s="5">
        <v>1.3333333333333333</v>
      </c>
      <c r="AU232" s="5">
        <v>3.3333333333333335</v>
      </c>
      <c r="AV232" s="5" t="s">
        <v>15</v>
      </c>
      <c r="AW232" s="5" t="s">
        <v>15</v>
      </c>
      <c r="AX232" s="5" t="s">
        <v>20</v>
      </c>
      <c r="AY232" s="61" t="s">
        <v>424</v>
      </c>
      <c r="BP232" s="47">
        <v>30.29</v>
      </c>
      <c r="BQ232" s="47">
        <v>1</v>
      </c>
      <c r="BR232" s="47">
        <v>30.29</v>
      </c>
      <c r="BS232" s="80" t="s">
        <v>432</v>
      </c>
      <c r="DB232" s="53">
        <v>44061</v>
      </c>
      <c r="DC232" s="54">
        <f t="shared" si="52"/>
        <v>44061.263888888891</v>
      </c>
      <c r="DD232" s="55">
        <v>0.2638888888888889</v>
      </c>
      <c r="DE232" s="55">
        <v>0.79375000000000007</v>
      </c>
      <c r="DF232" s="52">
        <f t="shared" si="53"/>
        <v>3</v>
      </c>
      <c r="DG232" t="str">
        <f t="shared" si="54"/>
        <v>MA</v>
      </c>
      <c r="DH232" s="55"/>
      <c r="DI232" s="53">
        <v>44061</v>
      </c>
      <c r="DJ232" s="54">
        <f t="shared" si="55"/>
        <v>44061.256944444445</v>
      </c>
      <c r="DK232" s="55">
        <v>0.2568287037037037</v>
      </c>
      <c r="DL232" s="55"/>
      <c r="DM232" s="52">
        <f t="shared" si="56"/>
        <v>3</v>
      </c>
      <c r="DN232" t="str">
        <f t="shared" si="57"/>
        <v>MA</v>
      </c>
      <c r="DO232" s="55"/>
      <c r="DP232" s="53">
        <v>44061</v>
      </c>
      <c r="DQ232" s="54">
        <f t="shared" si="58"/>
        <v>44061.295138888891</v>
      </c>
      <c r="DR232" s="55">
        <v>0.294375</v>
      </c>
      <c r="DS232" s="55"/>
      <c r="DT232" s="52">
        <f t="shared" si="59"/>
        <v>3</v>
      </c>
      <c r="DU232" t="str">
        <f t="shared" si="60"/>
        <v>MA</v>
      </c>
      <c r="DV232" s="57"/>
      <c r="DW232" s="65"/>
      <c r="DX232" s="65"/>
      <c r="ED232" s="72"/>
      <c r="EE232" s="72"/>
    </row>
    <row r="233" spans="14:135">
      <c r="N233" s="33">
        <v>44428</v>
      </c>
      <c r="O233" s="55">
        <v>0.91249999999999998</v>
      </c>
      <c r="P233" s="46">
        <f t="shared" si="61"/>
        <v>0</v>
      </c>
      <c r="Q233" s="19">
        <f t="shared" si="48"/>
        <v>0.91249999999999998</v>
      </c>
      <c r="R233" s="19">
        <f t="shared" si="49"/>
        <v>9.6450617283950209E-6</v>
      </c>
      <c r="T233" s="19">
        <v>0.16041666666666668</v>
      </c>
      <c r="U233" s="35">
        <v>125.70692499288413</v>
      </c>
      <c r="V233" s="5">
        <v>125.70692499288413</v>
      </c>
      <c r="W233" s="5">
        <v>153.77052915922962</v>
      </c>
      <c r="X233" s="5">
        <v>184.49229685276097</v>
      </c>
      <c r="Y233" s="5">
        <v>215.93477000000001</v>
      </c>
      <c r="Z233" s="5">
        <v>246.57084581937056</v>
      </c>
      <c r="AA233" s="5">
        <v>276.38865534672823</v>
      </c>
      <c r="AB233" s="5">
        <v>305.70692499288413</v>
      </c>
      <c r="AC233" s="5">
        <v>333.77052915922962</v>
      </c>
      <c r="AD233" s="5">
        <v>4.492296852761001</v>
      </c>
      <c r="AE233" s="5">
        <v>35.93477</v>
      </c>
      <c r="AF233" s="5">
        <v>66.570845819370589</v>
      </c>
      <c r="AG233" s="5">
        <v>96.3886553467282</v>
      </c>
      <c r="AK233" s="43"/>
      <c r="AM233" s="5">
        <v>232</v>
      </c>
      <c r="AN233" s="5" t="s">
        <v>415</v>
      </c>
      <c r="AO233" s="5">
        <v>12</v>
      </c>
      <c r="AP233" s="5">
        <f t="shared" si="50"/>
        <v>333.3</v>
      </c>
      <c r="AQ233" s="5">
        <f t="shared" si="51"/>
        <v>335.4</v>
      </c>
      <c r="AR233" s="5" t="s">
        <v>314</v>
      </c>
      <c r="AS233" s="5">
        <v>38</v>
      </c>
      <c r="AT233" s="5">
        <v>3.3333333333333335</v>
      </c>
      <c r="AU233" s="5">
        <v>5.4444444444444446</v>
      </c>
      <c r="AV233" s="5" t="s">
        <v>15</v>
      </c>
      <c r="AW233" s="5" t="s">
        <v>16</v>
      </c>
      <c r="AX233" s="5" t="s">
        <v>16</v>
      </c>
      <c r="AY233" s="61" t="s">
        <v>424</v>
      </c>
      <c r="BP233" s="47">
        <v>30.3</v>
      </c>
      <c r="BQ233" s="47">
        <v>1</v>
      </c>
      <c r="BR233" s="47">
        <v>30.3</v>
      </c>
      <c r="BS233" s="80" t="s">
        <v>432</v>
      </c>
      <c r="DB233" s="53">
        <v>44062</v>
      </c>
      <c r="DC233" s="54">
        <f t="shared" si="52"/>
        <v>44062.263888888891</v>
      </c>
      <c r="DD233" s="55">
        <v>0.2638888888888889</v>
      </c>
      <c r="DE233" s="55">
        <v>0.79375000000000007</v>
      </c>
      <c r="DF233" s="52">
        <f t="shared" si="53"/>
        <v>4</v>
      </c>
      <c r="DG233" t="str">
        <f t="shared" si="54"/>
        <v>ME</v>
      </c>
      <c r="DH233" s="55"/>
      <c r="DI233" s="53">
        <v>44062</v>
      </c>
      <c r="DJ233" s="54">
        <f t="shared" si="55"/>
        <v>44062.256944444445</v>
      </c>
      <c r="DK233" s="55">
        <v>0.25751157407407405</v>
      </c>
      <c r="DL233" s="55"/>
      <c r="DM233" s="52">
        <f t="shared" si="56"/>
        <v>4</v>
      </c>
      <c r="DN233" t="str">
        <f t="shared" si="57"/>
        <v>ME</v>
      </c>
      <c r="DO233" s="55"/>
      <c r="DP233" s="53">
        <v>44062</v>
      </c>
      <c r="DQ233" s="54">
        <f t="shared" si="58"/>
        <v>44062.295138888891</v>
      </c>
      <c r="DR233" s="55">
        <v>0.29423611111111109</v>
      </c>
      <c r="DS233" s="55"/>
      <c r="DT233" s="52">
        <f t="shared" si="59"/>
        <v>4</v>
      </c>
      <c r="DU233" t="str">
        <f t="shared" si="60"/>
        <v>ME</v>
      </c>
      <c r="DV233" s="57"/>
      <c r="DW233" s="65"/>
      <c r="DX233" s="65"/>
      <c r="ED233" s="72"/>
      <c r="EE233" s="72"/>
    </row>
    <row r="234" spans="14:135">
      <c r="N234" s="33">
        <v>44429</v>
      </c>
      <c r="O234" s="55">
        <v>0.91527777777777775</v>
      </c>
      <c r="P234" s="46">
        <f t="shared" si="61"/>
        <v>0</v>
      </c>
      <c r="Q234" s="19">
        <f t="shared" si="48"/>
        <v>0.91527777777777775</v>
      </c>
      <c r="R234" s="19">
        <f t="shared" si="49"/>
        <v>9.6450617283954071E-6</v>
      </c>
      <c r="T234" s="19">
        <v>0.16111111111111112</v>
      </c>
      <c r="U234" s="35">
        <v>125.93785409764311</v>
      </c>
      <c r="V234" s="5">
        <v>125.93785409764311</v>
      </c>
      <c r="W234" s="5">
        <v>154.01820665627244</v>
      </c>
      <c r="X234" s="5">
        <v>184.7436376701416</v>
      </c>
      <c r="Y234" s="5">
        <v>216.17488</v>
      </c>
      <c r="Z234" s="5">
        <v>246.80007634725234</v>
      </c>
      <c r="AA234" s="5">
        <v>276.61672767269897</v>
      </c>
      <c r="AB234" s="5">
        <v>305.93785409764314</v>
      </c>
      <c r="AC234" s="5">
        <v>334.01820665627247</v>
      </c>
      <c r="AD234" s="5">
        <v>4.7436376701415952</v>
      </c>
      <c r="AE234" s="5">
        <v>36.174880000000002</v>
      </c>
      <c r="AF234" s="5">
        <v>66.800076347252372</v>
      </c>
      <c r="AG234" s="5">
        <v>96.616727672698957</v>
      </c>
      <c r="AK234" s="43"/>
      <c r="AM234" s="5">
        <v>233</v>
      </c>
      <c r="AN234" s="5" t="s">
        <v>415</v>
      </c>
      <c r="AO234" s="5">
        <v>12</v>
      </c>
      <c r="AP234" s="5">
        <f t="shared" si="50"/>
        <v>335.4</v>
      </c>
      <c r="AQ234" s="5">
        <f t="shared" si="51"/>
        <v>337.3</v>
      </c>
      <c r="AR234" s="5" t="s">
        <v>314</v>
      </c>
      <c r="AS234" s="5">
        <v>38</v>
      </c>
      <c r="AT234" s="5">
        <v>5.4444444444444446</v>
      </c>
      <c r="AU234" s="5">
        <v>7.333333333333333</v>
      </c>
      <c r="AV234" s="5" t="s">
        <v>15</v>
      </c>
      <c r="AW234" s="5" t="s">
        <v>16</v>
      </c>
      <c r="AX234" s="5" t="s">
        <v>12</v>
      </c>
      <c r="AY234" s="61" t="s">
        <v>424</v>
      </c>
      <c r="BP234" s="47">
        <v>30.31</v>
      </c>
      <c r="BQ234" s="47">
        <v>1</v>
      </c>
      <c r="BR234" s="47">
        <v>30.31</v>
      </c>
      <c r="BS234" s="80" t="s">
        <v>432</v>
      </c>
      <c r="DB234" s="53">
        <v>44063</v>
      </c>
      <c r="DC234" s="54">
        <f t="shared" si="52"/>
        <v>44063.263888888891</v>
      </c>
      <c r="DD234" s="55">
        <v>0.26458333333333334</v>
      </c>
      <c r="DE234" s="55">
        <v>0.79305555555555562</v>
      </c>
      <c r="DF234" s="52">
        <f t="shared" si="53"/>
        <v>5</v>
      </c>
      <c r="DG234" t="str">
        <f t="shared" si="54"/>
        <v>JU</v>
      </c>
      <c r="DH234" s="55"/>
      <c r="DI234" s="53">
        <v>44063</v>
      </c>
      <c r="DJ234" s="54">
        <f t="shared" si="55"/>
        <v>44063.256944444445</v>
      </c>
      <c r="DK234" s="55">
        <v>0.25819444444444445</v>
      </c>
      <c r="DL234" s="55"/>
      <c r="DM234" s="52">
        <f t="shared" si="56"/>
        <v>5</v>
      </c>
      <c r="DN234" t="str">
        <f t="shared" si="57"/>
        <v>JU</v>
      </c>
      <c r="DO234" s="55"/>
      <c r="DP234" s="53">
        <v>44063</v>
      </c>
      <c r="DQ234" s="54">
        <f t="shared" si="58"/>
        <v>44063.295138888891</v>
      </c>
      <c r="DR234" s="55">
        <v>0.29410879629629633</v>
      </c>
      <c r="DS234" s="55"/>
      <c r="DT234" s="52">
        <f t="shared" si="59"/>
        <v>5</v>
      </c>
      <c r="DU234" t="str">
        <f t="shared" si="60"/>
        <v>JU</v>
      </c>
      <c r="DV234" s="57"/>
      <c r="DW234" s="65"/>
      <c r="DX234" s="65"/>
      <c r="ED234" s="72"/>
      <c r="EE234" s="72"/>
    </row>
    <row r="235" spans="14:135">
      <c r="N235" s="33">
        <v>44430</v>
      </c>
      <c r="O235" s="55">
        <v>0.91805555555555562</v>
      </c>
      <c r="P235" s="46">
        <f t="shared" si="61"/>
        <v>0</v>
      </c>
      <c r="Q235" s="19">
        <f t="shared" si="48"/>
        <v>0.91805555555555562</v>
      </c>
      <c r="R235" s="19">
        <f t="shared" si="49"/>
        <v>9.6450617283950209E-6</v>
      </c>
      <c r="T235" s="19">
        <v>0.16180555555555556</v>
      </c>
      <c r="U235" s="35">
        <v>126.16894025262178</v>
      </c>
      <c r="V235" s="5">
        <v>126.16894025262178</v>
      </c>
      <c r="W235" s="5">
        <v>154.2659337226975</v>
      </c>
      <c r="X235" s="5">
        <v>184.9948479377349</v>
      </c>
      <c r="Y235" s="5">
        <v>216.41484</v>
      </c>
      <c r="Z235" s="5">
        <v>247.02926125167232</v>
      </c>
      <c r="AA235" s="5">
        <v>276.84486895932594</v>
      </c>
      <c r="AB235" s="5">
        <v>306.16894025262178</v>
      </c>
      <c r="AC235" s="5">
        <v>334.26593372269747</v>
      </c>
      <c r="AD235" s="5">
        <v>4.9948479377349031</v>
      </c>
      <c r="AE235" s="5">
        <v>36.414839999999998</v>
      </c>
      <c r="AF235" s="5">
        <v>67.029261251672338</v>
      </c>
      <c r="AG235" s="5">
        <v>96.844868959325964</v>
      </c>
      <c r="AK235" s="43"/>
      <c r="AM235" s="5">
        <v>234</v>
      </c>
      <c r="AN235" s="5" t="s">
        <v>415</v>
      </c>
      <c r="AO235" s="5">
        <v>12</v>
      </c>
      <c r="AP235" s="5">
        <f t="shared" si="50"/>
        <v>337.3</v>
      </c>
      <c r="AQ235" s="5">
        <f t="shared" si="51"/>
        <v>338.1</v>
      </c>
      <c r="AR235" s="5" t="s">
        <v>314</v>
      </c>
      <c r="AS235" s="5">
        <v>38</v>
      </c>
      <c r="AT235" s="5">
        <v>7.333333333333333</v>
      </c>
      <c r="AU235" s="5">
        <v>8.1111111111111107</v>
      </c>
      <c r="AV235" s="5" t="s">
        <v>15</v>
      </c>
      <c r="AW235" s="5" t="s">
        <v>16</v>
      </c>
      <c r="AX235" s="5" t="s">
        <v>21</v>
      </c>
      <c r="AY235" s="61" t="s">
        <v>424</v>
      </c>
      <c r="BP235" s="47">
        <v>30.32</v>
      </c>
      <c r="BQ235" s="47">
        <v>1</v>
      </c>
      <c r="BR235" s="47">
        <v>30.32</v>
      </c>
      <c r="BS235" s="80" t="s">
        <v>432</v>
      </c>
      <c r="DB235" s="53">
        <v>44064</v>
      </c>
      <c r="DC235" s="54">
        <f t="shared" si="52"/>
        <v>44064.263888888891</v>
      </c>
      <c r="DD235" s="55">
        <v>0.26458333333333334</v>
      </c>
      <c r="DE235" s="55">
        <v>0.79236111111111107</v>
      </c>
      <c r="DF235" s="52">
        <f t="shared" si="53"/>
        <v>6</v>
      </c>
      <c r="DG235" t="str">
        <f t="shared" si="54"/>
        <v>VE</v>
      </c>
      <c r="DH235" s="55"/>
      <c r="DI235" s="53">
        <v>44064</v>
      </c>
      <c r="DJ235" s="54">
        <f t="shared" si="55"/>
        <v>44064.260416666664</v>
      </c>
      <c r="DK235" s="55">
        <v>0.25887731481481485</v>
      </c>
      <c r="DL235" s="55"/>
      <c r="DM235" s="52">
        <f t="shared" si="56"/>
        <v>6</v>
      </c>
      <c r="DN235" t="str">
        <f t="shared" si="57"/>
        <v>VE</v>
      </c>
      <c r="DO235" s="55"/>
      <c r="DP235" s="53">
        <v>44064</v>
      </c>
      <c r="DQ235" s="54">
        <f t="shared" si="58"/>
        <v>44064.295138888891</v>
      </c>
      <c r="DR235" s="55">
        <v>0.29395833333333332</v>
      </c>
      <c r="DS235" s="55"/>
      <c r="DT235" s="52">
        <f t="shared" si="59"/>
        <v>6</v>
      </c>
      <c r="DU235" t="str">
        <f t="shared" si="60"/>
        <v>VE</v>
      </c>
      <c r="DV235" s="57"/>
      <c r="DW235" s="65"/>
      <c r="DX235" s="65"/>
      <c r="ED235" s="72"/>
      <c r="EE235" s="72"/>
    </row>
    <row r="236" spans="14:135">
      <c r="N236" s="33">
        <v>44431</v>
      </c>
      <c r="O236" s="55">
        <v>0.92083333333333339</v>
      </c>
      <c r="P236" s="46">
        <f t="shared" si="61"/>
        <v>0</v>
      </c>
      <c r="Q236" s="19">
        <f t="shared" si="48"/>
        <v>0.92083333333333339</v>
      </c>
      <c r="R236" s="19">
        <f t="shared" si="49"/>
        <v>7.2337962962958798E-6</v>
      </c>
      <c r="T236" s="19">
        <v>0.16250000000000001</v>
      </c>
      <c r="U236" s="35">
        <v>126.40005308350328</v>
      </c>
      <c r="V236" s="5">
        <v>126.40005308350328</v>
      </c>
      <c r="W236" s="5">
        <v>154.51357921264264</v>
      </c>
      <c r="X236" s="5">
        <v>185.24592710319047</v>
      </c>
      <c r="Y236" s="5">
        <v>216.65464</v>
      </c>
      <c r="Z236" s="5">
        <v>247.2584019439206</v>
      </c>
      <c r="AA236" s="5">
        <v>277.07307817886885</v>
      </c>
      <c r="AB236" s="5">
        <v>306.40005308350328</v>
      </c>
      <c r="AC236" s="5">
        <v>334.51357921264264</v>
      </c>
      <c r="AD236" s="5">
        <v>5.2459271031904677</v>
      </c>
      <c r="AE236" s="5">
        <v>36.654640000000001</v>
      </c>
      <c r="AF236" s="5">
        <v>67.258401943920632</v>
      </c>
      <c r="AG236" s="5">
        <v>97.073078178868826</v>
      </c>
      <c r="AK236" s="43"/>
      <c r="AM236" s="5">
        <v>235</v>
      </c>
      <c r="AN236" s="5" t="s">
        <v>415</v>
      </c>
      <c r="AO236" s="5">
        <v>12</v>
      </c>
      <c r="AP236" s="5">
        <f t="shared" si="50"/>
        <v>338.1</v>
      </c>
      <c r="AQ236" s="5">
        <f t="shared" si="51"/>
        <v>340.3</v>
      </c>
      <c r="AR236" s="5" t="s">
        <v>314</v>
      </c>
      <c r="AS236" s="5">
        <v>38</v>
      </c>
      <c r="AT236" s="5">
        <v>8.1111111111111107</v>
      </c>
      <c r="AU236" s="5">
        <v>10.333333333333334</v>
      </c>
      <c r="AV236" s="5" t="s">
        <v>15</v>
      </c>
      <c r="AW236" s="5" t="s">
        <v>16</v>
      </c>
      <c r="AX236" s="5" t="s">
        <v>13</v>
      </c>
      <c r="AY236" s="61" t="s">
        <v>424</v>
      </c>
      <c r="BP236" s="47">
        <v>30.33</v>
      </c>
      <c r="BQ236" s="47">
        <v>1</v>
      </c>
      <c r="BR236" s="47">
        <v>30.33</v>
      </c>
      <c r="BS236" s="80" t="s">
        <v>432</v>
      </c>
      <c r="DB236" s="53">
        <v>44065</v>
      </c>
      <c r="DC236" s="54">
        <f t="shared" si="52"/>
        <v>44065.263888888891</v>
      </c>
      <c r="DD236" s="55">
        <v>0.26458333333333334</v>
      </c>
      <c r="DE236" s="55">
        <v>0.79236111111111107</v>
      </c>
      <c r="DF236" s="52">
        <f t="shared" si="53"/>
        <v>7</v>
      </c>
      <c r="DG236" t="str">
        <f t="shared" si="54"/>
        <v>SA</v>
      </c>
      <c r="DH236" s="55"/>
      <c r="DI236" s="53">
        <v>44065</v>
      </c>
      <c r="DJ236" s="54">
        <f t="shared" si="55"/>
        <v>44065.260416666664</v>
      </c>
      <c r="DK236" s="55">
        <v>0.2595601851851852</v>
      </c>
      <c r="DL236" s="55"/>
      <c r="DM236" s="52">
        <f t="shared" si="56"/>
        <v>7</v>
      </c>
      <c r="DN236" t="str">
        <f t="shared" si="57"/>
        <v>SA</v>
      </c>
      <c r="DO236" s="55"/>
      <c r="DP236" s="53">
        <v>44065</v>
      </c>
      <c r="DQ236" s="54">
        <f t="shared" si="58"/>
        <v>44065.295138888891</v>
      </c>
      <c r="DR236" s="55">
        <v>0.29380787037037037</v>
      </c>
      <c r="DS236" s="55"/>
      <c r="DT236" s="52">
        <f t="shared" si="59"/>
        <v>7</v>
      </c>
      <c r="DU236" t="str">
        <f t="shared" si="60"/>
        <v>SA</v>
      </c>
      <c r="DV236" s="57"/>
      <c r="DW236" s="65"/>
      <c r="DX236" s="65"/>
      <c r="ED236" s="72"/>
      <c r="EE236" s="72"/>
    </row>
    <row r="237" spans="14:135">
      <c r="N237" s="33">
        <v>44432</v>
      </c>
      <c r="O237" s="55">
        <v>0.92291666666666661</v>
      </c>
      <c r="P237" s="46">
        <f t="shared" si="61"/>
        <v>0</v>
      </c>
      <c r="Q237" s="19">
        <f t="shared" si="48"/>
        <v>0.92291666666666661</v>
      </c>
      <c r="R237" s="19">
        <f t="shared" si="49"/>
        <v>9.6450617283950209E-6</v>
      </c>
      <c r="T237" s="19">
        <v>0.16319444444444445</v>
      </c>
      <c r="U237" s="35">
        <v>126.63131075172288</v>
      </c>
      <c r="V237" s="5">
        <v>126.63131075172288</v>
      </c>
      <c r="W237" s="5">
        <v>154.76137699117822</v>
      </c>
      <c r="X237" s="5">
        <v>185.49687493360989</v>
      </c>
      <c r="Y237" s="5">
        <v>216.89428000000001</v>
      </c>
      <c r="Z237" s="5">
        <v>247.48749983420504</v>
      </c>
      <c r="AA237" s="5">
        <v>277.30135452803518</v>
      </c>
      <c r="AB237" s="5">
        <v>306.63131075172288</v>
      </c>
      <c r="AC237" s="5">
        <v>334.76137699117822</v>
      </c>
      <c r="AD237" s="5">
        <v>5.4968749336098881</v>
      </c>
      <c r="AE237" s="5">
        <v>36.894280000000002</v>
      </c>
      <c r="AF237" s="5">
        <v>67.487499834205053</v>
      </c>
      <c r="AG237" s="5">
        <v>97.301354528035205</v>
      </c>
      <c r="AK237" s="43"/>
      <c r="AM237" s="5">
        <v>236</v>
      </c>
      <c r="AN237" s="5" t="s">
        <v>415</v>
      </c>
      <c r="AO237" s="5">
        <v>12</v>
      </c>
      <c r="AP237" s="5">
        <f t="shared" si="50"/>
        <v>340.3</v>
      </c>
      <c r="AQ237" s="5">
        <f t="shared" si="51"/>
        <v>341</v>
      </c>
      <c r="AR237" s="5" t="s">
        <v>314</v>
      </c>
      <c r="AS237" s="5">
        <v>38</v>
      </c>
      <c r="AT237" s="5">
        <v>10.333333333333334</v>
      </c>
      <c r="AU237" s="5">
        <v>11</v>
      </c>
      <c r="AV237" s="5" t="s">
        <v>15</v>
      </c>
      <c r="AW237" s="5" t="s">
        <v>16</v>
      </c>
      <c r="AX237" s="5" t="s">
        <v>10</v>
      </c>
      <c r="AY237" s="61" t="s">
        <v>424</v>
      </c>
      <c r="BP237" s="47">
        <v>30.34</v>
      </c>
      <c r="BQ237" s="47">
        <v>1</v>
      </c>
      <c r="BR237" s="47">
        <v>30.34</v>
      </c>
      <c r="BS237" s="80" t="s">
        <v>432</v>
      </c>
      <c r="DB237" s="53">
        <v>44066</v>
      </c>
      <c r="DC237" s="54">
        <f t="shared" si="52"/>
        <v>44066.263888888891</v>
      </c>
      <c r="DD237" s="55">
        <v>0.26458333333333334</v>
      </c>
      <c r="DE237" s="55">
        <v>0.79166666666666663</v>
      </c>
      <c r="DF237" s="52">
        <f t="shared" si="53"/>
        <v>1</v>
      </c>
      <c r="DG237" t="str">
        <f t="shared" si="54"/>
        <v>SU</v>
      </c>
      <c r="DH237" s="55"/>
      <c r="DI237" s="53">
        <v>44066</v>
      </c>
      <c r="DJ237" s="54">
        <f t="shared" si="55"/>
        <v>44066.260416666664</v>
      </c>
      <c r="DK237" s="55">
        <v>0.26024305555555555</v>
      </c>
      <c r="DL237" s="55"/>
      <c r="DM237" s="52">
        <f t="shared" si="56"/>
        <v>1</v>
      </c>
      <c r="DN237" t="str">
        <f t="shared" si="57"/>
        <v>SU</v>
      </c>
      <c r="DO237" s="55"/>
      <c r="DP237" s="53">
        <v>44066</v>
      </c>
      <c r="DQ237" s="54">
        <f t="shared" si="58"/>
        <v>44066.295138888891</v>
      </c>
      <c r="DR237" s="55">
        <v>0.29365740740740742</v>
      </c>
      <c r="DS237" s="55"/>
      <c r="DT237" s="52">
        <f t="shared" si="59"/>
        <v>1</v>
      </c>
      <c r="DU237" t="str">
        <f t="shared" si="60"/>
        <v>SU</v>
      </c>
      <c r="DV237" s="57"/>
      <c r="DW237" s="65"/>
      <c r="DX237" s="65"/>
      <c r="ED237" s="72"/>
      <c r="EE237" s="72"/>
    </row>
    <row r="238" spans="14:135">
      <c r="N238" s="33">
        <v>44433</v>
      </c>
      <c r="O238" s="55">
        <v>0.92569444444444438</v>
      </c>
      <c r="P238" s="46">
        <f t="shared" si="61"/>
        <v>0</v>
      </c>
      <c r="Q238" s="19">
        <f t="shared" si="48"/>
        <v>0.92569444444444438</v>
      </c>
      <c r="R238" s="19">
        <f t="shared" si="49"/>
        <v>9.6450617283954071E-6</v>
      </c>
      <c r="T238" s="19">
        <v>0.16388888888888889</v>
      </c>
      <c r="U238" s="35">
        <v>126.86252561494632</v>
      </c>
      <c r="V238" s="5">
        <v>126.86252561494632</v>
      </c>
      <c r="W238" s="5">
        <v>155.00907081766022</v>
      </c>
      <c r="X238" s="5">
        <v>185.7476904449523</v>
      </c>
      <c r="Y238" s="5">
        <v>217.13377</v>
      </c>
      <c r="Z238" s="5">
        <v>247.71655633159668</v>
      </c>
      <c r="AA238" s="5">
        <v>277.52969988503241</v>
      </c>
      <c r="AB238" s="5">
        <v>306.86252561494632</v>
      </c>
      <c r="AC238" s="5">
        <v>335.00907081766024</v>
      </c>
      <c r="AD238" s="5">
        <v>5.7476904449522976</v>
      </c>
      <c r="AE238" s="5">
        <v>37.133769999999998</v>
      </c>
      <c r="AF238" s="5">
        <v>67.716556331596692</v>
      </c>
      <c r="AG238" s="5">
        <v>97.529699885032414</v>
      </c>
      <c r="AK238" s="43"/>
      <c r="AM238" s="5">
        <v>237</v>
      </c>
      <c r="AN238" s="5" t="s">
        <v>415</v>
      </c>
      <c r="AO238" s="5">
        <v>12</v>
      </c>
      <c r="AP238" s="5">
        <f t="shared" si="50"/>
        <v>341</v>
      </c>
      <c r="AQ238" s="5">
        <f t="shared" si="51"/>
        <v>342.1</v>
      </c>
      <c r="AR238" s="5" t="s">
        <v>314</v>
      </c>
      <c r="AS238" s="5">
        <v>38</v>
      </c>
      <c r="AT238" s="5">
        <v>11</v>
      </c>
      <c r="AU238" s="5">
        <v>12.111111111111111</v>
      </c>
      <c r="AV238" s="5" t="s">
        <v>15</v>
      </c>
      <c r="AW238" s="5" t="s">
        <v>16</v>
      </c>
      <c r="AX238" s="5" t="s">
        <v>11</v>
      </c>
      <c r="AY238" s="61" t="s">
        <v>424</v>
      </c>
      <c r="BP238" s="47">
        <v>30.35</v>
      </c>
      <c r="BQ238" s="47">
        <v>1</v>
      </c>
      <c r="BR238" s="47">
        <v>30.35</v>
      </c>
      <c r="BS238" s="80" t="s">
        <v>432</v>
      </c>
      <c r="DB238" s="53">
        <v>44067</v>
      </c>
      <c r="DC238" s="54">
        <f t="shared" si="52"/>
        <v>44067.263888888891</v>
      </c>
      <c r="DD238" s="55">
        <v>0.26527777777777778</v>
      </c>
      <c r="DE238" s="55">
        <v>0.7909722222222223</v>
      </c>
      <c r="DF238" s="52">
        <f t="shared" si="53"/>
        <v>2</v>
      </c>
      <c r="DG238" t="str">
        <f t="shared" si="54"/>
        <v>MO</v>
      </c>
      <c r="DH238" s="55"/>
      <c r="DI238" s="53">
        <v>44067</v>
      </c>
      <c r="DJ238" s="54">
        <f t="shared" si="55"/>
        <v>44067.260416666664</v>
      </c>
      <c r="DK238" s="55">
        <v>0.26092592592592595</v>
      </c>
      <c r="DL238" s="55"/>
      <c r="DM238" s="52">
        <f t="shared" si="56"/>
        <v>2</v>
      </c>
      <c r="DN238" t="str">
        <f t="shared" si="57"/>
        <v>MO</v>
      </c>
      <c r="DO238" s="55"/>
      <c r="DP238" s="53">
        <v>44067</v>
      </c>
      <c r="DQ238" s="54">
        <f t="shared" si="58"/>
        <v>44067.295138888891</v>
      </c>
      <c r="DR238" s="55">
        <v>0.29349537037037038</v>
      </c>
      <c r="DS238" s="55"/>
      <c r="DT238" s="52">
        <f t="shared" si="59"/>
        <v>2</v>
      </c>
      <c r="DU238" t="str">
        <f t="shared" si="60"/>
        <v>MO</v>
      </c>
      <c r="DV238" s="57"/>
      <c r="DW238" s="65"/>
      <c r="DX238" s="65"/>
      <c r="ED238" s="72"/>
      <c r="EE238" s="72"/>
    </row>
    <row r="239" spans="14:135">
      <c r="N239" s="33">
        <v>44434</v>
      </c>
      <c r="O239" s="55">
        <v>0.92847222222222225</v>
      </c>
      <c r="P239" s="46">
        <f t="shared" si="61"/>
        <v>0</v>
      </c>
      <c r="Q239" s="19">
        <f t="shared" si="48"/>
        <v>0.92847222222222225</v>
      </c>
      <c r="R239" s="19">
        <f t="shared" si="49"/>
        <v>9.6450617283950209E-6</v>
      </c>
      <c r="T239" s="19">
        <v>0.16458333333333333</v>
      </c>
      <c r="U239" s="35">
        <v>127.09397894440247</v>
      </c>
      <c r="V239" s="5">
        <v>127.09397894440247</v>
      </c>
      <c r="W239" s="5">
        <v>155.2567414847727</v>
      </c>
      <c r="X239" s="5">
        <v>185.99837323718828</v>
      </c>
      <c r="Y239" s="5">
        <v>217.37311</v>
      </c>
      <c r="Z239" s="5">
        <v>247.94557284397541</v>
      </c>
      <c r="AA239" s="5">
        <v>277.75811863250215</v>
      </c>
      <c r="AB239" s="5">
        <v>307.09397894440247</v>
      </c>
      <c r="AC239" s="5">
        <v>335.2567414847727</v>
      </c>
      <c r="AD239" s="5">
        <v>5.9983732371882752</v>
      </c>
      <c r="AE239" s="5">
        <v>37.373109999999997</v>
      </c>
      <c r="AF239" s="5">
        <v>67.945572843975427</v>
      </c>
      <c r="AG239" s="5">
        <v>97.758118632502146</v>
      </c>
      <c r="AK239" s="43"/>
      <c r="AM239" s="5">
        <v>238</v>
      </c>
      <c r="AN239" s="5" t="s">
        <v>415</v>
      </c>
      <c r="AO239" s="5">
        <v>12</v>
      </c>
      <c r="AP239" s="5">
        <f t="shared" si="50"/>
        <v>342.1</v>
      </c>
      <c r="AQ239" s="5">
        <f t="shared" si="51"/>
        <v>342.9</v>
      </c>
      <c r="AR239" s="5" t="s">
        <v>314</v>
      </c>
      <c r="AS239" s="5">
        <v>38</v>
      </c>
      <c r="AT239" s="5">
        <v>12.111111111111111</v>
      </c>
      <c r="AU239" s="5">
        <v>12.888888888888889</v>
      </c>
      <c r="AV239" s="5" t="s">
        <v>15</v>
      </c>
      <c r="AW239" s="5" t="s">
        <v>16</v>
      </c>
      <c r="AX239" s="5" t="s">
        <v>14</v>
      </c>
      <c r="AY239" s="61" t="s">
        <v>424</v>
      </c>
      <c r="BP239" s="47">
        <v>30.36</v>
      </c>
      <c r="BQ239" s="47">
        <v>1</v>
      </c>
      <c r="BR239" s="47">
        <v>30.36</v>
      </c>
      <c r="BS239" s="80" t="s">
        <v>432</v>
      </c>
      <c r="DB239" s="53">
        <v>44068</v>
      </c>
      <c r="DC239" s="54">
        <f t="shared" si="52"/>
        <v>44068.263888888891</v>
      </c>
      <c r="DD239" s="55">
        <v>0.26527777777777778</v>
      </c>
      <c r="DE239" s="55">
        <v>0.79027777777777775</v>
      </c>
      <c r="DF239" s="52">
        <f t="shared" si="53"/>
        <v>3</v>
      </c>
      <c r="DG239" t="str">
        <f t="shared" si="54"/>
        <v>MA</v>
      </c>
      <c r="DH239" s="55"/>
      <c r="DI239" s="53">
        <v>44068</v>
      </c>
      <c r="DJ239" s="54">
        <f t="shared" si="55"/>
        <v>44068.260416666664</v>
      </c>
      <c r="DK239" s="55">
        <v>0.2616087962962963</v>
      </c>
      <c r="DL239" s="55"/>
      <c r="DM239" s="52">
        <f t="shared" si="56"/>
        <v>3</v>
      </c>
      <c r="DN239" t="str">
        <f t="shared" si="57"/>
        <v>MA</v>
      </c>
      <c r="DO239" s="55"/>
      <c r="DP239" s="53">
        <v>44068</v>
      </c>
      <c r="DQ239" s="54">
        <f t="shared" si="58"/>
        <v>44068.291666666664</v>
      </c>
      <c r="DR239" s="55">
        <v>0.29333333333333333</v>
      </c>
      <c r="DS239" s="55"/>
      <c r="DT239" s="52">
        <f t="shared" si="59"/>
        <v>3</v>
      </c>
      <c r="DU239" t="str">
        <f t="shared" si="60"/>
        <v>MA</v>
      </c>
      <c r="DV239" s="57"/>
      <c r="DW239" s="65"/>
      <c r="DX239" s="65"/>
      <c r="ED239" s="72"/>
      <c r="EE239" s="72"/>
    </row>
    <row r="240" spans="14:135">
      <c r="N240" s="33">
        <v>44435</v>
      </c>
      <c r="O240" s="55">
        <v>0.93125000000000002</v>
      </c>
      <c r="P240" s="46">
        <f t="shared" si="61"/>
        <v>0</v>
      </c>
      <c r="Q240" s="19">
        <f t="shared" si="48"/>
        <v>0.93125000000000002</v>
      </c>
      <c r="R240" s="19">
        <f t="shared" si="49"/>
        <v>9.6450617283950209E-6</v>
      </c>
      <c r="T240" s="19">
        <v>0.16527777777777777</v>
      </c>
      <c r="U240" s="35">
        <v>127.3253652182778</v>
      </c>
      <c r="V240" s="5">
        <v>127.3253652182778</v>
      </c>
      <c r="W240" s="5">
        <v>155.504542485619</v>
      </c>
      <c r="X240" s="5">
        <v>186.24892233069306</v>
      </c>
      <c r="Y240" s="5">
        <v>217.6123</v>
      </c>
      <c r="Z240" s="5">
        <v>248.17455077797615</v>
      </c>
      <c r="AA240" s="5">
        <v>277.98661172338007</v>
      </c>
      <c r="AB240" s="5">
        <v>307.3253652182778</v>
      </c>
      <c r="AC240" s="5">
        <v>335.50454248561903</v>
      </c>
      <c r="AD240" s="5">
        <v>6.2489223306930626</v>
      </c>
      <c r="AE240" s="5">
        <v>37.612299999999998</v>
      </c>
      <c r="AF240" s="5">
        <v>68.174550777976151</v>
      </c>
      <c r="AG240" s="5">
        <v>97.986611723380094</v>
      </c>
      <c r="AK240" s="43"/>
      <c r="AM240" s="5">
        <v>239</v>
      </c>
      <c r="AN240" s="5" t="s">
        <v>415</v>
      </c>
      <c r="AO240" s="5">
        <v>12</v>
      </c>
      <c r="AP240" s="5">
        <f t="shared" si="50"/>
        <v>342.9</v>
      </c>
      <c r="AQ240" s="5">
        <f t="shared" si="51"/>
        <v>344.9</v>
      </c>
      <c r="AR240" s="5" t="s">
        <v>314</v>
      </c>
      <c r="AS240" s="5">
        <v>38</v>
      </c>
      <c r="AT240" s="5">
        <v>12.888888888888889</v>
      </c>
      <c r="AU240" s="5">
        <v>14.888888888888889</v>
      </c>
      <c r="AV240" s="5" t="s">
        <v>15</v>
      </c>
      <c r="AW240" s="5" t="s">
        <v>16</v>
      </c>
      <c r="AX240" s="5" t="s">
        <v>20</v>
      </c>
      <c r="AY240" s="61" t="s">
        <v>424</v>
      </c>
      <c r="BP240" s="47">
        <v>30.37</v>
      </c>
      <c r="BQ240" s="47">
        <v>1</v>
      </c>
      <c r="BR240" s="47">
        <v>30.37</v>
      </c>
      <c r="BS240" s="80" t="s">
        <v>432</v>
      </c>
      <c r="DB240" s="53">
        <v>44069</v>
      </c>
      <c r="DC240" s="54">
        <f t="shared" si="52"/>
        <v>44069.263888888891</v>
      </c>
      <c r="DD240" s="55">
        <v>0.26527777777777778</v>
      </c>
      <c r="DE240" s="55">
        <v>0.7895833333333333</v>
      </c>
      <c r="DF240" s="52">
        <f t="shared" si="53"/>
        <v>4</v>
      </c>
      <c r="DG240" t="str">
        <f t="shared" si="54"/>
        <v>ME</v>
      </c>
      <c r="DH240" s="55"/>
      <c r="DI240" s="53">
        <v>44069</v>
      </c>
      <c r="DJ240" s="54">
        <f t="shared" si="55"/>
        <v>44069.263888888891</v>
      </c>
      <c r="DK240" s="55">
        <v>0.26229166666666665</v>
      </c>
      <c r="DL240" s="55"/>
      <c r="DM240" s="52">
        <f t="shared" si="56"/>
        <v>4</v>
      </c>
      <c r="DN240" t="str">
        <f t="shared" si="57"/>
        <v>ME</v>
      </c>
      <c r="DO240" s="55"/>
      <c r="DP240" s="53">
        <v>44069</v>
      </c>
      <c r="DQ240" s="54">
        <f t="shared" si="58"/>
        <v>44069.291666666664</v>
      </c>
      <c r="DR240" s="55">
        <v>0.29317129629629629</v>
      </c>
      <c r="DS240" s="55"/>
      <c r="DT240" s="52">
        <f t="shared" si="59"/>
        <v>4</v>
      </c>
      <c r="DU240" t="str">
        <f t="shared" si="60"/>
        <v>ME</v>
      </c>
      <c r="DV240" s="57"/>
      <c r="DW240" s="65"/>
      <c r="DX240" s="65"/>
      <c r="ED240" s="72"/>
      <c r="EE240" s="72"/>
    </row>
    <row r="241" spans="14:135">
      <c r="N241" s="33">
        <v>44436</v>
      </c>
      <c r="O241" s="55">
        <v>0.93402777777777779</v>
      </c>
      <c r="P241" s="46">
        <f t="shared" si="61"/>
        <v>0</v>
      </c>
      <c r="Q241" s="19">
        <f t="shared" si="48"/>
        <v>0.93402777777777779</v>
      </c>
      <c r="R241" s="19">
        <f t="shared" si="49"/>
        <v>9.6450617283950209E-6</v>
      </c>
      <c r="T241" s="19">
        <v>0.16597222222222222</v>
      </c>
      <c r="U241" s="35">
        <v>127.55686935122574</v>
      </c>
      <c r="V241" s="5">
        <v>127.55686935122574</v>
      </c>
      <c r="W241" s="5">
        <v>155.75228509790736</v>
      </c>
      <c r="X241" s="5">
        <v>186.49933788727049</v>
      </c>
      <c r="Y241" s="5">
        <v>217.85133999999999</v>
      </c>
      <c r="Z241" s="5">
        <v>248.40349153893453</v>
      </c>
      <c r="AA241" s="5">
        <v>278.21517472040341</v>
      </c>
      <c r="AB241" s="5">
        <v>307.55686935122571</v>
      </c>
      <c r="AC241" s="5">
        <v>335.75228509790736</v>
      </c>
      <c r="AD241" s="5">
        <v>6.4993378872704852</v>
      </c>
      <c r="AE241" s="5">
        <v>37.85134</v>
      </c>
      <c r="AF241" s="5">
        <v>68.403491538934503</v>
      </c>
      <c r="AG241" s="5">
        <v>98.215174720403382</v>
      </c>
      <c r="AK241" s="43"/>
      <c r="AM241" s="5">
        <v>240</v>
      </c>
      <c r="AN241" s="5" t="s">
        <v>415</v>
      </c>
      <c r="AO241" s="5">
        <v>12</v>
      </c>
      <c r="AP241" s="5">
        <f t="shared" si="50"/>
        <v>344.9</v>
      </c>
      <c r="AQ241" s="5">
        <f t="shared" si="51"/>
        <v>346.7</v>
      </c>
      <c r="AR241" s="5" t="s">
        <v>314</v>
      </c>
      <c r="AS241" s="5">
        <v>38</v>
      </c>
      <c r="AT241" s="5">
        <v>14.888888888888889</v>
      </c>
      <c r="AU241" s="5">
        <v>16.666666666666668</v>
      </c>
      <c r="AV241" s="5" t="s">
        <v>15</v>
      </c>
      <c r="AW241" s="5" t="s">
        <v>16</v>
      </c>
      <c r="AX241" s="5" t="s">
        <v>15</v>
      </c>
      <c r="AY241" s="61" t="s">
        <v>424</v>
      </c>
      <c r="BP241" s="47">
        <v>30.38</v>
      </c>
      <c r="BQ241" s="47">
        <v>1</v>
      </c>
      <c r="BR241" s="47">
        <v>30.38</v>
      </c>
      <c r="BS241" s="80" t="s">
        <v>432</v>
      </c>
      <c r="DB241" s="53">
        <v>44070</v>
      </c>
      <c r="DC241" s="54">
        <f t="shared" si="52"/>
        <v>44070.263888888891</v>
      </c>
      <c r="DD241" s="55">
        <v>0.26527777777777778</v>
      </c>
      <c r="DE241" s="55">
        <v>0.7895833333333333</v>
      </c>
      <c r="DF241" s="52">
        <f t="shared" si="53"/>
        <v>5</v>
      </c>
      <c r="DG241" t="str">
        <f t="shared" si="54"/>
        <v>JU</v>
      </c>
      <c r="DH241" s="55"/>
      <c r="DI241" s="53">
        <v>44070</v>
      </c>
      <c r="DJ241" s="54">
        <f t="shared" si="55"/>
        <v>44070.263888888891</v>
      </c>
      <c r="DK241" s="55">
        <v>0.26297453703703705</v>
      </c>
      <c r="DL241" s="55"/>
      <c r="DM241" s="52">
        <f t="shared" si="56"/>
        <v>5</v>
      </c>
      <c r="DN241" t="str">
        <f t="shared" si="57"/>
        <v>JU</v>
      </c>
      <c r="DO241" s="55"/>
      <c r="DP241" s="53">
        <v>44070</v>
      </c>
      <c r="DQ241" s="54">
        <f t="shared" si="58"/>
        <v>44070.291666666664</v>
      </c>
      <c r="DR241" s="55">
        <v>0.29299768518518515</v>
      </c>
      <c r="DS241" s="55"/>
      <c r="DT241" s="52">
        <f t="shared" si="59"/>
        <v>5</v>
      </c>
      <c r="DU241" t="str">
        <f t="shared" si="60"/>
        <v>JU</v>
      </c>
      <c r="DV241" s="57"/>
      <c r="DW241" s="65"/>
      <c r="DX241" s="65"/>
      <c r="ED241" s="72"/>
      <c r="EE241" s="72"/>
    </row>
    <row r="242" spans="14:135">
      <c r="N242" s="33">
        <v>44437</v>
      </c>
      <c r="O242" s="55">
        <v>0.93680555555555556</v>
      </c>
      <c r="P242" s="46">
        <f t="shared" si="61"/>
        <v>0</v>
      </c>
      <c r="Q242" s="19">
        <f t="shared" si="48"/>
        <v>0.93680555555555556</v>
      </c>
      <c r="R242" s="19">
        <f t="shared" si="49"/>
        <v>9.6450617283950209E-6</v>
      </c>
      <c r="T242" s="19">
        <v>0.16666666666666666</v>
      </c>
      <c r="U242" s="35">
        <v>127.78845106508024</v>
      </c>
      <c r="V242" s="5">
        <v>127.78845106508024</v>
      </c>
      <c r="W242" s="5">
        <v>156.0000621502563</v>
      </c>
      <c r="X242" s="5">
        <v>186.74962001034402</v>
      </c>
      <c r="Y242" s="5">
        <v>218.09021999999999</v>
      </c>
      <c r="Z242" s="5">
        <v>248.63239653083372</v>
      </c>
      <c r="AA242" s="5">
        <v>278.44380886332874</v>
      </c>
      <c r="AB242" s="5">
        <v>307.78845106508027</v>
      </c>
      <c r="AC242" s="5">
        <v>336.00006215025633</v>
      </c>
      <c r="AD242" s="5">
        <v>6.7496200103440174</v>
      </c>
      <c r="AE242" s="5">
        <v>38.090220000000002</v>
      </c>
      <c r="AF242" s="5">
        <v>68.632396530833731</v>
      </c>
      <c r="AG242" s="5">
        <v>98.443808863328741</v>
      </c>
      <c r="AK242" s="43"/>
      <c r="AM242" s="5">
        <v>241</v>
      </c>
      <c r="AN242" s="5" t="s">
        <v>415</v>
      </c>
      <c r="AO242" s="5">
        <v>12</v>
      </c>
      <c r="AP242" s="5">
        <f t="shared" si="50"/>
        <v>346.7</v>
      </c>
      <c r="AQ242" s="5">
        <f t="shared" si="51"/>
        <v>348.6</v>
      </c>
      <c r="AR242" s="5" t="s">
        <v>317</v>
      </c>
      <c r="AS242" s="5">
        <v>39</v>
      </c>
      <c r="AT242" s="5">
        <v>16.666666666666668</v>
      </c>
      <c r="AU242" s="5">
        <v>18.555555555555557</v>
      </c>
      <c r="AV242" s="5" t="s">
        <v>15</v>
      </c>
      <c r="AW242" s="5" t="s">
        <v>12</v>
      </c>
      <c r="AX242" s="5" t="s">
        <v>12</v>
      </c>
      <c r="AY242" s="61" t="s">
        <v>424</v>
      </c>
      <c r="BP242" s="47">
        <v>30.39</v>
      </c>
      <c r="BQ242" s="47">
        <v>1</v>
      </c>
      <c r="BR242" s="47">
        <v>30.39</v>
      </c>
      <c r="BS242" s="80" t="s">
        <v>432</v>
      </c>
      <c r="DB242" s="53">
        <v>44071</v>
      </c>
      <c r="DC242" s="54">
        <f t="shared" si="52"/>
        <v>44071.267361111109</v>
      </c>
      <c r="DD242" s="55">
        <v>0.26597222222222222</v>
      </c>
      <c r="DE242" s="55">
        <v>0.78888888888888886</v>
      </c>
      <c r="DF242" s="52">
        <f t="shared" si="53"/>
        <v>6</v>
      </c>
      <c r="DG242" t="str">
        <f t="shared" si="54"/>
        <v>VE</v>
      </c>
      <c r="DH242" s="55"/>
      <c r="DI242" s="53">
        <v>44071</v>
      </c>
      <c r="DJ242" s="54">
        <f t="shared" si="55"/>
        <v>44071.263888888891</v>
      </c>
      <c r="DK242" s="55">
        <v>0.2636574074074074</v>
      </c>
      <c r="DL242" s="55"/>
      <c r="DM242" s="52">
        <f t="shared" si="56"/>
        <v>6</v>
      </c>
      <c r="DN242" t="str">
        <f t="shared" si="57"/>
        <v>VE</v>
      </c>
      <c r="DO242" s="55"/>
      <c r="DP242" s="53">
        <v>44071</v>
      </c>
      <c r="DQ242" s="54">
        <f t="shared" si="58"/>
        <v>44071.291666666664</v>
      </c>
      <c r="DR242" s="55">
        <v>0.29282407407407407</v>
      </c>
      <c r="DS242" s="55"/>
      <c r="DT242" s="52">
        <f t="shared" si="59"/>
        <v>6</v>
      </c>
      <c r="DU242" t="str">
        <f t="shared" si="60"/>
        <v>VE</v>
      </c>
      <c r="DV242" s="57"/>
      <c r="DW242" s="65"/>
      <c r="DX242" s="65"/>
      <c r="ED242" s="72"/>
      <c r="EE242" s="72"/>
    </row>
    <row r="243" spans="14:135">
      <c r="N243" s="33">
        <v>44438</v>
      </c>
      <c r="O243" s="55">
        <v>0.93958333333333333</v>
      </c>
      <c r="P243" s="46">
        <f t="shared" si="61"/>
        <v>0</v>
      </c>
      <c r="Q243" s="19">
        <f t="shared" si="48"/>
        <v>0.93958333333333333</v>
      </c>
      <c r="R243" s="19">
        <f t="shared" si="49"/>
        <v>9.6450617283950209E-6</v>
      </c>
      <c r="T243" s="19">
        <v>0.1673611111111111</v>
      </c>
      <c r="U243" s="35">
        <v>128.02022107346022</v>
      </c>
      <c r="V243" s="5">
        <v>128.02022107346022</v>
      </c>
      <c r="W243" s="5">
        <v>156.24767572108485</v>
      </c>
      <c r="X243" s="5">
        <v>186.99976593409619</v>
      </c>
      <c r="Y243" s="5">
        <v>218.32896</v>
      </c>
      <c r="Z243" s="5">
        <v>248.86126715625096</v>
      </c>
      <c r="AA243" s="5">
        <v>278.67251625982112</v>
      </c>
      <c r="AB243" s="5">
        <v>308.02022107346022</v>
      </c>
      <c r="AC243" s="5">
        <v>336.24767572108487</v>
      </c>
      <c r="AD243" s="5">
        <v>6.9997659340962173</v>
      </c>
      <c r="AE243" s="5">
        <v>38.328960000000002</v>
      </c>
      <c r="AF243" s="5">
        <v>68.861267156250975</v>
      </c>
      <c r="AG243" s="5">
        <v>98.672516259821151</v>
      </c>
      <c r="AK243" s="43"/>
      <c r="AM243" s="5">
        <v>242</v>
      </c>
      <c r="AN243" s="5" t="s">
        <v>415</v>
      </c>
      <c r="AO243" s="5">
        <v>12</v>
      </c>
      <c r="AP243" s="5">
        <f t="shared" si="50"/>
        <v>348.6</v>
      </c>
      <c r="AQ243" s="5">
        <f t="shared" si="51"/>
        <v>349.3</v>
      </c>
      <c r="AR243" s="5" t="s">
        <v>317</v>
      </c>
      <c r="AS243" s="5">
        <v>39</v>
      </c>
      <c r="AT243" s="5">
        <v>18.555555555555557</v>
      </c>
      <c r="AU243" s="5">
        <v>19.333333333333332</v>
      </c>
      <c r="AV243" s="5" t="s">
        <v>15</v>
      </c>
      <c r="AW243" s="5" t="s">
        <v>12</v>
      </c>
      <c r="AX243" s="5" t="s">
        <v>21</v>
      </c>
      <c r="AY243" s="61" t="s">
        <v>424</v>
      </c>
      <c r="BP243" s="47">
        <v>30.4</v>
      </c>
      <c r="BQ243" s="47">
        <v>1</v>
      </c>
      <c r="BR243" s="47">
        <v>30.4</v>
      </c>
      <c r="BS243" s="80" t="s">
        <v>432</v>
      </c>
      <c r="DB243" s="53">
        <v>44072</v>
      </c>
      <c r="DC243" s="54">
        <f t="shared" si="52"/>
        <v>44072.267361111109</v>
      </c>
      <c r="DD243" s="55">
        <v>0.26597222222222222</v>
      </c>
      <c r="DE243" s="55">
        <v>0.78819444444444453</v>
      </c>
      <c r="DF243" s="52">
        <f t="shared" si="53"/>
        <v>7</v>
      </c>
      <c r="DG243" t="str">
        <f t="shared" si="54"/>
        <v>SA</v>
      </c>
      <c r="DH243" s="55"/>
      <c r="DI243" s="53">
        <v>44072</v>
      </c>
      <c r="DJ243" s="54">
        <f t="shared" si="55"/>
        <v>44072.263888888891</v>
      </c>
      <c r="DK243" s="55">
        <v>0.2643287037037037</v>
      </c>
      <c r="DL243" s="55"/>
      <c r="DM243" s="52">
        <f t="shared" si="56"/>
        <v>7</v>
      </c>
      <c r="DN243" t="str">
        <f t="shared" si="57"/>
        <v>SA</v>
      </c>
      <c r="DO243" s="55"/>
      <c r="DP243" s="53">
        <v>44072</v>
      </c>
      <c r="DQ243" s="54">
        <f t="shared" si="58"/>
        <v>44072.291666666664</v>
      </c>
      <c r="DR243" s="55">
        <v>0.29263888888888889</v>
      </c>
      <c r="DS243" s="55"/>
      <c r="DT243" s="52">
        <f t="shared" si="59"/>
        <v>7</v>
      </c>
      <c r="DU243" t="str">
        <f t="shared" si="60"/>
        <v>SA</v>
      </c>
      <c r="DV243" s="57"/>
      <c r="DW243" s="65"/>
      <c r="DX243" s="65"/>
      <c r="ED243" s="72"/>
      <c r="EE243" s="72"/>
    </row>
    <row r="244" spans="14:135">
      <c r="N244" s="33">
        <v>44439</v>
      </c>
      <c r="O244" s="55">
        <v>0.94236111111111109</v>
      </c>
      <c r="P244" s="46">
        <f t="shared" si="61"/>
        <v>0</v>
      </c>
      <c r="Q244" s="19">
        <f t="shared" si="48"/>
        <v>0.94236111111111109</v>
      </c>
      <c r="R244" s="19">
        <f t="shared" si="49"/>
        <v>9.6450617283950209E-6</v>
      </c>
      <c r="T244" s="19">
        <v>0.16805555555555554</v>
      </c>
      <c r="U244" s="35">
        <v>128.25192849711937</v>
      </c>
      <c r="V244" s="5">
        <v>128.25192849711937</v>
      </c>
      <c r="W244" s="5">
        <v>156.49541837292352</v>
      </c>
      <c r="X244" s="5">
        <v>187.24977722978213</v>
      </c>
      <c r="Y244" s="5">
        <v>218.56754999999998</v>
      </c>
      <c r="Z244" s="5">
        <v>249.09010481630372</v>
      </c>
      <c r="AA244" s="5">
        <v>278.90130136851155</v>
      </c>
      <c r="AB244" s="5">
        <v>308.25192849711937</v>
      </c>
      <c r="AC244" s="5">
        <v>336.4954183729235</v>
      </c>
      <c r="AD244" s="5">
        <v>7.2497772297821257</v>
      </c>
      <c r="AE244" s="5">
        <v>38.567549999999997</v>
      </c>
      <c r="AF244" s="5">
        <v>69.090104816303722</v>
      </c>
      <c r="AG244" s="5">
        <v>98.901301368511554</v>
      </c>
      <c r="AK244" s="43"/>
      <c r="AM244" s="5">
        <v>243</v>
      </c>
      <c r="AN244" s="5" t="s">
        <v>415</v>
      </c>
      <c r="AO244" s="5">
        <v>12</v>
      </c>
      <c r="AP244" s="5">
        <f t="shared" si="50"/>
        <v>349.3</v>
      </c>
      <c r="AQ244" s="5">
        <f t="shared" si="51"/>
        <v>351.6</v>
      </c>
      <c r="AR244" s="5" t="s">
        <v>317</v>
      </c>
      <c r="AS244" s="5">
        <v>39</v>
      </c>
      <c r="AT244" s="5">
        <v>19.333333333333332</v>
      </c>
      <c r="AU244" s="5">
        <v>21.555555555555557</v>
      </c>
      <c r="AV244" s="5" t="s">
        <v>15</v>
      </c>
      <c r="AW244" s="5" t="s">
        <v>12</v>
      </c>
      <c r="AX244" s="5" t="s">
        <v>13</v>
      </c>
      <c r="AY244" s="61" t="s">
        <v>424</v>
      </c>
      <c r="BP244" s="47">
        <v>30.41</v>
      </c>
      <c r="BQ244" s="47">
        <v>1</v>
      </c>
      <c r="BR244" s="47">
        <v>30.41</v>
      </c>
      <c r="BS244" s="80" t="s">
        <v>432</v>
      </c>
      <c r="DB244" s="53">
        <v>44073</v>
      </c>
      <c r="DC244" s="54">
        <f t="shared" si="52"/>
        <v>44073.267361111109</v>
      </c>
      <c r="DD244" s="55">
        <v>0.26597222222222222</v>
      </c>
      <c r="DE244" s="55">
        <v>0.78749999999999998</v>
      </c>
      <c r="DF244" s="52">
        <f t="shared" si="53"/>
        <v>1</v>
      </c>
      <c r="DG244" t="str">
        <f t="shared" si="54"/>
        <v>SU</v>
      </c>
      <c r="DH244" s="55"/>
      <c r="DI244" s="53">
        <v>44073</v>
      </c>
      <c r="DJ244" s="54">
        <f t="shared" si="55"/>
        <v>44073.263888888891</v>
      </c>
      <c r="DK244" s="55">
        <v>0.26501157407407411</v>
      </c>
      <c r="DL244" s="55"/>
      <c r="DM244" s="52">
        <f t="shared" si="56"/>
        <v>1</v>
      </c>
      <c r="DN244" t="str">
        <f t="shared" si="57"/>
        <v>SU</v>
      </c>
      <c r="DO244" s="55"/>
      <c r="DP244" s="53">
        <v>44073</v>
      </c>
      <c r="DQ244" s="54">
        <f t="shared" si="58"/>
        <v>44073.291666666664</v>
      </c>
      <c r="DR244" s="55">
        <v>0.29245370370370372</v>
      </c>
      <c r="DS244" s="55"/>
      <c r="DT244" s="52">
        <f t="shared" si="59"/>
        <v>1</v>
      </c>
      <c r="DU244" t="str">
        <f t="shared" si="60"/>
        <v>SU</v>
      </c>
      <c r="DV244" s="57"/>
      <c r="DW244" s="65"/>
      <c r="DX244" s="65"/>
      <c r="ED244" s="72"/>
      <c r="EE244" s="72"/>
    </row>
    <row r="245" spans="14:135">
      <c r="N245" s="33">
        <v>44440</v>
      </c>
      <c r="O245" s="55">
        <v>0.94513888888888886</v>
      </c>
      <c r="P245" s="46">
        <f t="shared" si="61"/>
        <v>0</v>
      </c>
      <c r="Q245" s="19">
        <f t="shared" si="48"/>
        <v>0.94513888888888886</v>
      </c>
      <c r="R245" s="19">
        <f t="shared" si="49"/>
        <v>9.6450617283950209E-6</v>
      </c>
      <c r="T245" s="19">
        <v>0.16874999999999998</v>
      </c>
      <c r="U245" s="35">
        <v>128.4837662008245</v>
      </c>
      <c r="V245" s="5">
        <v>128.4837662008245</v>
      </c>
      <c r="W245" s="5">
        <v>156.74324824263942</v>
      </c>
      <c r="X245" s="5">
        <v>187.49965322245052</v>
      </c>
      <c r="Y245" s="5">
        <v>218.80599999999998</v>
      </c>
      <c r="Z245" s="5">
        <v>249.31891091059708</v>
      </c>
      <c r="AA245" s="5">
        <v>279.13016710488387</v>
      </c>
      <c r="AB245" s="5">
        <v>308.4837662008245</v>
      </c>
      <c r="AC245" s="5">
        <v>336.74324824263942</v>
      </c>
      <c r="AD245" s="5">
        <v>7.4996532224505472</v>
      </c>
      <c r="AE245" s="5">
        <v>38.805999999999997</v>
      </c>
      <c r="AF245" s="5">
        <v>69.318910910597054</v>
      </c>
      <c r="AG245" s="5">
        <v>99.130167104883895</v>
      </c>
      <c r="AK245" s="43"/>
      <c r="AM245" s="5">
        <v>244</v>
      </c>
      <c r="AN245" s="5" t="s">
        <v>415</v>
      </c>
      <c r="AO245" s="5">
        <v>12</v>
      </c>
      <c r="AP245" s="5">
        <f t="shared" si="50"/>
        <v>351.6</v>
      </c>
      <c r="AQ245" s="5">
        <f t="shared" si="51"/>
        <v>352.2</v>
      </c>
      <c r="AR245" s="5" t="s">
        <v>317</v>
      </c>
      <c r="AS245" s="5">
        <v>39</v>
      </c>
      <c r="AT245" s="5">
        <v>21.555555555555557</v>
      </c>
      <c r="AU245" s="5">
        <v>22.222222222222221</v>
      </c>
      <c r="AV245" s="5" t="s">
        <v>15</v>
      </c>
      <c r="AW245" s="5" t="s">
        <v>12</v>
      </c>
      <c r="AX245" s="5" t="s">
        <v>10</v>
      </c>
      <c r="AY245" s="61" t="s">
        <v>424</v>
      </c>
      <c r="BP245" s="47">
        <v>30.42</v>
      </c>
      <c r="BQ245" s="47">
        <v>1</v>
      </c>
      <c r="BR245" s="47">
        <v>30.42</v>
      </c>
      <c r="BS245" s="80" t="s">
        <v>432</v>
      </c>
      <c r="DB245" s="53">
        <v>44074</v>
      </c>
      <c r="DC245" s="54">
        <f t="shared" si="52"/>
        <v>44074.267361111109</v>
      </c>
      <c r="DD245" s="55">
        <v>0.26597222222222222</v>
      </c>
      <c r="DE245" s="55">
        <v>0.78680555555555554</v>
      </c>
      <c r="DF245" s="52">
        <f t="shared" si="53"/>
        <v>2</v>
      </c>
      <c r="DG245" t="str">
        <f t="shared" si="54"/>
        <v>MO</v>
      </c>
      <c r="DH245" s="55"/>
      <c r="DI245" s="53">
        <v>44074</v>
      </c>
      <c r="DJ245" s="54">
        <f t="shared" si="55"/>
        <v>44074.267361111109</v>
      </c>
      <c r="DK245" s="55">
        <v>0.26568287037037036</v>
      </c>
      <c r="DL245" s="55"/>
      <c r="DM245" s="52">
        <f t="shared" si="56"/>
        <v>2</v>
      </c>
      <c r="DN245" t="str">
        <f t="shared" si="57"/>
        <v>MO</v>
      </c>
      <c r="DO245" s="55"/>
      <c r="DP245" s="53">
        <v>44074</v>
      </c>
      <c r="DQ245" s="54">
        <f t="shared" si="58"/>
        <v>44074.291666666664</v>
      </c>
      <c r="DR245" s="55">
        <v>0.29225694444444444</v>
      </c>
      <c r="DS245" s="55"/>
      <c r="DT245" s="52">
        <f t="shared" si="59"/>
        <v>2</v>
      </c>
      <c r="DU245" t="str">
        <f t="shared" si="60"/>
        <v>MO</v>
      </c>
      <c r="DV245" s="57"/>
      <c r="DW245" s="65"/>
      <c r="DX245" s="65"/>
      <c r="ED245" s="72"/>
      <c r="EE245" s="72"/>
    </row>
    <row r="246" spans="14:135">
      <c r="N246" s="33">
        <v>44441</v>
      </c>
      <c r="O246" s="55">
        <v>0.94791666666666663</v>
      </c>
      <c r="P246" s="46">
        <f t="shared" si="61"/>
        <v>0</v>
      </c>
      <c r="Q246" s="19">
        <f t="shared" si="48"/>
        <v>0.94791666666666663</v>
      </c>
      <c r="R246" s="19">
        <f t="shared" si="49"/>
        <v>9.6450617283950209E-6</v>
      </c>
      <c r="T246" s="19">
        <v>0.16944444444444443</v>
      </c>
      <c r="U246" s="35">
        <v>128.71561993630593</v>
      </c>
      <c r="V246" s="5">
        <v>128.71561993630593</v>
      </c>
      <c r="W246" s="5">
        <v>156.99090150324562</v>
      </c>
      <c r="X246" s="5">
        <v>187.74939183405661</v>
      </c>
      <c r="Y246" s="5">
        <v>219.04429999999999</v>
      </c>
      <c r="Z246" s="5">
        <v>249.54768683717032</v>
      </c>
      <c r="AA246" s="5">
        <v>279.35909756149204</v>
      </c>
      <c r="AB246" s="5">
        <v>308.71561993630593</v>
      </c>
      <c r="AC246" s="5">
        <v>336.9909015032456</v>
      </c>
      <c r="AD246" s="5">
        <v>7.7493918340566097</v>
      </c>
      <c r="AE246" s="5">
        <v>39.0443</v>
      </c>
      <c r="AF246" s="5">
        <v>69.547686837170303</v>
      </c>
      <c r="AG246" s="5">
        <v>99.359097561492035</v>
      </c>
      <c r="AK246" s="43"/>
      <c r="AM246" s="5">
        <v>245</v>
      </c>
      <c r="AN246" s="5" t="s">
        <v>415</v>
      </c>
      <c r="AO246" s="5">
        <v>12</v>
      </c>
      <c r="AP246" s="5">
        <f t="shared" si="50"/>
        <v>352.2</v>
      </c>
      <c r="AQ246" s="5">
        <f t="shared" si="51"/>
        <v>353.3</v>
      </c>
      <c r="AR246" s="5" t="s">
        <v>317</v>
      </c>
      <c r="AS246" s="5">
        <v>39</v>
      </c>
      <c r="AT246" s="5">
        <v>22.222222222222221</v>
      </c>
      <c r="AU246" s="5">
        <v>23.333333333333332</v>
      </c>
      <c r="AV246" s="5" t="s">
        <v>15</v>
      </c>
      <c r="AW246" s="5" t="s">
        <v>12</v>
      </c>
      <c r="AX246" s="5" t="s">
        <v>11</v>
      </c>
      <c r="AY246" s="61" t="s">
        <v>424</v>
      </c>
      <c r="BP246" s="47">
        <v>30.43</v>
      </c>
      <c r="BQ246" s="47">
        <v>1</v>
      </c>
      <c r="BR246" s="47">
        <v>30.43</v>
      </c>
      <c r="BS246" s="80" t="s">
        <v>432</v>
      </c>
      <c r="DB246" s="53">
        <v>44075</v>
      </c>
      <c r="DC246" s="54">
        <f t="shared" si="52"/>
        <v>44075.267361111109</v>
      </c>
      <c r="DD246" s="55">
        <v>0.26597222222222222</v>
      </c>
      <c r="DE246" s="55">
        <v>0.78680555555555554</v>
      </c>
      <c r="DF246" s="52">
        <f t="shared" si="53"/>
        <v>3</v>
      </c>
      <c r="DG246" t="str">
        <f t="shared" si="54"/>
        <v>MA</v>
      </c>
      <c r="DH246" s="55"/>
      <c r="DI246" s="53">
        <v>44075</v>
      </c>
      <c r="DJ246" s="54">
        <f t="shared" si="55"/>
        <v>44075.267361111109</v>
      </c>
      <c r="DK246" s="55">
        <v>0.26636574074074076</v>
      </c>
      <c r="DL246" s="55"/>
      <c r="DM246" s="52">
        <f t="shared" si="56"/>
        <v>3</v>
      </c>
      <c r="DN246" t="str">
        <f t="shared" si="57"/>
        <v>MA</v>
      </c>
      <c r="DO246" s="55"/>
      <c r="DP246" s="53">
        <v>44075</v>
      </c>
      <c r="DQ246" s="54">
        <f t="shared" si="58"/>
        <v>44075.291666666664</v>
      </c>
      <c r="DR246" s="55">
        <v>0.29207175925925927</v>
      </c>
      <c r="DS246" s="55"/>
      <c r="DT246" s="52">
        <f t="shared" si="59"/>
        <v>3</v>
      </c>
      <c r="DU246" t="str">
        <f t="shared" si="60"/>
        <v>MA</v>
      </c>
      <c r="DV246" s="57"/>
      <c r="DW246" s="65"/>
      <c r="DX246" s="65"/>
      <c r="ED246" s="72"/>
      <c r="EE246" s="72"/>
    </row>
    <row r="247" spans="14:135">
      <c r="N247" s="33">
        <v>44442</v>
      </c>
      <c r="O247" s="55">
        <v>0.9506944444444444</v>
      </c>
      <c r="P247" s="46">
        <f t="shared" si="61"/>
        <v>0</v>
      </c>
      <c r="Q247" s="19">
        <f t="shared" si="48"/>
        <v>0.9506944444444444</v>
      </c>
      <c r="R247" s="19">
        <f t="shared" si="49"/>
        <v>9.6450617283950209E-6</v>
      </c>
      <c r="T247" s="19">
        <v>0.17013888888888887</v>
      </c>
      <c r="U247" s="35">
        <v>128.94770702576272</v>
      </c>
      <c r="V247" s="5">
        <v>128.94770702576272</v>
      </c>
      <c r="W247" s="5">
        <v>157.23858659371962</v>
      </c>
      <c r="X247" s="5">
        <v>187.99899427405191</v>
      </c>
      <c r="Y247" s="5">
        <v>219.28244999999998</v>
      </c>
      <c r="Z247" s="5">
        <v>249.77643399244465</v>
      </c>
      <c r="AA247" s="5">
        <v>279.58811776428558</v>
      </c>
      <c r="AB247" s="5">
        <v>308.94770702576272</v>
      </c>
      <c r="AC247" s="5">
        <v>337.23858659371962</v>
      </c>
      <c r="AD247" s="5">
        <v>7.9989942740519382</v>
      </c>
      <c r="AE247" s="5">
        <v>39.282449999999997</v>
      </c>
      <c r="AF247" s="5">
        <v>69.776433992444652</v>
      </c>
      <c r="AG247" s="5">
        <v>99.588117764285613</v>
      </c>
      <c r="AK247" s="43"/>
      <c r="AM247" s="5">
        <v>246</v>
      </c>
      <c r="AN247" s="5" t="s">
        <v>415</v>
      </c>
      <c r="AO247" s="5">
        <v>12</v>
      </c>
      <c r="AP247" s="5">
        <f t="shared" si="50"/>
        <v>353.3</v>
      </c>
      <c r="AQ247" s="5">
        <f t="shared" si="51"/>
        <v>354.1</v>
      </c>
      <c r="AR247" s="5" t="s">
        <v>317</v>
      </c>
      <c r="AS247" s="5">
        <v>39</v>
      </c>
      <c r="AT247" s="5">
        <v>23.333333333333332</v>
      </c>
      <c r="AU247" s="5">
        <v>24.111111111111114</v>
      </c>
      <c r="AV247" s="5" t="s">
        <v>15</v>
      </c>
      <c r="AW247" s="5" t="s">
        <v>12</v>
      </c>
      <c r="AX247" s="5" t="s">
        <v>14</v>
      </c>
      <c r="AY247" s="61" t="s">
        <v>424</v>
      </c>
      <c r="BP247" s="47">
        <v>30.44</v>
      </c>
      <c r="BQ247" s="47">
        <v>1</v>
      </c>
      <c r="BR247" s="47">
        <v>30.44</v>
      </c>
      <c r="BS247" s="80" t="s">
        <v>432</v>
      </c>
      <c r="DB247" s="53">
        <v>44076</v>
      </c>
      <c r="DC247" s="54">
        <f t="shared" si="52"/>
        <v>44076.267361111109</v>
      </c>
      <c r="DD247" s="55">
        <v>0.26666666666666666</v>
      </c>
      <c r="DE247" s="55">
        <v>0.78611111111111109</v>
      </c>
      <c r="DF247" s="52">
        <f t="shared" si="53"/>
        <v>4</v>
      </c>
      <c r="DG247" t="str">
        <f t="shared" si="54"/>
        <v>ME</v>
      </c>
      <c r="DH247" s="55"/>
      <c r="DI247" s="53">
        <v>44076</v>
      </c>
      <c r="DJ247" s="54">
        <f t="shared" si="55"/>
        <v>44076.267361111109</v>
      </c>
      <c r="DK247" s="55">
        <v>0.26703703703703702</v>
      </c>
      <c r="DL247" s="55"/>
      <c r="DM247" s="52">
        <f t="shared" si="56"/>
        <v>4</v>
      </c>
      <c r="DN247" t="str">
        <f t="shared" si="57"/>
        <v>ME</v>
      </c>
      <c r="DO247" s="55"/>
      <c r="DP247" s="53">
        <v>44076</v>
      </c>
      <c r="DQ247" s="54">
        <f t="shared" si="58"/>
        <v>44076.291666666664</v>
      </c>
      <c r="DR247" s="55">
        <v>0.291875</v>
      </c>
      <c r="DS247" s="55"/>
      <c r="DT247" s="52">
        <f t="shared" si="59"/>
        <v>4</v>
      </c>
      <c r="DU247" t="str">
        <f t="shared" si="60"/>
        <v>ME</v>
      </c>
      <c r="DV247" s="57"/>
      <c r="DW247" s="65"/>
      <c r="DX247" s="65"/>
      <c r="ED247" s="72"/>
      <c r="EE247" s="72"/>
    </row>
    <row r="248" spans="14:135">
      <c r="N248" s="33">
        <v>44443</v>
      </c>
      <c r="O248" s="55">
        <v>0.95347222222222217</v>
      </c>
      <c r="P248" s="46">
        <f t="shared" si="61"/>
        <v>0</v>
      </c>
      <c r="Q248" s="19">
        <f t="shared" si="48"/>
        <v>0.95347222222222217</v>
      </c>
      <c r="R248" s="19">
        <f t="shared" si="49"/>
        <v>9.6450617283950209E-6</v>
      </c>
      <c r="T248" s="19">
        <v>0.17083333333333331</v>
      </c>
      <c r="U248" s="35">
        <v>129.17975791967206</v>
      </c>
      <c r="V248" s="5">
        <v>129.17975791967206</v>
      </c>
      <c r="W248" s="5">
        <v>157.48638165360236</v>
      </c>
      <c r="X248" s="5">
        <v>188.24845975651508</v>
      </c>
      <c r="Y248" s="5">
        <v>219.52046000000001</v>
      </c>
      <c r="Z248" s="5">
        <v>250.00515377116972</v>
      </c>
      <c r="AA248" s="5">
        <v>279.81720508297951</v>
      </c>
      <c r="AB248" s="5">
        <v>309.17975791967206</v>
      </c>
      <c r="AC248" s="5">
        <v>337.48638165360239</v>
      </c>
      <c r="AD248" s="5">
        <v>8.2484597565151034</v>
      </c>
      <c r="AE248" s="5">
        <v>39.52046</v>
      </c>
      <c r="AF248" s="5">
        <v>70.005153771169745</v>
      </c>
      <c r="AG248" s="5">
        <v>99.817205082979527</v>
      </c>
      <c r="AK248" s="43"/>
      <c r="AM248" s="5">
        <v>247</v>
      </c>
      <c r="AN248" s="5" t="s">
        <v>415</v>
      </c>
      <c r="AO248" s="5">
        <v>12</v>
      </c>
      <c r="AP248" s="5">
        <f t="shared" si="50"/>
        <v>354.1</v>
      </c>
      <c r="AQ248" s="5">
        <f t="shared" si="51"/>
        <v>356.1</v>
      </c>
      <c r="AR248" s="5" t="s">
        <v>317</v>
      </c>
      <c r="AS248" s="5">
        <v>39</v>
      </c>
      <c r="AT248" s="5">
        <v>24.111111111111114</v>
      </c>
      <c r="AU248" s="5">
        <v>26.111111111111114</v>
      </c>
      <c r="AV248" s="5" t="s">
        <v>15</v>
      </c>
      <c r="AW248" s="5" t="s">
        <v>12</v>
      </c>
      <c r="AX248" s="5" t="s">
        <v>20</v>
      </c>
      <c r="AY248" s="61" t="s">
        <v>424</v>
      </c>
      <c r="BP248" s="47">
        <v>30.45</v>
      </c>
      <c r="BQ248" s="47">
        <v>1</v>
      </c>
      <c r="BR248" s="47">
        <v>30.45</v>
      </c>
      <c r="BS248" s="80" t="s">
        <v>432</v>
      </c>
      <c r="DB248" s="53">
        <v>44077</v>
      </c>
      <c r="DC248" s="54">
        <f t="shared" si="52"/>
        <v>44077.267361111109</v>
      </c>
      <c r="DD248" s="55">
        <v>0.26666666666666666</v>
      </c>
      <c r="DE248" s="55">
        <v>0.78541666666666676</v>
      </c>
      <c r="DF248" s="52">
        <f t="shared" si="53"/>
        <v>5</v>
      </c>
      <c r="DG248" t="str">
        <f t="shared" si="54"/>
        <v>JU</v>
      </c>
      <c r="DH248" s="55"/>
      <c r="DI248" s="53">
        <v>44077</v>
      </c>
      <c r="DJ248" s="54">
        <f t="shared" si="55"/>
        <v>44077.267361111109</v>
      </c>
      <c r="DK248" s="55">
        <v>0.26770833333333333</v>
      </c>
      <c r="DL248" s="55"/>
      <c r="DM248" s="52">
        <f t="shared" si="56"/>
        <v>5</v>
      </c>
      <c r="DN248" t="str">
        <f t="shared" si="57"/>
        <v>JU</v>
      </c>
      <c r="DO248" s="55"/>
      <c r="DP248" s="53">
        <v>44077</v>
      </c>
      <c r="DQ248" s="54">
        <f t="shared" si="58"/>
        <v>44077.291666666664</v>
      </c>
      <c r="DR248" s="55">
        <v>0.29166666666666669</v>
      </c>
      <c r="DS248" s="55"/>
      <c r="DT248" s="52">
        <f t="shared" si="59"/>
        <v>5</v>
      </c>
      <c r="DU248" t="str">
        <f t="shared" si="60"/>
        <v>JU</v>
      </c>
      <c r="DV248" s="57"/>
      <c r="DW248" s="65"/>
      <c r="DX248" s="65"/>
      <c r="ED248" s="72"/>
      <c r="EE248" s="72"/>
    </row>
    <row r="249" spans="14:135">
      <c r="N249" s="33">
        <v>44444</v>
      </c>
      <c r="O249" s="55">
        <v>0.95624999999999993</v>
      </c>
      <c r="P249" s="46">
        <f t="shared" si="61"/>
        <v>0</v>
      </c>
      <c r="Q249" s="19">
        <f t="shared" si="48"/>
        <v>0.95624999999999993</v>
      </c>
      <c r="R249" s="19">
        <f t="shared" si="49"/>
        <v>9.6450617283950209E-6</v>
      </c>
      <c r="T249" s="19">
        <v>0.17152777777777775</v>
      </c>
      <c r="U249" s="35">
        <v>129.41185808265467</v>
      </c>
      <c r="V249" s="5">
        <v>129.41185808265467</v>
      </c>
      <c r="W249" s="5">
        <v>157.7340111985186</v>
      </c>
      <c r="X249" s="5">
        <v>188.49778720970556</v>
      </c>
      <c r="Y249" s="5">
        <v>219.75833</v>
      </c>
      <c r="Z249" s="5">
        <v>250.23384756637222</v>
      </c>
      <c r="AA249" s="5">
        <v>280.04637242176739</v>
      </c>
      <c r="AB249" s="5">
        <v>309.4118580826547</v>
      </c>
      <c r="AC249" s="5">
        <v>337.7340111985186</v>
      </c>
      <c r="AD249" s="5">
        <v>8.4977872097055638</v>
      </c>
      <c r="AE249" s="5">
        <v>39.758330000000001</v>
      </c>
      <c r="AF249" s="5">
        <v>70.233847566372233</v>
      </c>
      <c r="AG249" s="5">
        <v>100.04637242176739</v>
      </c>
      <c r="AK249" s="43"/>
      <c r="AM249" s="5">
        <v>248</v>
      </c>
      <c r="AN249" s="5" t="s">
        <v>415</v>
      </c>
      <c r="AO249" s="5">
        <v>12</v>
      </c>
      <c r="AP249" s="5">
        <f t="shared" si="50"/>
        <v>356.1</v>
      </c>
      <c r="AQ249" s="5">
        <f t="shared" si="51"/>
        <v>357.9</v>
      </c>
      <c r="AR249" s="5" t="s">
        <v>317</v>
      </c>
      <c r="AS249" s="5">
        <v>39</v>
      </c>
      <c r="AT249" s="5">
        <v>26.111111111111114</v>
      </c>
      <c r="AU249" s="5">
        <v>27.888888888888889</v>
      </c>
      <c r="AV249" s="5" t="s">
        <v>15</v>
      </c>
      <c r="AW249" s="5" t="s">
        <v>12</v>
      </c>
      <c r="AX249" s="5" t="s">
        <v>15</v>
      </c>
      <c r="AY249" s="61" t="s">
        <v>424</v>
      </c>
      <c r="BP249" s="47">
        <v>30.46</v>
      </c>
      <c r="BQ249" s="47">
        <v>1</v>
      </c>
      <c r="BR249" s="47">
        <v>30.46</v>
      </c>
      <c r="BS249" s="80" t="s">
        <v>432</v>
      </c>
      <c r="DB249" s="53">
        <v>44078</v>
      </c>
      <c r="DC249" s="54">
        <f t="shared" si="52"/>
        <v>44078.267361111109</v>
      </c>
      <c r="DD249" s="55">
        <v>0.26666666666666666</v>
      </c>
      <c r="DE249" s="55">
        <v>0.78472222222222221</v>
      </c>
      <c r="DF249" s="52">
        <f t="shared" si="53"/>
        <v>6</v>
      </c>
      <c r="DG249" t="str">
        <f t="shared" si="54"/>
        <v>VE</v>
      </c>
      <c r="DH249" s="55"/>
      <c r="DI249" s="53">
        <v>44078</v>
      </c>
      <c r="DJ249" s="54">
        <f t="shared" si="55"/>
        <v>44078.267361111109</v>
      </c>
      <c r="DK249" s="55">
        <v>0.26839120370370367</v>
      </c>
      <c r="DL249" s="55"/>
      <c r="DM249" s="52">
        <f t="shared" si="56"/>
        <v>6</v>
      </c>
      <c r="DN249" t="str">
        <f t="shared" si="57"/>
        <v>VE</v>
      </c>
      <c r="DO249" s="55"/>
      <c r="DP249" s="53">
        <v>44078</v>
      </c>
      <c r="DQ249" s="54">
        <f t="shared" si="58"/>
        <v>44078.291666666664</v>
      </c>
      <c r="DR249" s="55">
        <v>0.29146990740740741</v>
      </c>
      <c r="DS249" s="55"/>
      <c r="DT249" s="52">
        <f t="shared" si="59"/>
        <v>6</v>
      </c>
      <c r="DU249" t="str">
        <f t="shared" si="60"/>
        <v>VE</v>
      </c>
      <c r="DV249" s="57"/>
      <c r="DW249" s="65"/>
      <c r="DX249" s="65"/>
      <c r="ED249" s="72"/>
      <c r="EE249" s="72"/>
    </row>
    <row r="250" spans="14:135">
      <c r="N250" s="33">
        <v>44445</v>
      </c>
      <c r="O250" s="55">
        <v>0.9590277777777777</v>
      </c>
      <c r="P250" s="46">
        <f t="shared" si="61"/>
        <v>0</v>
      </c>
      <c r="Q250" s="19">
        <f t="shared" si="48"/>
        <v>0.9590277777777777</v>
      </c>
      <c r="R250" s="19">
        <f t="shared" si="49"/>
        <v>9.6450617283950209E-6</v>
      </c>
      <c r="T250" s="19">
        <v>0.17222222222222225</v>
      </c>
      <c r="U250" s="35">
        <v>129.64407599001572</v>
      </c>
      <c r="V250" s="5">
        <v>129.64407599001572</v>
      </c>
      <c r="W250" s="5">
        <v>157.98171999502415</v>
      </c>
      <c r="X250" s="5">
        <v>188.74697639512138</v>
      </c>
      <c r="Y250" s="5">
        <v>219.99605</v>
      </c>
      <c r="Z250" s="5">
        <v>250.46251676930206</v>
      </c>
      <c r="AA250" s="5">
        <v>280.275622438661</v>
      </c>
      <c r="AB250" s="5">
        <v>309.64407599001572</v>
      </c>
      <c r="AC250" s="5">
        <v>337.98171999502415</v>
      </c>
      <c r="AD250" s="5">
        <v>8.7469763951213508</v>
      </c>
      <c r="AE250" s="5">
        <v>39.996049999999997</v>
      </c>
      <c r="AF250" s="5">
        <v>70.462516769302056</v>
      </c>
      <c r="AG250" s="5">
        <v>100.275622438661</v>
      </c>
      <c r="AK250" s="43"/>
      <c r="AM250" s="5">
        <v>249</v>
      </c>
      <c r="AN250" s="5" t="s">
        <v>415</v>
      </c>
      <c r="AO250" s="5">
        <v>12</v>
      </c>
      <c r="AP250" s="5">
        <f t="shared" si="50"/>
        <v>357.9</v>
      </c>
      <c r="AQ250" s="5">
        <f t="shared" si="51"/>
        <v>360</v>
      </c>
      <c r="AR250" s="5" t="s">
        <v>317</v>
      </c>
      <c r="AS250" s="5">
        <v>39</v>
      </c>
      <c r="AT250" s="5">
        <v>27.888888888888889</v>
      </c>
      <c r="AU250" s="5">
        <v>30</v>
      </c>
      <c r="AV250" s="5" t="s">
        <v>15</v>
      </c>
      <c r="AW250" s="5" t="s">
        <v>12</v>
      </c>
      <c r="AX250" s="5" t="s">
        <v>16</v>
      </c>
      <c r="AY250" s="61" t="s">
        <v>424</v>
      </c>
      <c r="BP250" s="47">
        <v>30.47</v>
      </c>
      <c r="BQ250" s="47">
        <v>1</v>
      </c>
      <c r="BR250" s="47">
        <v>30.47</v>
      </c>
      <c r="BS250" s="80" t="s">
        <v>432</v>
      </c>
      <c r="DB250" s="53">
        <v>44079</v>
      </c>
      <c r="DC250" s="54">
        <f t="shared" si="52"/>
        <v>44079.267361111109</v>
      </c>
      <c r="DD250" s="55">
        <v>0.26666666666666666</v>
      </c>
      <c r="DE250" s="55">
        <v>0.78402777777777777</v>
      </c>
      <c r="DF250" s="52">
        <f t="shared" si="53"/>
        <v>7</v>
      </c>
      <c r="DG250" t="str">
        <f t="shared" si="54"/>
        <v>SA</v>
      </c>
      <c r="DH250" s="55"/>
      <c r="DI250" s="53">
        <v>44079</v>
      </c>
      <c r="DJ250" s="54">
        <f t="shared" si="55"/>
        <v>44079.267361111109</v>
      </c>
      <c r="DK250" s="55">
        <v>0.26906249999999998</v>
      </c>
      <c r="DL250" s="55"/>
      <c r="DM250" s="52">
        <f t="shared" si="56"/>
        <v>7</v>
      </c>
      <c r="DN250" t="str">
        <f t="shared" si="57"/>
        <v>SA</v>
      </c>
      <c r="DO250" s="55"/>
      <c r="DP250" s="53">
        <v>44079</v>
      </c>
      <c r="DQ250" s="54">
        <f t="shared" si="58"/>
        <v>44079.291666666664</v>
      </c>
      <c r="DR250" s="55">
        <v>0.2912615740740741</v>
      </c>
      <c r="DS250" s="55"/>
      <c r="DT250" s="52">
        <f t="shared" si="59"/>
        <v>7</v>
      </c>
      <c r="DU250" t="str">
        <f t="shared" si="60"/>
        <v>SA</v>
      </c>
      <c r="DV250" s="57"/>
      <c r="DW250" s="65"/>
      <c r="DX250" s="65"/>
      <c r="ED250" s="72"/>
      <c r="EE250" s="72"/>
    </row>
    <row r="251" spans="14:135">
      <c r="N251" s="33">
        <v>44446</v>
      </c>
      <c r="O251" s="55">
        <v>0.96180555555555547</v>
      </c>
      <c r="P251" s="46">
        <f t="shared" si="61"/>
        <v>0</v>
      </c>
      <c r="Q251" s="19">
        <f t="shared" si="48"/>
        <v>0.96180555555555547</v>
      </c>
      <c r="R251" s="19">
        <f t="shared" si="49"/>
        <v>9.6450617283950209E-6</v>
      </c>
      <c r="T251" s="19">
        <v>0.17291666666666669</v>
      </c>
      <c r="U251" s="35">
        <v>129.87632032859526</v>
      </c>
      <c r="V251" s="5">
        <v>129.87632032859526</v>
      </c>
      <c r="W251" s="5">
        <v>158.22943387850214</v>
      </c>
      <c r="X251" s="5">
        <v>188.99602750564105</v>
      </c>
      <c r="Y251" s="5">
        <v>220.23363000000001</v>
      </c>
      <c r="Z251" s="5">
        <v>250.69116276938121</v>
      </c>
      <c r="AA251" s="5">
        <v>280.50495704499951</v>
      </c>
      <c r="AB251" s="5">
        <v>309.87632032859528</v>
      </c>
      <c r="AC251" s="5">
        <v>338.22943387850216</v>
      </c>
      <c r="AD251" s="5">
        <v>8.9960275056410524</v>
      </c>
      <c r="AE251" s="5">
        <v>40.233630000000005</v>
      </c>
      <c r="AF251" s="5">
        <v>70.691162769381236</v>
      </c>
      <c r="AG251" s="5">
        <v>100.50495704499949</v>
      </c>
      <c r="BP251" s="47">
        <v>30.48</v>
      </c>
      <c r="BQ251" s="47">
        <v>1</v>
      </c>
      <c r="BR251" s="47">
        <v>30.48</v>
      </c>
      <c r="BS251" s="80" t="s">
        <v>432</v>
      </c>
      <c r="DB251" s="53">
        <v>44080</v>
      </c>
      <c r="DC251" s="54">
        <f t="shared" si="52"/>
        <v>44080.267361111109</v>
      </c>
      <c r="DD251" s="55">
        <v>0.26666666666666666</v>
      </c>
      <c r="DE251" s="55">
        <v>0.78333333333333333</v>
      </c>
      <c r="DF251" s="52">
        <f t="shared" si="53"/>
        <v>1</v>
      </c>
      <c r="DG251" t="str">
        <f t="shared" si="54"/>
        <v>SU</v>
      </c>
      <c r="DH251" s="55"/>
      <c r="DI251" s="53">
        <v>44080</v>
      </c>
      <c r="DJ251" s="54">
        <f t="shared" si="55"/>
        <v>44080.270833333336</v>
      </c>
      <c r="DK251" s="55">
        <v>0.26973379629629629</v>
      </c>
      <c r="DL251" s="55"/>
      <c r="DM251" s="52">
        <f t="shared" si="56"/>
        <v>1</v>
      </c>
      <c r="DN251" t="str">
        <f t="shared" si="57"/>
        <v>SU</v>
      </c>
      <c r="DO251" s="55"/>
      <c r="DP251" s="53">
        <v>44080</v>
      </c>
      <c r="DQ251" s="54">
        <f t="shared" si="58"/>
        <v>44080.291666666664</v>
      </c>
      <c r="DR251" s="55">
        <v>0.29105324074074074</v>
      </c>
      <c r="DS251" s="55"/>
      <c r="DT251" s="52">
        <f t="shared" si="59"/>
        <v>1</v>
      </c>
      <c r="DU251" t="str">
        <f t="shared" si="60"/>
        <v>SU</v>
      </c>
      <c r="DV251" s="57"/>
      <c r="DW251" s="65"/>
      <c r="DX251" s="65"/>
      <c r="ED251" s="72"/>
      <c r="EE251" s="72"/>
    </row>
    <row r="252" spans="14:135">
      <c r="N252" s="33">
        <v>44447</v>
      </c>
      <c r="O252" s="55">
        <v>0.96458333333333324</v>
      </c>
      <c r="P252" s="46">
        <f t="shared" si="61"/>
        <v>0</v>
      </c>
      <c r="Q252" s="19">
        <f t="shared" si="48"/>
        <v>0.96458333333333324</v>
      </c>
      <c r="R252" s="19">
        <f t="shared" si="49"/>
        <v>9.6450617283950209E-6</v>
      </c>
      <c r="T252" s="19">
        <v>0.17361111111111113</v>
      </c>
      <c r="U252" s="35">
        <v>130.10874696098895</v>
      </c>
      <c r="V252" s="5">
        <v>130.10874696098895</v>
      </c>
      <c r="W252" s="5">
        <v>158.47720966384756</v>
      </c>
      <c r="X252" s="5">
        <v>189.2449393369468</v>
      </c>
      <c r="Y252" s="5">
        <v>220.47108</v>
      </c>
      <c r="Z252" s="5">
        <v>250.91978695415048</v>
      </c>
      <c r="AA252" s="5">
        <v>280.73437013965486</v>
      </c>
      <c r="AB252" s="5">
        <v>310.10874696098892</v>
      </c>
      <c r="AC252" s="5">
        <v>338.47720966384759</v>
      </c>
      <c r="AD252" s="5">
        <v>9.2449393369467998</v>
      </c>
      <c r="AE252" s="5">
        <v>40.471080000000001</v>
      </c>
      <c r="AF252" s="5">
        <v>70.919786954150453</v>
      </c>
      <c r="AG252" s="5">
        <v>100.73437013965489</v>
      </c>
      <c r="BP252" s="47">
        <v>30.49</v>
      </c>
      <c r="BQ252" s="47">
        <v>1</v>
      </c>
      <c r="BR252" s="47">
        <v>30.49</v>
      </c>
      <c r="BS252" s="80" t="s">
        <v>432</v>
      </c>
      <c r="DB252" s="53">
        <v>44081</v>
      </c>
      <c r="DC252" s="54">
        <f t="shared" si="52"/>
        <v>44081.267361111109</v>
      </c>
      <c r="DD252" s="55">
        <v>0.26666666666666666</v>
      </c>
      <c r="DE252" s="55">
        <v>0.78263888888888899</v>
      </c>
      <c r="DF252" s="52">
        <f t="shared" si="53"/>
        <v>2</v>
      </c>
      <c r="DG252" t="str">
        <f t="shared" si="54"/>
        <v>MO</v>
      </c>
      <c r="DH252" s="55"/>
      <c r="DI252" s="53">
        <v>44081</v>
      </c>
      <c r="DJ252" s="54">
        <f t="shared" si="55"/>
        <v>44081.270833333336</v>
      </c>
      <c r="DK252" s="55">
        <v>0.2704050925925926</v>
      </c>
      <c r="DL252" s="55"/>
      <c r="DM252" s="52">
        <f t="shared" si="56"/>
        <v>2</v>
      </c>
      <c r="DN252" t="str">
        <f t="shared" si="57"/>
        <v>MO</v>
      </c>
      <c r="DO252" s="55"/>
      <c r="DP252" s="53">
        <v>44081</v>
      </c>
      <c r="DQ252" s="54">
        <f t="shared" si="58"/>
        <v>44081.291666666664</v>
      </c>
      <c r="DR252" s="55">
        <v>0.29084490740740737</v>
      </c>
      <c r="DS252" s="55"/>
      <c r="DT252" s="52">
        <f t="shared" si="59"/>
        <v>2</v>
      </c>
      <c r="DU252" t="str">
        <f t="shared" si="60"/>
        <v>MO</v>
      </c>
      <c r="DV252" s="57"/>
      <c r="DW252" s="65"/>
      <c r="DX252" s="65"/>
      <c r="ED252" s="72"/>
      <c r="EE252" s="72"/>
    </row>
    <row r="253" spans="14:135">
      <c r="N253" s="33">
        <v>44448</v>
      </c>
      <c r="O253" s="55">
        <v>0.96736111111111101</v>
      </c>
      <c r="P253" s="46">
        <f t="shared" si="61"/>
        <v>0</v>
      </c>
      <c r="Q253" s="19">
        <f t="shared" si="48"/>
        <v>0.96736111111111101</v>
      </c>
      <c r="R253" s="19">
        <f t="shared" si="49"/>
        <v>7.2337962962966515E-6</v>
      </c>
      <c r="T253" s="19">
        <v>0.17430555555555557</v>
      </c>
      <c r="U253" s="35">
        <v>130.34107242905802</v>
      </c>
      <c r="V253" s="5">
        <v>130.34107242905802</v>
      </c>
      <c r="W253" s="5">
        <v>158.72488571168262</v>
      </c>
      <c r="X253" s="5">
        <v>189.49371216811431</v>
      </c>
      <c r="Y253" s="5">
        <v>220.70838000000001</v>
      </c>
      <c r="Z253" s="5">
        <v>251.14839070921937</v>
      </c>
      <c r="AA253" s="5">
        <v>280.96386269516449</v>
      </c>
      <c r="AB253" s="5">
        <v>310.34107242905804</v>
      </c>
      <c r="AC253" s="5">
        <v>338.72488571168265</v>
      </c>
      <c r="AD253" s="5">
        <v>9.493712168114314</v>
      </c>
      <c r="AE253" s="5">
        <v>40.708380000000005</v>
      </c>
      <c r="AF253" s="5">
        <v>71.148390709219356</v>
      </c>
      <c r="AG253" s="5">
        <v>100.96386269516452</v>
      </c>
      <c r="BP253" s="47">
        <v>30.5</v>
      </c>
      <c r="BQ253" s="47">
        <v>1</v>
      </c>
      <c r="BR253" s="47">
        <v>30.5</v>
      </c>
      <c r="BS253" s="80" t="s">
        <v>432</v>
      </c>
      <c r="DB253" s="53">
        <v>44082</v>
      </c>
      <c r="DC253" s="54">
        <f t="shared" si="52"/>
        <v>44082.267361111109</v>
      </c>
      <c r="DD253" s="55">
        <v>0.2673611111111111</v>
      </c>
      <c r="DE253" s="55">
        <v>0.78263888888888899</v>
      </c>
      <c r="DF253" s="52">
        <f t="shared" si="53"/>
        <v>3</v>
      </c>
      <c r="DG253" t="str">
        <f t="shared" si="54"/>
        <v>MA</v>
      </c>
      <c r="DH253" s="55"/>
      <c r="DI253" s="53">
        <v>44082</v>
      </c>
      <c r="DJ253" s="54">
        <f t="shared" si="55"/>
        <v>44082.270833333336</v>
      </c>
      <c r="DK253" s="55">
        <v>0.27108796296296295</v>
      </c>
      <c r="DL253" s="55"/>
      <c r="DM253" s="52">
        <f t="shared" si="56"/>
        <v>3</v>
      </c>
      <c r="DN253" t="str">
        <f t="shared" si="57"/>
        <v>MA</v>
      </c>
      <c r="DO253" s="55"/>
      <c r="DP253" s="53">
        <v>44082</v>
      </c>
      <c r="DQ253" s="54">
        <f t="shared" si="58"/>
        <v>44082.291666666664</v>
      </c>
      <c r="DR253" s="55">
        <v>0.29062499999999997</v>
      </c>
      <c r="DS253" s="55"/>
      <c r="DT253" s="52">
        <f t="shared" si="59"/>
        <v>3</v>
      </c>
      <c r="DU253" t="str">
        <f t="shared" si="60"/>
        <v>MA</v>
      </c>
      <c r="DV253" s="57"/>
      <c r="DW253" s="65"/>
      <c r="DX253" s="65"/>
      <c r="ED253" s="72"/>
      <c r="EE253" s="72"/>
    </row>
    <row r="254" spans="14:135">
      <c r="N254" s="33">
        <v>44449</v>
      </c>
      <c r="O254" s="55">
        <v>0.96944444444444444</v>
      </c>
      <c r="P254" s="46">
        <f t="shared" si="61"/>
        <v>0</v>
      </c>
      <c r="Q254" s="19">
        <f t="shared" si="48"/>
        <v>0.96944444444444444</v>
      </c>
      <c r="R254" s="19">
        <f t="shared" si="49"/>
        <v>9.6450617283950209E-6</v>
      </c>
      <c r="T254" s="19">
        <v>0.17500000000000002</v>
      </c>
      <c r="U254" s="35">
        <v>130.57359038573057</v>
      </c>
      <c r="V254" s="5">
        <v>130.57359038573057</v>
      </c>
      <c r="W254" s="5">
        <v>158.97245083592142</v>
      </c>
      <c r="X254" s="5">
        <v>189.74234541918986</v>
      </c>
      <c r="Y254" s="5">
        <v>220.94555</v>
      </c>
      <c r="Z254" s="5">
        <v>251.37697541821268</v>
      </c>
      <c r="AA254" s="5">
        <v>281.19343580967069</v>
      </c>
      <c r="AB254" s="5">
        <v>310.57359038573054</v>
      </c>
      <c r="AC254" s="5">
        <v>338.97245083592145</v>
      </c>
      <c r="AD254" s="5">
        <v>9.74234541918986</v>
      </c>
      <c r="AE254" s="5">
        <v>40.945549999999997</v>
      </c>
      <c r="AF254" s="5">
        <v>71.376975418212695</v>
      </c>
      <c r="AG254" s="5">
        <v>101.19343580967067</v>
      </c>
      <c r="BP254" s="47">
        <v>30.51</v>
      </c>
      <c r="BQ254" s="47">
        <v>1</v>
      </c>
      <c r="BR254" s="47">
        <v>30.51</v>
      </c>
      <c r="BS254" s="80" t="s">
        <v>432</v>
      </c>
      <c r="DB254" s="53">
        <v>44083</v>
      </c>
      <c r="DC254" s="54">
        <f t="shared" si="52"/>
        <v>44083.267361111109</v>
      </c>
      <c r="DD254" s="55">
        <v>0.2673611111111111</v>
      </c>
      <c r="DE254" s="55">
        <v>0.78194444444444444</v>
      </c>
      <c r="DF254" s="52">
        <f t="shared" si="53"/>
        <v>4</v>
      </c>
      <c r="DG254" t="str">
        <f t="shared" si="54"/>
        <v>ME</v>
      </c>
      <c r="DH254" s="55"/>
      <c r="DI254" s="53">
        <v>44083</v>
      </c>
      <c r="DJ254" s="54">
        <f t="shared" si="55"/>
        <v>44083.270833333336</v>
      </c>
      <c r="DK254" s="55">
        <v>0.27175925925925926</v>
      </c>
      <c r="DL254" s="55"/>
      <c r="DM254" s="52">
        <f t="shared" si="56"/>
        <v>4</v>
      </c>
      <c r="DN254" t="str">
        <f t="shared" si="57"/>
        <v>ME</v>
      </c>
      <c r="DO254" s="55"/>
      <c r="DP254" s="53">
        <v>44083</v>
      </c>
      <c r="DQ254" s="54">
        <f t="shared" si="58"/>
        <v>44083.291666666664</v>
      </c>
      <c r="DR254" s="55">
        <v>0.29041666666666666</v>
      </c>
      <c r="DS254" s="55"/>
      <c r="DT254" s="52">
        <f t="shared" si="59"/>
        <v>4</v>
      </c>
      <c r="DU254" t="str">
        <f t="shared" si="60"/>
        <v>ME</v>
      </c>
      <c r="DV254" s="57"/>
      <c r="DW254" s="65"/>
      <c r="DX254" s="65"/>
      <c r="ED254" s="72"/>
      <c r="EE254" s="72"/>
    </row>
    <row r="255" spans="14:135">
      <c r="N255" s="33">
        <v>44450</v>
      </c>
      <c r="O255" s="55">
        <v>0.97222222222222221</v>
      </c>
      <c r="P255" s="46">
        <f t="shared" si="61"/>
        <v>0</v>
      </c>
      <c r="Q255" s="19">
        <f t="shared" si="48"/>
        <v>0.97222222222222221</v>
      </c>
      <c r="R255" s="19">
        <f t="shared" si="49"/>
        <v>9.6450617283950209E-6</v>
      </c>
      <c r="T255" s="19">
        <v>0.17569444444444446</v>
      </c>
      <c r="U255" s="35">
        <v>130.80625784389608</v>
      </c>
      <c r="V255" s="5">
        <v>130.80625784389608</v>
      </c>
      <c r="W255" s="5">
        <v>159.22016418550916</v>
      </c>
      <c r="X255" s="5">
        <v>189.99083857411978</v>
      </c>
      <c r="Y255" s="5">
        <v>221.18258</v>
      </c>
      <c r="Z255" s="5">
        <v>251.60554246271533</v>
      </c>
      <c r="AA255" s="5">
        <v>281.42309418846128</v>
      </c>
      <c r="AB255" s="5">
        <v>310.80625784389611</v>
      </c>
      <c r="AC255" s="5">
        <v>339.22016418550913</v>
      </c>
      <c r="AD255" s="5">
        <v>9.9908385741197776</v>
      </c>
      <c r="AE255" s="5">
        <v>41.182580000000002</v>
      </c>
      <c r="AF255" s="5">
        <v>71.60554246271532</v>
      </c>
      <c r="AG255" s="5">
        <v>101.42309418846131</v>
      </c>
      <c r="BP255" s="47">
        <v>30.52</v>
      </c>
      <c r="BQ255" s="47">
        <v>1</v>
      </c>
      <c r="BR255" s="47">
        <v>30.52</v>
      </c>
      <c r="BS255" s="80" t="s">
        <v>432</v>
      </c>
      <c r="DB255" s="53">
        <v>44084</v>
      </c>
      <c r="DC255" s="54">
        <f t="shared" si="52"/>
        <v>44084.267361111109</v>
      </c>
      <c r="DD255" s="55">
        <v>0.2673611111111111</v>
      </c>
      <c r="DE255" s="55">
        <v>0.78125</v>
      </c>
      <c r="DF255" s="52">
        <f t="shared" si="53"/>
        <v>5</v>
      </c>
      <c r="DG255" t="str">
        <f t="shared" si="54"/>
        <v>JU</v>
      </c>
      <c r="DH255" s="55"/>
      <c r="DI255" s="53">
        <v>44084</v>
      </c>
      <c r="DJ255" s="54">
        <f t="shared" si="55"/>
        <v>44084.270833333336</v>
      </c>
      <c r="DK255" s="55">
        <v>0.27243055555555556</v>
      </c>
      <c r="DL255" s="55"/>
      <c r="DM255" s="52">
        <f t="shared" si="56"/>
        <v>5</v>
      </c>
      <c r="DN255" t="str">
        <f t="shared" si="57"/>
        <v>JU</v>
      </c>
      <c r="DO255" s="55"/>
      <c r="DP255" s="53">
        <v>44084</v>
      </c>
      <c r="DQ255" s="54">
        <f t="shared" si="58"/>
        <v>44084.291666666664</v>
      </c>
      <c r="DR255" s="55">
        <v>0.29019675925925925</v>
      </c>
      <c r="DS255" s="55"/>
      <c r="DT255" s="52">
        <f t="shared" si="59"/>
        <v>5</v>
      </c>
      <c r="DU255" t="str">
        <f t="shared" si="60"/>
        <v>JU</v>
      </c>
      <c r="DV255" s="57"/>
      <c r="DW255" s="65"/>
      <c r="DX255" s="65"/>
      <c r="ED255" s="72"/>
      <c r="EE255" s="72"/>
    </row>
    <row r="256" spans="14:135">
      <c r="N256" s="33">
        <v>44451</v>
      </c>
      <c r="O256" s="55">
        <v>0.97499999999999998</v>
      </c>
      <c r="P256" s="46">
        <f t="shared" si="61"/>
        <v>0</v>
      </c>
      <c r="Q256" s="19">
        <f t="shared" si="48"/>
        <v>0.97499999999999998</v>
      </c>
      <c r="R256" s="19">
        <f t="shared" si="49"/>
        <v>9.6450617283950209E-6</v>
      </c>
      <c r="T256" s="19">
        <v>0.1763888888888889</v>
      </c>
      <c r="U256" s="35">
        <v>131.03879718223203</v>
      </c>
      <c r="V256" s="5">
        <v>131.03879718223203</v>
      </c>
      <c r="W256" s="5">
        <v>159.46779716540306</v>
      </c>
      <c r="X256" s="5">
        <v>190.23919152555823</v>
      </c>
      <c r="Y256" s="5">
        <v>221.41946999999999</v>
      </c>
      <c r="Z256" s="5">
        <v>251.83409322223082</v>
      </c>
      <c r="AA256" s="5">
        <v>281.65283264135576</v>
      </c>
      <c r="AB256" s="5">
        <v>311.03879718223203</v>
      </c>
      <c r="AC256" s="5">
        <v>339.46779716540306</v>
      </c>
      <c r="AD256" s="5">
        <v>10.239191525558226</v>
      </c>
      <c r="AE256" s="5">
        <v>41.419470000000004</v>
      </c>
      <c r="AF256" s="5">
        <v>71.834093222230834</v>
      </c>
      <c r="AG256" s="5">
        <v>101.65283264135573</v>
      </c>
      <c r="BP256" s="47">
        <v>30.53</v>
      </c>
      <c r="BQ256" s="47">
        <v>1</v>
      </c>
      <c r="BR256" s="47">
        <v>30.53</v>
      </c>
      <c r="BS256" s="80" t="s">
        <v>432</v>
      </c>
      <c r="DB256" s="53">
        <v>44085</v>
      </c>
      <c r="DC256" s="54">
        <f t="shared" si="52"/>
        <v>44085.267361111109</v>
      </c>
      <c r="DD256" s="55">
        <v>0.2673611111111111</v>
      </c>
      <c r="DE256" s="55">
        <v>0.78055555555555556</v>
      </c>
      <c r="DF256" s="52">
        <f t="shared" si="53"/>
        <v>6</v>
      </c>
      <c r="DG256" t="str">
        <f t="shared" si="54"/>
        <v>VE</v>
      </c>
      <c r="DH256" s="55"/>
      <c r="DI256" s="53">
        <v>44085</v>
      </c>
      <c r="DJ256" s="54">
        <f t="shared" si="55"/>
        <v>44085.274305555555</v>
      </c>
      <c r="DK256" s="55">
        <v>0.27310185185185182</v>
      </c>
      <c r="DL256" s="55"/>
      <c r="DM256" s="52">
        <f t="shared" si="56"/>
        <v>6</v>
      </c>
      <c r="DN256" t="str">
        <f t="shared" si="57"/>
        <v>VE</v>
      </c>
      <c r="DO256" s="55"/>
      <c r="DP256" s="53">
        <v>44085</v>
      </c>
      <c r="DQ256" s="54">
        <f t="shared" si="58"/>
        <v>44085.291666666664</v>
      </c>
      <c r="DR256" s="55">
        <v>0.28997685185185185</v>
      </c>
      <c r="DS256" s="55"/>
      <c r="DT256" s="52">
        <f t="shared" si="59"/>
        <v>6</v>
      </c>
      <c r="DU256" t="str">
        <f t="shared" si="60"/>
        <v>VE</v>
      </c>
      <c r="DV256" s="57"/>
      <c r="DW256" s="65"/>
      <c r="DX256" s="65"/>
      <c r="ED256" s="72"/>
      <c r="EE256" s="72"/>
    </row>
    <row r="257" spans="14:135">
      <c r="N257" s="33">
        <v>44452</v>
      </c>
      <c r="O257" s="55">
        <v>0.97777777777777775</v>
      </c>
      <c r="P257" s="46">
        <f t="shared" si="61"/>
        <v>0</v>
      </c>
      <c r="Q257" s="19">
        <f t="shared" si="48"/>
        <v>0.97777777777777775</v>
      </c>
      <c r="R257" s="19">
        <f t="shared" si="49"/>
        <v>9.6450617283954071E-6</v>
      </c>
      <c r="T257" s="19">
        <v>0.17708333333333334</v>
      </c>
      <c r="U257" s="35">
        <v>131.27153399463265</v>
      </c>
      <c r="V257" s="5">
        <v>131.27153399463265</v>
      </c>
      <c r="W257" s="5">
        <v>159.71541799532272</v>
      </c>
      <c r="X257" s="5">
        <v>190.48740348735649</v>
      </c>
      <c r="Y257" s="5">
        <v>221.65622999999999</v>
      </c>
      <c r="Z257" s="5">
        <v>252.06262907411724</v>
      </c>
      <c r="AA257" s="5">
        <v>281.88265428214186</v>
      </c>
      <c r="AB257" s="5">
        <v>311.27153399463265</v>
      </c>
      <c r="AC257" s="5">
        <v>339.7154179953227</v>
      </c>
      <c r="AD257" s="5">
        <v>10.48740348735646</v>
      </c>
      <c r="AE257" s="5">
        <v>41.656229999999994</v>
      </c>
      <c r="AF257" s="5">
        <v>72.062629074117254</v>
      </c>
      <c r="AG257" s="5">
        <v>101.88265428214189</v>
      </c>
      <c r="BP257" s="47">
        <v>30.54</v>
      </c>
      <c r="BQ257" s="47">
        <v>1</v>
      </c>
      <c r="BR257" s="47">
        <v>30.54</v>
      </c>
      <c r="BS257" s="80" t="s">
        <v>432</v>
      </c>
      <c r="DB257" s="53">
        <v>44086</v>
      </c>
      <c r="DC257" s="54">
        <f t="shared" si="52"/>
        <v>44086.267361111109</v>
      </c>
      <c r="DD257" s="55">
        <v>0.2673611111111111</v>
      </c>
      <c r="DE257" s="55">
        <v>0.77986111111111101</v>
      </c>
      <c r="DF257" s="52">
        <f t="shared" si="53"/>
        <v>7</v>
      </c>
      <c r="DG257" t="str">
        <f t="shared" si="54"/>
        <v>SA</v>
      </c>
      <c r="DH257" s="55"/>
      <c r="DI257" s="53">
        <v>44086</v>
      </c>
      <c r="DJ257" s="54">
        <f t="shared" si="55"/>
        <v>44086.274305555555</v>
      </c>
      <c r="DK257" s="55">
        <v>0.27378472222222222</v>
      </c>
      <c r="DL257" s="55"/>
      <c r="DM257" s="52">
        <f t="shared" si="56"/>
        <v>7</v>
      </c>
      <c r="DN257" t="str">
        <f t="shared" si="57"/>
        <v>SA</v>
      </c>
      <c r="DO257" s="55"/>
      <c r="DP257" s="53">
        <v>44086</v>
      </c>
      <c r="DQ257" s="54">
        <f t="shared" si="58"/>
        <v>44086.288194444445</v>
      </c>
      <c r="DR257" s="55">
        <v>0.28975694444444444</v>
      </c>
      <c r="DS257" s="55"/>
      <c r="DT257" s="52">
        <f t="shared" si="59"/>
        <v>7</v>
      </c>
      <c r="DU257" t="str">
        <f t="shared" si="60"/>
        <v>SA</v>
      </c>
      <c r="DV257" s="57"/>
      <c r="DW257" s="65"/>
      <c r="DX257" s="65"/>
      <c r="ED257" s="72"/>
      <c r="EE257" s="72"/>
    </row>
    <row r="258" spans="14:135">
      <c r="N258" s="33">
        <v>44453</v>
      </c>
      <c r="O258" s="55">
        <v>0.98055555555555562</v>
      </c>
      <c r="P258" s="46">
        <f t="shared" si="61"/>
        <v>0</v>
      </c>
      <c r="Q258" s="19">
        <f t="shared" ref="Q258:Q321" si="62">O258+P258</f>
        <v>0.98055555555555562</v>
      </c>
      <c r="R258" s="19">
        <f t="shared" ref="R258:R321" si="63">(Q259-Q258)*0.00347222222222222</f>
        <v>9.6450617283950209E-6</v>
      </c>
      <c r="T258" s="19">
        <v>0.17777777777777778</v>
      </c>
      <c r="U258" s="35">
        <v>131.50430250743597</v>
      </c>
      <c r="V258" s="5">
        <v>131.50430250743597</v>
      </c>
      <c r="W258" s="5">
        <v>159.96299121938489</v>
      </c>
      <c r="X258" s="5">
        <v>190.7354751645334</v>
      </c>
      <c r="Y258" s="5">
        <v>221.89285000000001</v>
      </c>
      <c r="Z258" s="5">
        <v>252.2911513935428</v>
      </c>
      <c r="AA258" s="5">
        <v>282.11256891532645</v>
      </c>
      <c r="AB258" s="5">
        <v>311.50430250743597</v>
      </c>
      <c r="AC258" s="5">
        <v>339.96299121938489</v>
      </c>
      <c r="AD258" s="5">
        <v>10.735475164533398</v>
      </c>
      <c r="AE258" s="5">
        <v>41.892849999999996</v>
      </c>
      <c r="AF258" s="5">
        <v>72.291151393542791</v>
      </c>
      <c r="AG258" s="5">
        <v>102.11256891532645</v>
      </c>
      <c r="BP258" s="47">
        <v>30.55</v>
      </c>
      <c r="BQ258" s="47">
        <v>1</v>
      </c>
      <c r="BR258" s="47">
        <v>30.55</v>
      </c>
      <c r="BS258" s="80" t="s">
        <v>432</v>
      </c>
      <c r="DB258" s="53">
        <v>44087</v>
      </c>
      <c r="DC258" s="54">
        <f t="shared" ref="DC258:DC321" si="64">ROUND((DB258+DD258)*(24*60/5),0)/(24*60/5)</f>
        <v>44087.267361111109</v>
      </c>
      <c r="DD258" s="55">
        <v>0.26805555555555555</v>
      </c>
      <c r="DE258" s="55">
        <v>0.77916666666666667</v>
      </c>
      <c r="DF258" s="52">
        <f t="shared" ref="DF258:DF321" si="65">WEEKDAY(DB258)</f>
        <v>1</v>
      </c>
      <c r="DG258" t="str">
        <f t="shared" ref="DG258:DG321" si="66">HLOOKUP(DF258,$CS:$CY,3,0)</f>
        <v>SU</v>
      </c>
      <c r="DH258" s="55"/>
      <c r="DI258" s="53">
        <v>44087</v>
      </c>
      <c r="DJ258" s="54">
        <f t="shared" ref="DJ258:DJ321" si="67">ROUND((DI258+DK258)*(24*60/5),0)/(24*60/5)</f>
        <v>44087.274305555555</v>
      </c>
      <c r="DK258" s="55">
        <v>0.27445601851851853</v>
      </c>
      <c r="DL258" s="55"/>
      <c r="DM258" s="52">
        <f t="shared" ref="DM258:DM321" si="68">WEEKDAY(DI258)</f>
        <v>1</v>
      </c>
      <c r="DN258" t="str">
        <f t="shared" ref="DN258:DN321" si="69">HLOOKUP(DM258,$CS:$CY,3,0)</f>
        <v>SU</v>
      </c>
      <c r="DO258" s="55"/>
      <c r="DP258" s="53">
        <v>44087</v>
      </c>
      <c r="DQ258" s="54">
        <f t="shared" ref="DQ258:DQ321" si="70">ROUND((DP258+DR258)*(24*60/5),0)/(24*60/5)</f>
        <v>44087.288194444445</v>
      </c>
      <c r="DR258" s="55">
        <v>0.28953703703703704</v>
      </c>
      <c r="DS258" s="55"/>
      <c r="DT258" s="52">
        <f t="shared" ref="DT258:DT321" si="71">WEEKDAY(DP258)</f>
        <v>1</v>
      </c>
      <c r="DU258" t="str">
        <f t="shared" ref="DU258:DU321" si="72">HLOOKUP(DT258,$CS:$CY,3,0)</f>
        <v>SU</v>
      </c>
      <c r="DV258" s="57"/>
      <c r="DW258" s="65"/>
      <c r="DX258" s="65"/>
      <c r="ED258" s="72"/>
      <c r="EE258" s="72"/>
    </row>
    <row r="259" spans="14:135">
      <c r="N259" s="33">
        <v>44454</v>
      </c>
      <c r="O259" s="55">
        <v>0.98333333333333339</v>
      </c>
      <c r="P259" s="46">
        <f t="shared" ref="P259:P322" si="73">P258</f>
        <v>0</v>
      </c>
      <c r="Q259" s="19">
        <f t="shared" si="62"/>
        <v>0.98333333333333339</v>
      </c>
      <c r="R259" s="19">
        <f t="shared" si="63"/>
        <v>9.6450617283950209E-6</v>
      </c>
      <c r="T259" s="19">
        <v>0.17847222222222223</v>
      </c>
      <c r="U259" s="35">
        <v>131.7372815587018</v>
      </c>
      <c r="V259" s="5">
        <v>131.7372815587018</v>
      </c>
      <c r="W259" s="5">
        <v>160.21058348838204</v>
      </c>
      <c r="X259" s="5">
        <v>190.98340495698875</v>
      </c>
      <c r="Y259" s="5">
        <v>222.12934999999999</v>
      </c>
      <c r="Z259" s="5">
        <v>252.51966155342939</v>
      </c>
      <c r="AA259" s="5">
        <v>282.34256596714351</v>
      </c>
      <c r="AB259" s="5">
        <v>311.7372815587018</v>
      </c>
      <c r="AC259" s="5">
        <v>340.21058348838204</v>
      </c>
      <c r="AD259" s="5">
        <v>10.98340495698875</v>
      </c>
      <c r="AE259" s="5">
        <v>42.129350000000002</v>
      </c>
      <c r="AF259" s="5">
        <v>72.519661553429387</v>
      </c>
      <c r="AG259" s="5">
        <v>102.34256596714351</v>
      </c>
      <c r="BP259" s="47">
        <v>30.56</v>
      </c>
      <c r="BQ259" s="47">
        <v>1</v>
      </c>
      <c r="BR259" s="47">
        <v>30.56</v>
      </c>
      <c r="BS259" s="80" t="s">
        <v>432</v>
      </c>
      <c r="DB259" s="53">
        <v>44088</v>
      </c>
      <c r="DC259" s="54">
        <f t="shared" si="64"/>
        <v>44088.267361111109</v>
      </c>
      <c r="DD259" s="55">
        <v>0.26805555555555555</v>
      </c>
      <c r="DE259" s="55">
        <v>0.77847222222222223</v>
      </c>
      <c r="DF259" s="52">
        <f t="shared" si="65"/>
        <v>2</v>
      </c>
      <c r="DG259" t="str">
        <f t="shared" si="66"/>
        <v>MO</v>
      </c>
      <c r="DH259" s="55"/>
      <c r="DI259" s="53">
        <v>44088</v>
      </c>
      <c r="DJ259" s="54">
        <f t="shared" si="67"/>
        <v>44088.274305555555</v>
      </c>
      <c r="DK259" s="55">
        <v>0.27513888888888888</v>
      </c>
      <c r="DL259" s="55"/>
      <c r="DM259" s="52">
        <f t="shared" si="68"/>
        <v>2</v>
      </c>
      <c r="DN259" t="str">
        <f t="shared" si="69"/>
        <v>MO</v>
      </c>
      <c r="DO259" s="55"/>
      <c r="DP259" s="53">
        <v>44088</v>
      </c>
      <c r="DQ259" s="54">
        <f t="shared" si="70"/>
        <v>44088.288194444445</v>
      </c>
      <c r="DR259" s="55">
        <v>0.28931712962962963</v>
      </c>
      <c r="DS259" s="55"/>
      <c r="DT259" s="52">
        <f t="shared" si="71"/>
        <v>2</v>
      </c>
      <c r="DU259" t="str">
        <f t="shared" si="72"/>
        <v>MO</v>
      </c>
      <c r="DV259" s="57"/>
      <c r="DW259" s="65"/>
      <c r="DX259" s="65"/>
      <c r="ED259" s="72"/>
      <c r="EE259" s="72"/>
    </row>
    <row r="260" spans="14:135">
      <c r="N260" s="33">
        <v>44455</v>
      </c>
      <c r="O260" s="55">
        <v>0.98611111111111116</v>
      </c>
      <c r="P260" s="46">
        <f t="shared" si="73"/>
        <v>0</v>
      </c>
      <c r="Q260" s="19">
        <f t="shared" si="62"/>
        <v>0.98611111111111116</v>
      </c>
      <c r="R260" s="19">
        <f t="shared" si="63"/>
        <v>9.6450617283950209E-6</v>
      </c>
      <c r="T260" s="19">
        <v>0.17916666666666667</v>
      </c>
      <c r="U260" s="35">
        <v>131.97010404709005</v>
      </c>
      <c r="V260" s="5">
        <v>131.97010404709005</v>
      </c>
      <c r="W260" s="5">
        <v>160.45814484230817</v>
      </c>
      <c r="X260" s="5">
        <v>191.2311928425973</v>
      </c>
      <c r="Y260" s="5">
        <v>222.36571000000001</v>
      </c>
      <c r="Z260" s="5">
        <v>252.74816092441648</v>
      </c>
      <c r="AA260" s="5">
        <v>282.57264147777238</v>
      </c>
      <c r="AB260" s="5">
        <v>311.97010404709005</v>
      </c>
      <c r="AC260" s="5">
        <v>340.45814484230817</v>
      </c>
      <c r="AD260" s="5">
        <v>11.231192842597295</v>
      </c>
      <c r="AE260" s="5">
        <v>42.365710000000007</v>
      </c>
      <c r="AF260" s="5">
        <v>72.748160924416482</v>
      </c>
      <c r="AG260" s="5">
        <v>102.57264147777238</v>
      </c>
      <c r="BP260" s="47">
        <v>30.57</v>
      </c>
      <c r="BQ260" s="47">
        <v>1</v>
      </c>
      <c r="BR260" s="47">
        <v>30.57</v>
      </c>
      <c r="BS260" s="80" t="s">
        <v>432</v>
      </c>
      <c r="DB260" s="53">
        <v>44089</v>
      </c>
      <c r="DC260" s="54">
        <f t="shared" si="64"/>
        <v>44089.267361111109</v>
      </c>
      <c r="DD260" s="55">
        <v>0.26805555555555555</v>
      </c>
      <c r="DE260" s="55">
        <v>0.77777777777777779</v>
      </c>
      <c r="DF260" s="52">
        <f t="shared" si="65"/>
        <v>3</v>
      </c>
      <c r="DG260" t="str">
        <f t="shared" si="66"/>
        <v>MA</v>
      </c>
      <c r="DH260" s="55"/>
      <c r="DI260" s="53">
        <v>44089</v>
      </c>
      <c r="DJ260" s="54">
        <f t="shared" si="67"/>
        <v>44089.274305555555</v>
      </c>
      <c r="DK260" s="55">
        <v>0.27581018518518519</v>
      </c>
      <c r="DL260" s="55"/>
      <c r="DM260" s="52">
        <f t="shared" si="68"/>
        <v>3</v>
      </c>
      <c r="DN260" t="str">
        <f t="shared" si="69"/>
        <v>MA</v>
      </c>
      <c r="DO260" s="55"/>
      <c r="DP260" s="53">
        <v>44089</v>
      </c>
      <c r="DQ260" s="54">
        <f t="shared" si="70"/>
        <v>44089.288194444445</v>
      </c>
      <c r="DR260" s="55">
        <v>0.28909722222222223</v>
      </c>
      <c r="DS260" s="55"/>
      <c r="DT260" s="52">
        <f t="shared" si="71"/>
        <v>3</v>
      </c>
      <c r="DU260" t="str">
        <f t="shared" si="72"/>
        <v>MA</v>
      </c>
      <c r="DV260" s="57"/>
      <c r="DW260" s="65"/>
      <c r="DX260" s="65"/>
      <c r="ED260" s="72"/>
      <c r="EE260" s="72"/>
    </row>
    <row r="261" spans="14:135">
      <c r="N261" s="33">
        <v>44456</v>
      </c>
      <c r="O261" s="55">
        <v>0.98888888888888893</v>
      </c>
      <c r="P261" s="46">
        <f t="shared" si="73"/>
        <v>0</v>
      </c>
      <c r="Q261" s="19">
        <f t="shared" si="62"/>
        <v>0.98888888888888893</v>
      </c>
      <c r="R261" s="19">
        <f t="shared" si="63"/>
        <v>9.6450617283950209E-6</v>
      </c>
      <c r="T261" s="19">
        <v>0.17986111111111111</v>
      </c>
      <c r="U261" s="35">
        <v>132.20311368933187</v>
      </c>
      <c r="V261" s="5">
        <v>132.20311368933187</v>
      </c>
      <c r="W261" s="5">
        <v>160.70562758309669</v>
      </c>
      <c r="X261" s="5">
        <v>191.47883975214444</v>
      </c>
      <c r="Y261" s="5">
        <v>222.60194000000001</v>
      </c>
      <c r="Z261" s="5">
        <v>252.97665087477196</v>
      </c>
      <c r="AA261" s="5">
        <v>282.80281277277288</v>
      </c>
      <c r="AB261" s="5">
        <v>312.20311368933187</v>
      </c>
      <c r="AC261" s="5">
        <v>340.70562758309666</v>
      </c>
      <c r="AD261" s="5">
        <v>11.478839752144438</v>
      </c>
      <c r="AE261" s="5">
        <v>42.601939999999999</v>
      </c>
      <c r="AF261" s="5">
        <v>72.976650874771991</v>
      </c>
      <c r="AG261" s="5">
        <v>102.80281277277287</v>
      </c>
      <c r="BP261" s="47">
        <v>30.58</v>
      </c>
      <c r="BQ261" s="47">
        <v>1</v>
      </c>
      <c r="BR261" s="47">
        <v>30.58</v>
      </c>
      <c r="BS261" s="80" t="s">
        <v>432</v>
      </c>
      <c r="DB261" s="53">
        <v>44090</v>
      </c>
      <c r="DC261" s="54">
        <f t="shared" si="64"/>
        <v>44090.267361111109</v>
      </c>
      <c r="DD261" s="55">
        <v>0.26805555555555555</v>
      </c>
      <c r="DE261" s="55">
        <v>0.77777777777777779</v>
      </c>
      <c r="DF261" s="52">
        <f t="shared" si="65"/>
        <v>4</v>
      </c>
      <c r="DG261" t="str">
        <f t="shared" si="66"/>
        <v>ME</v>
      </c>
      <c r="DH261" s="55"/>
      <c r="DI261" s="53">
        <v>44090</v>
      </c>
      <c r="DJ261" s="54">
        <f t="shared" si="67"/>
        <v>44090.277777777781</v>
      </c>
      <c r="DK261" s="55">
        <v>0.27649305555555553</v>
      </c>
      <c r="DL261" s="55"/>
      <c r="DM261" s="52">
        <f t="shared" si="68"/>
        <v>4</v>
      </c>
      <c r="DN261" t="str">
        <f t="shared" si="69"/>
        <v>ME</v>
      </c>
      <c r="DO261" s="55"/>
      <c r="DP261" s="53">
        <v>44090</v>
      </c>
      <c r="DQ261" s="54">
        <f t="shared" si="70"/>
        <v>44090.288194444445</v>
      </c>
      <c r="DR261" s="55">
        <v>0.28887731481481482</v>
      </c>
      <c r="DS261" s="55"/>
      <c r="DT261" s="52">
        <f t="shared" si="71"/>
        <v>4</v>
      </c>
      <c r="DU261" t="str">
        <f t="shared" si="72"/>
        <v>ME</v>
      </c>
      <c r="DV261" s="57"/>
      <c r="DW261" s="65"/>
      <c r="DX261" s="65"/>
      <c r="ED261" s="72"/>
      <c r="EE261" s="72"/>
    </row>
    <row r="262" spans="14:135">
      <c r="N262" s="33">
        <v>44457</v>
      </c>
      <c r="O262" s="55">
        <v>0.9916666666666667</v>
      </c>
      <c r="P262" s="46">
        <f t="shared" si="73"/>
        <v>0</v>
      </c>
      <c r="Q262" s="19">
        <f t="shared" si="62"/>
        <v>0.9916666666666667</v>
      </c>
      <c r="R262" s="19">
        <f t="shared" si="63"/>
        <v>9.6450617283950209E-6</v>
      </c>
      <c r="T262" s="19">
        <v>0.18055555555555555</v>
      </c>
      <c r="U262" s="35">
        <v>132.43624264723394</v>
      </c>
      <c r="V262" s="5">
        <v>132.43624264723394</v>
      </c>
      <c r="W262" s="5">
        <v>160.95315216877484</v>
      </c>
      <c r="X262" s="5">
        <v>191.7263441742156</v>
      </c>
      <c r="Y262" s="5">
        <v>222.83804000000001</v>
      </c>
      <c r="Z262" s="5">
        <v>253.2051327704034</v>
      </c>
      <c r="AA262" s="5">
        <v>283.03307014083612</v>
      </c>
      <c r="AB262" s="5">
        <v>312.43624264723394</v>
      </c>
      <c r="AC262" s="5">
        <v>340.95315216877486</v>
      </c>
      <c r="AD262" s="5">
        <v>11.726344174215569</v>
      </c>
      <c r="AE262" s="5">
        <v>42.838040000000007</v>
      </c>
      <c r="AF262" s="5">
        <v>73.205132770403409</v>
      </c>
      <c r="AG262" s="5">
        <v>103.03307014083614</v>
      </c>
      <c r="BP262" s="47">
        <v>30.59</v>
      </c>
      <c r="BQ262" s="47">
        <v>1</v>
      </c>
      <c r="BR262" s="47">
        <v>30.59</v>
      </c>
      <c r="BS262" s="80" t="s">
        <v>432</v>
      </c>
      <c r="DB262" s="53">
        <v>44091</v>
      </c>
      <c r="DC262" s="54">
        <f t="shared" si="64"/>
        <v>44091.267361111109</v>
      </c>
      <c r="DD262" s="55">
        <v>0.26805555555555555</v>
      </c>
      <c r="DE262" s="55">
        <v>0.77708333333333324</v>
      </c>
      <c r="DF262" s="52">
        <f t="shared" si="65"/>
        <v>5</v>
      </c>
      <c r="DG262" t="str">
        <f t="shared" si="66"/>
        <v>JU</v>
      </c>
      <c r="DH262" s="55"/>
      <c r="DI262" s="53">
        <v>44091</v>
      </c>
      <c r="DJ262" s="54">
        <f t="shared" si="67"/>
        <v>44091.277777777781</v>
      </c>
      <c r="DK262" s="55">
        <v>0.27716435185185184</v>
      </c>
      <c r="DL262" s="55"/>
      <c r="DM262" s="52">
        <f t="shared" si="68"/>
        <v>5</v>
      </c>
      <c r="DN262" t="str">
        <f t="shared" si="69"/>
        <v>JU</v>
      </c>
      <c r="DO262" s="55"/>
      <c r="DP262" s="53">
        <v>44091</v>
      </c>
      <c r="DQ262" s="54">
        <f t="shared" si="70"/>
        <v>44091.288194444445</v>
      </c>
      <c r="DR262" s="55">
        <v>0.28865740740740742</v>
      </c>
      <c r="DS262" s="55"/>
      <c r="DT262" s="52">
        <f t="shared" si="71"/>
        <v>5</v>
      </c>
      <c r="DU262" t="str">
        <f t="shared" si="72"/>
        <v>JU</v>
      </c>
      <c r="DV262" s="57"/>
      <c r="DW262" s="65"/>
      <c r="DX262" s="65"/>
      <c r="ED262" s="72"/>
      <c r="EE262" s="72"/>
    </row>
    <row r="263" spans="14:135">
      <c r="N263" s="33">
        <v>44458</v>
      </c>
      <c r="O263" s="55">
        <v>0.99444444444444446</v>
      </c>
      <c r="P263" s="46">
        <f t="shared" si="73"/>
        <v>0</v>
      </c>
      <c r="Q263" s="19">
        <f t="shared" si="62"/>
        <v>0.99444444444444446</v>
      </c>
      <c r="R263" s="19">
        <f t="shared" si="63"/>
        <v>9.6450617283950209E-6</v>
      </c>
      <c r="T263" s="19">
        <v>0.18124999999999999</v>
      </c>
      <c r="U263" s="35">
        <v>132.66933454495768</v>
      </c>
      <c r="V263" s="5">
        <v>132.66933454495768</v>
      </c>
      <c r="W263" s="5">
        <v>161.20066581609987</v>
      </c>
      <c r="X263" s="5">
        <v>191.97370593919891</v>
      </c>
      <c r="Y263" s="5">
        <v>223.07400999999999</v>
      </c>
      <c r="Z263" s="5">
        <v>253.43360797475026</v>
      </c>
      <c r="AA263" s="5">
        <v>283.26342025014731</v>
      </c>
      <c r="AB263" s="5">
        <v>312.66933454495768</v>
      </c>
      <c r="AC263" s="5">
        <v>341.2006658160999</v>
      </c>
      <c r="AD263" s="5">
        <v>11.973705939198908</v>
      </c>
      <c r="AE263" s="5">
        <v>43.074010000000001</v>
      </c>
      <c r="AF263" s="5">
        <v>73.433607974750259</v>
      </c>
      <c r="AG263" s="5">
        <v>103.26342025014728</v>
      </c>
      <c r="BP263" s="47">
        <v>30.6</v>
      </c>
      <c r="BQ263" s="47">
        <v>1</v>
      </c>
      <c r="BR263" s="47">
        <v>30.6</v>
      </c>
      <c r="BS263" s="80" t="s">
        <v>432</v>
      </c>
      <c r="DB263" s="53">
        <v>44092</v>
      </c>
      <c r="DC263" s="54">
        <f t="shared" si="64"/>
        <v>44092.267361111109</v>
      </c>
      <c r="DD263" s="55">
        <v>0.26805555555555555</v>
      </c>
      <c r="DE263" s="55">
        <v>0.77638888888888891</v>
      </c>
      <c r="DF263" s="52">
        <f t="shared" si="65"/>
        <v>6</v>
      </c>
      <c r="DG263" t="str">
        <f t="shared" si="66"/>
        <v>VE</v>
      </c>
      <c r="DH263" s="55"/>
      <c r="DI263" s="53">
        <v>44092</v>
      </c>
      <c r="DJ263" s="54">
        <f t="shared" si="67"/>
        <v>44092.277777777781</v>
      </c>
      <c r="DK263" s="55">
        <v>0.27784722222222219</v>
      </c>
      <c r="DL263" s="55"/>
      <c r="DM263" s="52">
        <f t="shared" si="68"/>
        <v>6</v>
      </c>
      <c r="DN263" t="str">
        <f t="shared" si="69"/>
        <v>VE</v>
      </c>
      <c r="DO263" s="55"/>
      <c r="DP263" s="53">
        <v>44092</v>
      </c>
      <c r="DQ263" s="54">
        <f t="shared" si="70"/>
        <v>44092.288194444445</v>
      </c>
      <c r="DR263" s="55">
        <v>0.28843750000000001</v>
      </c>
      <c r="DS263" s="55"/>
      <c r="DT263" s="52">
        <f t="shared" si="71"/>
        <v>6</v>
      </c>
      <c r="DU263" t="str">
        <f t="shared" si="72"/>
        <v>VE</v>
      </c>
      <c r="DV263" s="57"/>
      <c r="DW263" s="65"/>
      <c r="DX263" s="65"/>
      <c r="ED263" s="72"/>
      <c r="EE263" s="72"/>
    </row>
    <row r="264" spans="14:135">
      <c r="N264" s="33">
        <v>44459</v>
      </c>
      <c r="O264" s="55">
        <v>0.99722222222222223</v>
      </c>
      <c r="P264" s="46">
        <f t="shared" si="73"/>
        <v>0</v>
      </c>
      <c r="Q264" s="19">
        <f t="shared" si="62"/>
        <v>0.99722222222222223</v>
      </c>
      <c r="R264" s="19">
        <f t="shared" si="63"/>
        <v>-3.4625771604938249E-3</v>
      </c>
      <c r="T264" s="19">
        <v>0.18194444444444444</v>
      </c>
      <c r="U264" s="35">
        <v>132.90263044996303</v>
      </c>
      <c r="V264" s="5">
        <v>132.90263044996303</v>
      </c>
      <c r="W264" s="5">
        <v>161.4481151036276</v>
      </c>
      <c r="X264" s="5">
        <v>192.2209256444736</v>
      </c>
      <c r="Y264" s="5">
        <v>223.30984999999998</v>
      </c>
      <c r="Z264" s="5">
        <v>253.66207784872586</v>
      </c>
      <c r="AA264" s="5">
        <v>283.49384715839858</v>
      </c>
      <c r="AB264" s="5">
        <v>312.902630449963</v>
      </c>
      <c r="AC264" s="5">
        <v>341.44811510362763</v>
      </c>
      <c r="AD264" s="5">
        <v>12.220925644473596</v>
      </c>
      <c r="AE264" s="5">
        <v>43.309849999999997</v>
      </c>
      <c r="AF264" s="5">
        <v>73.662077848725829</v>
      </c>
      <c r="AG264" s="5">
        <v>103.49384715839855</v>
      </c>
      <c r="BP264" s="47">
        <v>30.61</v>
      </c>
      <c r="BQ264" s="47">
        <v>1</v>
      </c>
      <c r="BR264" s="47">
        <v>30.61</v>
      </c>
      <c r="BS264" s="80" t="s">
        <v>432</v>
      </c>
      <c r="DB264" s="53">
        <v>44093</v>
      </c>
      <c r="DC264" s="54">
        <f t="shared" si="64"/>
        <v>44093.267361111109</v>
      </c>
      <c r="DD264" s="55">
        <v>0.26874999999999999</v>
      </c>
      <c r="DE264" s="55">
        <v>0.77569444444444446</v>
      </c>
      <c r="DF264" s="52">
        <f t="shared" si="65"/>
        <v>7</v>
      </c>
      <c r="DG264" t="str">
        <f t="shared" si="66"/>
        <v>SA</v>
      </c>
      <c r="DH264" s="55"/>
      <c r="DI264" s="53">
        <v>44093</v>
      </c>
      <c r="DJ264" s="54">
        <f t="shared" si="67"/>
        <v>44093.277777777781</v>
      </c>
      <c r="DK264" s="55">
        <v>0.27853009259259259</v>
      </c>
      <c r="DL264" s="55"/>
      <c r="DM264" s="52">
        <f t="shared" si="68"/>
        <v>7</v>
      </c>
      <c r="DN264" t="str">
        <f t="shared" si="69"/>
        <v>SA</v>
      </c>
      <c r="DO264" s="55"/>
      <c r="DP264" s="53">
        <v>44093</v>
      </c>
      <c r="DQ264" s="54">
        <f t="shared" si="70"/>
        <v>44093.288194444445</v>
      </c>
      <c r="DR264" s="55">
        <v>0.28821759259259255</v>
      </c>
      <c r="DS264" s="55"/>
      <c r="DT264" s="52">
        <f t="shared" si="71"/>
        <v>7</v>
      </c>
      <c r="DU264" t="str">
        <f t="shared" si="72"/>
        <v>SA</v>
      </c>
      <c r="DV264" s="57"/>
      <c r="DW264" s="65"/>
      <c r="DX264" s="65"/>
      <c r="ED264" s="72"/>
      <c r="EE264" s="72"/>
    </row>
    <row r="265" spans="14:135">
      <c r="N265" s="33">
        <v>44460</v>
      </c>
      <c r="O265" s="55">
        <v>0</v>
      </c>
      <c r="P265" s="46">
        <f t="shared" si="73"/>
        <v>0</v>
      </c>
      <c r="Q265" s="19">
        <f t="shared" si="62"/>
        <v>0</v>
      </c>
      <c r="R265" s="19">
        <f t="shared" si="63"/>
        <v>9.6450617283950548E-6</v>
      </c>
      <c r="T265" s="19">
        <v>0.18263888888888891</v>
      </c>
      <c r="U265" s="35">
        <v>133.13588636409611</v>
      </c>
      <c r="V265" s="5">
        <v>133.13588636409611</v>
      </c>
      <c r="W265" s="5">
        <v>161.69557026602317</v>
      </c>
      <c r="X265" s="5">
        <v>192.4680023249432</v>
      </c>
      <c r="Y265" s="5">
        <v>223.54557</v>
      </c>
      <c r="Z265" s="5">
        <v>253.89054375075995</v>
      </c>
      <c r="AA265" s="5">
        <v>283.72437919361334</v>
      </c>
      <c r="AB265" s="5">
        <v>313.13588636409611</v>
      </c>
      <c r="AC265" s="5">
        <v>341.6955702660232</v>
      </c>
      <c r="AD265" s="5">
        <v>12.4680023249432</v>
      </c>
      <c r="AE265" s="5">
        <v>43.545569999999998</v>
      </c>
      <c r="AF265" s="5">
        <v>73.89054375075996</v>
      </c>
      <c r="AG265" s="5">
        <v>103.72437919361334</v>
      </c>
      <c r="BP265" s="47">
        <v>30.62</v>
      </c>
      <c r="BQ265" s="47">
        <v>1</v>
      </c>
      <c r="BR265" s="47">
        <v>30.62</v>
      </c>
      <c r="BS265" s="80" t="s">
        <v>432</v>
      </c>
      <c r="DB265" s="53">
        <v>44094</v>
      </c>
      <c r="DC265" s="54">
        <f t="shared" si="64"/>
        <v>44094.267361111109</v>
      </c>
      <c r="DD265" s="55">
        <v>0.26874999999999999</v>
      </c>
      <c r="DE265" s="55">
        <v>0.77500000000000002</v>
      </c>
      <c r="DF265" s="52">
        <f t="shared" si="65"/>
        <v>1</v>
      </c>
      <c r="DG265" t="str">
        <f t="shared" si="66"/>
        <v>SU</v>
      </c>
      <c r="DH265" s="55"/>
      <c r="DI265" s="53">
        <v>44094</v>
      </c>
      <c r="DJ265" s="54">
        <f t="shared" si="67"/>
        <v>44094.277777777781</v>
      </c>
      <c r="DK265" s="55">
        <v>0.279212962962963</v>
      </c>
      <c r="DL265" s="55"/>
      <c r="DM265" s="52">
        <f t="shared" si="68"/>
        <v>1</v>
      </c>
      <c r="DN265" t="str">
        <f t="shared" si="69"/>
        <v>SU</v>
      </c>
      <c r="DO265" s="55"/>
      <c r="DP265" s="53">
        <v>44094</v>
      </c>
      <c r="DQ265" s="54">
        <f t="shared" si="70"/>
        <v>44094.288194444445</v>
      </c>
      <c r="DR265" s="55">
        <v>0.28799768518518515</v>
      </c>
      <c r="DS265" s="55"/>
      <c r="DT265" s="52">
        <f t="shared" si="71"/>
        <v>1</v>
      </c>
      <c r="DU265" t="str">
        <f t="shared" si="72"/>
        <v>SU</v>
      </c>
      <c r="DV265" s="57"/>
      <c r="DW265" s="65"/>
      <c r="DX265" s="65"/>
      <c r="ED265" s="72"/>
      <c r="EE265" s="72"/>
    </row>
    <row r="266" spans="14:135">
      <c r="N266" s="33">
        <v>44461</v>
      </c>
      <c r="O266" s="55">
        <v>2.7777777777777779E-3</v>
      </c>
      <c r="P266" s="46">
        <f t="shared" si="73"/>
        <v>0</v>
      </c>
      <c r="Q266" s="19">
        <f t="shared" si="62"/>
        <v>2.7777777777777779E-3</v>
      </c>
      <c r="R266" s="19">
        <f t="shared" si="63"/>
        <v>9.6450617283950548E-6</v>
      </c>
      <c r="T266" s="19">
        <v>0.18333333333333335</v>
      </c>
      <c r="U266" s="35">
        <v>133.36925060181864</v>
      </c>
      <c r="V266" s="5">
        <v>133.36925060181864</v>
      </c>
      <c r="W266" s="5">
        <v>161.94308869780201</v>
      </c>
      <c r="X266" s="5">
        <v>192.714936116178</v>
      </c>
      <c r="Y266" s="5">
        <v>223.78116</v>
      </c>
      <c r="Z266" s="5">
        <v>254.11900703659524</v>
      </c>
      <c r="AA266" s="5">
        <v>283.95498532865486</v>
      </c>
      <c r="AB266" s="5">
        <v>313.36925060181864</v>
      </c>
      <c r="AC266" s="5">
        <v>341.94308869780201</v>
      </c>
      <c r="AD266" s="5">
        <v>12.714936116178023</v>
      </c>
      <c r="AE266" s="5">
        <v>43.78116</v>
      </c>
      <c r="AF266" s="5">
        <v>74.119007036595235</v>
      </c>
      <c r="AG266" s="5">
        <v>103.95498532865486</v>
      </c>
      <c r="BP266" s="47">
        <v>30.63</v>
      </c>
      <c r="BQ266" s="47">
        <v>1</v>
      </c>
      <c r="BR266" s="47">
        <v>30.63</v>
      </c>
      <c r="BS266" s="80" t="s">
        <v>432</v>
      </c>
      <c r="DB266" s="53">
        <v>44095</v>
      </c>
      <c r="DC266" s="54">
        <f t="shared" si="64"/>
        <v>44095.267361111109</v>
      </c>
      <c r="DD266" s="55">
        <v>0.26874999999999999</v>
      </c>
      <c r="DE266" s="55">
        <v>0.77430555555555547</v>
      </c>
      <c r="DF266" s="52">
        <f t="shared" si="65"/>
        <v>2</v>
      </c>
      <c r="DG266" t="str">
        <f t="shared" si="66"/>
        <v>MO</v>
      </c>
      <c r="DH266" s="55"/>
      <c r="DI266" s="53">
        <v>44095</v>
      </c>
      <c r="DJ266" s="54">
        <f t="shared" si="67"/>
        <v>44095.28125</v>
      </c>
      <c r="DK266" s="55">
        <v>0.27989583333333334</v>
      </c>
      <c r="DL266" s="55"/>
      <c r="DM266" s="52">
        <f t="shared" si="68"/>
        <v>2</v>
      </c>
      <c r="DN266" t="str">
        <f t="shared" si="69"/>
        <v>MO</v>
      </c>
      <c r="DO266" s="55"/>
      <c r="DP266" s="53">
        <v>44095</v>
      </c>
      <c r="DQ266" s="54">
        <f t="shared" si="70"/>
        <v>44095.288194444445</v>
      </c>
      <c r="DR266" s="55">
        <v>0.28777777777777774</v>
      </c>
      <c r="DS266" s="55"/>
      <c r="DT266" s="52">
        <f t="shared" si="71"/>
        <v>2</v>
      </c>
      <c r="DU266" t="str">
        <f t="shared" si="72"/>
        <v>MO</v>
      </c>
      <c r="DV266" s="57"/>
      <c r="DW266" s="65"/>
      <c r="DX266" s="65"/>
      <c r="ED266" s="72"/>
      <c r="EE266" s="72"/>
    </row>
    <row r="267" spans="14:135">
      <c r="N267" s="33">
        <v>44462</v>
      </c>
      <c r="O267" s="55">
        <v>5.5555555555555558E-3</v>
      </c>
      <c r="P267" s="46">
        <f t="shared" si="73"/>
        <v>0</v>
      </c>
      <c r="Q267" s="19">
        <f t="shared" si="62"/>
        <v>5.5555555555555558E-3</v>
      </c>
      <c r="R267" s="19">
        <f t="shared" si="63"/>
        <v>9.6450617283950548E-6</v>
      </c>
      <c r="T267" s="19">
        <v>0.18402777777777779</v>
      </c>
      <c r="U267" s="35">
        <v>133.60265167813316</v>
      </c>
      <c r="V267" s="5">
        <v>133.60265167813316</v>
      </c>
      <c r="W267" s="5">
        <v>162.19047030236024</v>
      </c>
      <c r="X267" s="5">
        <v>192.96172636370264</v>
      </c>
      <c r="Y267" s="5">
        <v>224.01663000000002</v>
      </c>
      <c r="Z267" s="5">
        <v>254.34746905943445</v>
      </c>
      <c r="AA267" s="5">
        <v>284.18569861828439</v>
      </c>
      <c r="AB267" s="5">
        <v>313.60265167813316</v>
      </c>
      <c r="AC267" s="5">
        <v>342.19047030236027</v>
      </c>
      <c r="AD267" s="5">
        <v>12.96172636370261</v>
      </c>
      <c r="AE267" s="5">
        <v>44.016630000000006</v>
      </c>
      <c r="AF267" s="5">
        <v>74.347469059434445</v>
      </c>
      <c r="AG267" s="5">
        <v>104.18569861828436</v>
      </c>
      <c r="BP267" s="47">
        <v>30.64</v>
      </c>
      <c r="BQ267" s="47">
        <v>1</v>
      </c>
      <c r="BR267" s="47">
        <v>30.64</v>
      </c>
      <c r="BS267" s="80" t="s">
        <v>432</v>
      </c>
      <c r="DB267" s="53">
        <v>44096</v>
      </c>
      <c r="DC267" s="54">
        <f t="shared" si="64"/>
        <v>44096.267361111109</v>
      </c>
      <c r="DD267" s="55">
        <v>0.26874999999999999</v>
      </c>
      <c r="DE267" s="55">
        <v>0.77361111111111114</v>
      </c>
      <c r="DF267" s="52">
        <f t="shared" si="65"/>
        <v>3</v>
      </c>
      <c r="DG267" t="str">
        <f t="shared" si="66"/>
        <v>MA</v>
      </c>
      <c r="DH267" s="55"/>
      <c r="DI267" s="53">
        <v>44096</v>
      </c>
      <c r="DJ267" s="54">
        <f t="shared" si="67"/>
        <v>44096.28125</v>
      </c>
      <c r="DK267" s="55">
        <v>0.28057870370370369</v>
      </c>
      <c r="DL267" s="55"/>
      <c r="DM267" s="52">
        <f t="shared" si="68"/>
        <v>3</v>
      </c>
      <c r="DN267" t="str">
        <f t="shared" si="69"/>
        <v>MA</v>
      </c>
      <c r="DO267" s="55"/>
      <c r="DP267" s="53">
        <v>44096</v>
      </c>
      <c r="DQ267" s="54">
        <f t="shared" si="70"/>
        <v>44096.288194444445</v>
      </c>
      <c r="DR267" s="55">
        <v>0.28755787037037034</v>
      </c>
      <c r="DS267" s="55"/>
      <c r="DT267" s="52">
        <f t="shared" si="71"/>
        <v>3</v>
      </c>
      <c r="DU267" t="str">
        <f t="shared" si="72"/>
        <v>MA</v>
      </c>
      <c r="DV267" s="57"/>
      <c r="DW267" s="65"/>
      <c r="DX267" s="65"/>
      <c r="ED267" s="72"/>
      <c r="EE267" s="72"/>
    </row>
    <row r="268" spans="14:135">
      <c r="N268" s="33">
        <v>44463</v>
      </c>
      <c r="O268" s="55">
        <v>8.3333333333333332E-3</v>
      </c>
      <c r="P268" s="46">
        <f t="shared" si="73"/>
        <v>0</v>
      </c>
      <c r="Q268" s="19">
        <f t="shared" si="62"/>
        <v>8.3333333333333332E-3</v>
      </c>
      <c r="R268" s="19">
        <f t="shared" si="63"/>
        <v>9.6450617283950564E-6</v>
      </c>
      <c r="T268" s="19">
        <v>0.18472222222222223</v>
      </c>
      <c r="U268" s="35">
        <v>133.83610712388202</v>
      </c>
      <c r="V268" s="5">
        <v>133.83610712388202</v>
      </c>
      <c r="W268" s="5">
        <v>162.43782082046158</v>
      </c>
      <c r="X268" s="5">
        <v>193.20837299338456</v>
      </c>
      <c r="Y268" s="5">
        <v>224.25198</v>
      </c>
      <c r="Z268" s="5">
        <v>254.57593116957912</v>
      </c>
      <c r="AA268" s="5">
        <v>284.41649250532532</v>
      </c>
      <c r="AB268" s="5">
        <v>313.83610712388202</v>
      </c>
      <c r="AC268" s="5">
        <v>342.43782082046158</v>
      </c>
      <c r="AD268" s="5">
        <v>13.208372993384558</v>
      </c>
      <c r="AE268" s="5">
        <v>44.251980000000003</v>
      </c>
      <c r="AF268" s="5">
        <v>74.575931169579121</v>
      </c>
      <c r="AG268" s="5">
        <v>104.41649250532535</v>
      </c>
      <c r="BP268" s="47">
        <v>30.65</v>
      </c>
      <c r="BQ268" s="47">
        <v>1</v>
      </c>
      <c r="BR268" s="47">
        <v>30.65</v>
      </c>
      <c r="BS268" s="80" t="s">
        <v>432</v>
      </c>
      <c r="DB268" s="53">
        <v>44097</v>
      </c>
      <c r="DC268" s="54">
        <f t="shared" si="64"/>
        <v>44097.267361111109</v>
      </c>
      <c r="DD268" s="55">
        <v>0.26874999999999999</v>
      </c>
      <c r="DE268" s="55">
        <v>0.7729166666666667</v>
      </c>
      <c r="DF268" s="52">
        <f t="shared" si="65"/>
        <v>4</v>
      </c>
      <c r="DG268" t="str">
        <f t="shared" si="66"/>
        <v>ME</v>
      </c>
      <c r="DH268" s="55"/>
      <c r="DI268" s="53">
        <v>44097</v>
      </c>
      <c r="DJ268" s="54">
        <f t="shared" si="67"/>
        <v>44097.28125</v>
      </c>
      <c r="DK268" s="55">
        <v>0.28126157407407409</v>
      </c>
      <c r="DL268" s="55"/>
      <c r="DM268" s="52">
        <f t="shared" si="68"/>
        <v>4</v>
      </c>
      <c r="DN268" t="str">
        <f t="shared" si="69"/>
        <v>ME</v>
      </c>
      <c r="DO268" s="55"/>
      <c r="DP268" s="53">
        <v>44097</v>
      </c>
      <c r="DQ268" s="54">
        <f t="shared" si="70"/>
        <v>44097.288194444445</v>
      </c>
      <c r="DR268" s="55">
        <v>0.28733796296296293</v>
      </c>
      <c r="DS268" s="55"/>
      <c r="DT268" s="52">
        <f t="shared" si="71"/>
        <v>4</v>
      </c>
      <c r="DU268" t="str">
        <f t="shared" si="72"/>
        <v>ME</v>
      </c>
      <c r="DV268" s="57"/>
      <c r="DW268" s="65"/>
      <c r="DX268" s="65"/>
      <c r="ED268" s="72"/>
      <c r="EE268" s="72"/>
    </row>
    <row r="269" spans="14:135">
      <c r="N269" s="33">
        <v>44464</v>
      </c>
      <c r="O269" s="55">
        <v>1.1111111111111112E-2</v>
      </c>
      <c r="P269" s="46">
        <f t="shared" si="73"/>
        <v>0</v>
      </c>
      <c r="Q269" s="19">
        <f t="shared" si="62"/>
        <v>1.1111111111111112E-2</v>
      </c>
      <c r="R269" s="19">
        <f t="shared" si="63"/>
        <v>9.6450617283950514E-6</v>
      </c>
      <c r="T269" s="19">
        <v>0.18541666666666667</v>
      </c>
      <c r="U269" s="35">
        <v>134.06970065415507</v>
      </c>
      <c r="V269" s="5">
        <v>134.06970065415507</v>
      </c>
      <c r="W269" s="5">
        <v>162.68513950000735</v>
      </c>
      <c r="X269" s="5">
        <v>193.45487671114495</v>
      </c>
      <c r="Y269" s="5">
        <v>224.4872</v>
      </c>
      <c r="Z269" s="5">
        <v>254.80439471477735</v>
      </c>
      <c r="AA269" s="5">
        <v>284.64738485080909</v>
      </c>
      <c r="AB269" s="5">
        <v>314.0697006541551</v>
      </c>
      <c r="AC269" s="5">
        <v>342.68513950000738</v>
      </c>
      <c r="AD269" s="5">
        <v>13.454876711144948</v>
      </c>
      <c r="AE269" s="5">
        <v>44.487200000000001</v>
      </c>
      <c r="AF269" s="5">
        <v>74.804394714777345</v>
      </c>
      <c r="AG269" s="5">
        <v>104.64738485080909</v>
      </c>
      <c r="BP269" s="47">
        <v>30.66</v>
      </c>
      <c r="BQ269" s="47">
        <v>1</v>
      </c>
      <c r="BR269" s="47">
        <v>30.66</v>
      </c>
      <c r="BS269" s="80" t="s">
        <v>432</v>
      </c>
      <c r="DB269" s="53">
        <v>44098</v>
      </c>
      <c r="DC269" s="54">
        <f t="shared" si="64"/>
        <v>44098.267361111109</v>
      </c>
      <c r="DD269" s="55">
        <v>0.26874999999999999</v>
      </c>
      <c r="DE269" s="55">
        <v>0.77222222222222225</v>
      </c>
      <c r="DF269" s="52">
        <f t="shared" si="65"/>
        <v>5</v>
      </c>
      <c r="DG269" t="str">
        <f t="shared" si="66"/>
        <v>JU</v>
      </c>
      <c r="DH269" s="55"/>
      <c r="DI269" s="53">
        <v>44098</v>
      </c>
      <c r="DJ269" s="54">
        <f t="shared" si="67"/>
        <v>44098.28125</v>
      </c>
      <c r="DK269" s="55">
        <v>0.28195601851851854</v>
      </c>
      <c r="DL269" s="55"/>
      <c r="DM269" s="52">
        <f t="shared" si="68"/>
        <v>5</v>
      </c>
      <c r="DN269" t="str">
        <f t="shared" si="69"/>
        <v>JU</v>
      </c>
      <c r="DO269" s="55"/>
      <c r="DP269" s="53">
        <v>44098</v>
      </c>
      <c r="DQ269" s="54">
        <f t="shared" si="70"/>
        <v>44098.288194444445</v>
      </c>
      <c r="DR269" s="55">
        <v>0.28711805555555553</v>
      </c>
      <c r="DS269" s="55"/>
      <c r="DT269" s="52">
        <f t="shared" si="71"/>
        <v>5</v>
      </c>
      <c r="DU269" t="str">
        <f t="shared" si="72"/>
        <v>JU</v>
      </c>
      <c r="DV269" s="57"/>
      <c r="DW269" s="65"/>
      <c r="DX269" s="65"/>
      <c r="ED269" s="72"/>
      <c r="EE269" s="72"/>
    </row>
    <row r="270" spans="14:135">
      <c r="N270" s="33">
        <v>44465</v>
      </c>
      <c r="O270" s="55">
        <v>1.3888888888888888E-2</v>
      </c>
      <c r="P270" s="46">
        <f t="shared" si="73"/>
        <v>0</v>
      </c>
      <c r="Q270" s="19">
        <f t="shared" si="62"/>
        <v>1.3888888888888888E-2</v>
      </c>
      <c r="R270" s="19">
        <f t="shared" si="63"/>
        <v>9.6450617283950564E-6</v>
      </c>
      <c r="T270" s="19">
        <v>0.18611111111111112</v>
      </c>
      <c r="U270" s="35">
        <v>134.30337061523016</v>
      </c>
      <c r="V270" s="5">
        <v>134.30337061523016</v>
      </c>
      <c r="W270" s="5">
        <v>162.93245289525387</v>
      </c>
      <c r="X270" s="5">
        <v>193.70123561443367</v>
      </c>
      <c r="Y270" s="5">
        <v>224.72230000000002</v>
      </c>
      <c r="Z270" s="5">
        <v>255.03286103995197</v>
      </c>
      <c r="AA270" s="5">
        <v>284.87835790897077</v>
      </c>
      <c r="AB270" s="5">
        <v>314.30337061523016</v>
      </c>
      <c r="AC270" s="5">
        <v>342.93245289525385</v>
      </c>
      <c r="AD270" s="5">
        <v>13.701235614433699</v>
      </c>
      <c r="AE270" s="5">
        <v>44.722300000000004</v>
      </c>
      <c r="AF270" s="5">
        <v>75.032861039951953</v>
      </c>
      <c r="AG270" s="5">
        <v>104.87835790897077</v>
      </c>
      <c r="BP270" s="47">
        <v>30.67</v>
      </c>
      <c r="BQ270" s="47">
        <v>1</v>
      </c>
      <c r="BR270" s="47">
        <v>30.67</v>
      </c>
      <c r="BS270" s="80" t="s">
        <v>432</v>
      </c>
      <c r="DB270" s="53">
        <v>44099</v>
      </c>
      <c r="DC270" s="54">
        <f t="shared" si="64"/>
        <v>44099.270833333336</v>
      </c>
      <c r="DD270" s="55">
        <v>0.26944444444444443</v>
      </c>
      <c r="DE270" s="55">
        <v>0.77222222222222225</v>
      </c>
      <c r="DF270" s="52">
        <f t="shared" si="65"/>
        <v>6</v>
      </c>
      <c r="DG270" t="str">
        <f t="shared" si="66"/>
        <v>VE</v>
      </c>
      <c r="DH270" s="55"/>
      <c r="DI270" s="53">
        <v>44099</v>
      </c>
      <c r="DJ270" s="54">
        <f t="shared" si="67"/>
        <v>44099.28125</v>
      </c>
      <c r="DK270" s="55">
        <v>0.28263888888888888</v>
      </c>
      <c r="DL270" s="55"/>
      <c r="DM270" s="52">
        <f t="shared" si="68"/>
        <v>6</v>
      </c>
      <c r="DN270" t="str">
        <f t="shared" si="69"/>
        <v>VE</v>
      </c>
      <c r="DO270" s="55"/>
      <c r="DP270" s="53">
        <v>44099</v>
      </c>
      <c r="DQ270" s="54">
        <f t="shared" si="70"/>
        <v>44099.288194444445</v>
      </c>
      <c r="DR270" s="55">
        <v>0.28689814814814812</v>
      </c>
      <c r="DS270" s="55"/>
      <c r="DT270" s="52">
        <f t="shared" si="71"/>
        <v>6</v>
      </c>
      <c r="DU270" t="str">
        <f t="shared" si="72"/>
        <v>VE</v>
      </c>
      <c r="DV270" s="57"/>
      <c r="DW270" s="65"/>
      <c r="DX270" s="65"/>
      <c r="ED270" s="72"/>
      <c r="EE270" s="72"/>
    </row>
    <row r="271" spans="14:135">
      <c r="N271" s="33">
        <v>44466</v>
      </c>
      <c r="O271" s="55">
        <v>1.6666666666666666E-2</v>
      </c>
      <c r="P271" s="46">
        <f t="shared" si="73"/>
        <v>0</v>
      </c>
      <c r="Q271" s="19">
        <f t="shared" si="62"/>
        <v>1.6666666666666666E-2</v>
      </c>
      <c r="R271" s="19">
        <f t="shared" si="63"/>
        <v>7.2337962962962898E-6</v>
      </c>
      <c r="T271" s="19">
        <v>0.18680555555555556</v>
      </c>
      <c r="U271" s="35">
        <v>134.53711420197368</v>
      </c>
      <c r="V271" s="5">
        <v>134.53711420197368</v>
      </c>
      <c r="W271" s="5">
        <v>163.17973573917138</v>
      </c>
      <c r="X271" s="5">
        <v>193.94745119172589</v>
      </c>
      <c r="Y271" s="5">
        <v>224.95729</v>
      </c>
      <c r="Z271" s="5">
        <v>255.26133148706089</v>
      </c>
      <c r="AA271" s="5">
        <v>285.10943117340867</v>
      </c>
      <c r="AB271" s="5">
        <v>314.53711420197368</v>
      </c>
      <c r="AC271" s="5">
        <v>343.17973573917141</v>
      </c>
      <c r="AD271" s="5">
        <v>13.947451191725918</v>
      </c>
      <c r="AE271" s="5">
        <v>44.95729</v>
      </c>
      <c r="AF271" s="5">
        <v>75.2613314870609</v>
      </c>
      <c r="AG271" s="5">
        <v>105.10943117340867</v>
      </c>
      <c r="BP271" s="47">
        <v>30.68</v>
      </c>
      <c r="BQ271" s="47">
        <v>1</v>
      </c>
      <c r="BR271" s="47">
        <v>30.68</v>
      </c>
      <c r="BS271" s="80" t="s">
        <v>432</v>
      </c>
      <c r="DB271" s="53">
        <v>44100</v>
      </c>
      <c r="DC271" s="54">
        <f t="shared" si="64"/>
        <v>44100.270833333336</v>
      </c>
      <c r="DD271" s="55">
        <v>0.26944444444444443</v>
      </c>
      <c r="DE271" s="55">
        <v>0.7715277777777777</v>
      </c>
      <c r="DF271" s="52">
        <f t="shared" si="65"/>
        <v>7</v>
      </c>
      <c r="DG271" t="str">
        <f t="shared" si="66"/>
        <v>SA</v>
      </c>
      <c r="DH271" s="55"/>
      <c r="DI271" s="53">
        <v>44100</v>
      </c>
      <c r="DJ271" s="54">
        <f t="shared" si="67"/>
        <v>44100.284722222219</v>
      </c>
      <c r="DK271" s="55">
        <v>0.28333333333333333</v>
      </c>
      <c r="DL271" s="55"/>
      <c r="DM271" s="52">
        <f t="shared" si="68"/>
        <v>7</v>
      </c>
      <c r="DN271" t="str">
        <f t="shared" si="69"/>
        <v>SA</v>
      </c>
      <c r="DO271" s="55"/>
      <c r="DP271" s="53">
        <v>44100</v>
      </c>
      <c r="DQ271" s="54">
        <f t="shared" si="70"/>
        <v>44100.288194444445</v>
      </c>
      <c r="DR271" s="55">
        <v>0.28668981481481481</v>
      </c>
      <c r="DS271" s="55"/>
      <c r="DT271" s="52">
        <f t="shared" si="71"/>
        <v>7</v>
      </c>
      <c r="DU271" t="str">
        <f t="shared" si="72"/>
        <v>SA</v>
      </c>
      <c r="DV271" s="57"/>
      <c r="DW271" s="65"/>
      <c r="DX271" s="65"/>
      <c r="ED271" s="72"/>
      <c r="EE271" s="72"/>
    </row>
    <row r="272" spans="14:135">
      <c r="N272" s="33">
        <v>44467</v>
      </c>
      <c r="O272" s="55">
        <v>1.8749999999999999E-2</v>
      </c>
      <c r="P272" s="46">
        <f t="shared" si="73"/>
        <v>0</v>
      </c>
      <c r="Q272" s="19">
        <f t="shared" si="62"/>
        <v>1.8749999999999999E-2</v>
      </c>
      <c r="R272" s="19">
        <f t="shared" si="63"/>
        <v>9.6450617283950683E-6</v>
      </c>
      <c r="T272" s="19">
        <v>0.1875</v>
      </c>
      <c r="U272" s="35">
        <v>134.77087756358065</v>
      </c>
      <c r="V272" s="5">
        <v>134.77087756358065</v>
      </c>
      <c r="W272" s="5">
        <v>163.42702893999885</v>
      </c>
      <c r="X272" s="5">
        <v>194.19352283215943</v>
      </c>
      <c r="Y272" s="5">
        <v>225.19215</v>
      </c>
      <c r="Z272" s="5">
        <v>255.48980739528076</v>
      </c>
      <c r="AA272" s="5">
        <v>285.34059268904667</v>
      </c>
      <c r="AB272" s="5">
        <v>314.77087756358065</v>
      </c>
      <c r="AC272" s="5">
        <v>343.42702893999888</v>
      </c>
      <c r="AD272" s="5">
        <v>14.193522832159431</v>
      </c>
      <c r="AE272" s="5">
        <v>45.192149999999998</v>
      </c>
      <c r="AF272" s="5">
        <v>75.489807395280749</v>
      </c>
      <c r="AG272" s="5">
        <v>105.34059268904667</v>
      </c>
      <c r="BP272" s="47">
        <v>30.69</v>
      </c>
      <c r="BQ272" s="47">
        <v>1</v>
      </c>
      <c r="BR272" s="47">
        <v>30.69</v>
      </c>
      <c r="BS272" s="80" t="s">
        <v>432</v>
      </c>
      <c r="DB272" s="53">
        <v>44101</v>
      </c>
      <c r="DC272" s="54">
        <f t="shared" si="64"/>
        <v>44101.270833333336</v>
      </c>
      <c r="DD272" s="55">
        <v>0.26944444444444443</v>
      </c>
      <c r="DE272" s="55">
        <v>0.77083333333333337</v>
      </c>
      <c r="DF272" s="52">
        <f t="shared" si="65"/>
        <v>1</v>
      </c>
      <c r="DG272" t="str">
        <f t="shared" si="66"/>
        <v>SU</v>
      </c>
      <c r="DH272" s="55"/>
      <c r="DI272" s="53">
        <v>44101</v>
      </c>
      <c r="DJ272" s="54">
        <f t="shared" si="67"/>
        <v>44101.284722222219</v>
      </c>
      <c r="DK272" s="55">
        <v>0.28402777777777777</v>
      </c>
      <c r="DL272" s="55"/>
      <c r="DM272" s="52">
        <f t="shared" si="68"/>
        <v>1</v>
      </c>
      <c r="DN272" t="str">
        <f t="shared" si="69"/>
        <v>SU</v>
      </c>
      <c r="DO272" s="55"/>
      <c r="DP272" s="53">
        <v>44101</v>
      </c>
      <c r="DQ272" s="54">
        <f t="shared" si="70"/>
        <v>44101.288194444445</v>
      </c>
      <c r="DR272" s="55">
        <v>0.2864814814814815</v>
      </c>
      <c r="DS272" s="55"/>
      <c r="DT272" s="52">
        <f t="shared" si="71"/>
        <v>1</v>
      </c>
      <c r="DU272" t="str">
        <f t="shared" si="72"/>
        <v>SU</v>
      </c>
      <c r="DV272" s="57"/>
      <c r="DW272" s="65"/>
      <c r="DX272" s="65"/>
      <c r="ED272" s="72"/>
      <c r="EE272" s="72"/>
    </row>
    <row r="273" spans="14:135">
      <c r="N273" s="33">
        <v>44468</v>
      </c>
      <c r="O273" s="55">
        <v>2.1527777777777781E-2</v>
      </c>
      <c r="P273" s="46">
        <f t="shared" si="73"/>
        <v>0</v>
      </c>
      <c r="Q273" s="19">
        <f t="shared" si="62"/>
        <v>2.1527777777777781E-2</v>
      </c>
      <c r="R273" s="19">
        <f t="shared" si="63"/>
        <v>9.6450617283950446E-6</v>
      </c>
      <c r="T273" s="19">
        <v>0.18819444444444444</v>
      </c>
      <c r="U273" s="35">
        <v>135.00465752393092</v>
      </c>
      <c r="V273" s="5">
        <v>135.00465752393092</v>
      </c>
      <c r="W273" s="5">
        <v>163.67416566170485</v>
      </c>
      <c r="X273" s="5">
        <v>194.43945009421282</v>
      </c>
      <c r="Y273" s="5">
        <v>225.42689999999999</v>
      </c>
      <c r="Z273" s="5">
        <v>255.71829010057036</v>
      </c>
      <c r="AA273" s="5">
        <v>285.5718535211621</v>
      </c>
      <c r="AB273" s="5">
        <v>315.00465752393092</v>
      </c>
      <c r="AC273" s="5">
        <v>343.67416566170482</v>
      </c>
      <c r="AD273" s="5">
        <v>14.439450094212816</v>
      </c>
      <c r="AE273" s="5">
        <v>45.426900000000003</v>
      </c>
      <c r="AF273" s="5">
        <v>75.718290100570343</v>
      </c>
      <c r="AG273" s="5">
        <v>105.5718535211621</v>
      </c>
      <c r="BP273" s="47">
        <v>30.7</v>
      </c>
      <c r="BQ273" s="47">
        <v>1</v>
      </c>
      <c r="BR273" s="47">
        <v>30.7</v>
      </c>
      <c r="BS273" s="80" t="s">
        <v>432</v>
      </c>
      <c r="DB273" s="53">
        <v>44102</v>
      </c>
      <c r="DC273" s="54">
        <f t="shared" si="64"/>
        <v>44102.270833333336</v>
      </c>
      <c r="DD273" s="55">
        <v>0.26944444444444443</v>
      </c>
      <c r="DE273" s="55">
        <v>0.77013888888888893</v>
      </c>
      <c r="DF273" s="52">
        <f t="shared" si="65"/>
        <v>2</v>
      </c>
      <c r="DG273" t="str">
        <f t="shared" si="66"/>
        <v>MO</v>
      </c>
      <c r="DH273" s="55"/>
      <c r="DI273" s="53">
        <v>44102</v>
      </c>
      <c r="DJ273" s="54">
        <f t="shared" si="67"/>
        <v>44102.284722222219</v>
      </c>
      <c r="DK273" s="55">
        <v>0.28472222222222221</v>
      </c>
      <c r="DL273" s="55"/>
      <c r="DM273" s="52">
        <f t="shared" si="68"/>
        <v>2</v>
      </c>
      <c r="DN273" t="str">
        <f t="shared" si="69"/>
        <v>MO</v>
      </c>
      <c r="DO273" s="55"/>
      <c r="DP273" s="53">
        <v>44102</v>
      </c>
      <c r="DQ273" s="54">
        <f t="shared" si="70"/>
        <v>44102.284722222219</v>
      </c>
      <c r="DR273" s="55">
        <v>0.2862615740740741</v>
      </c>
      <c r="DS273" s="55"/>
      <c r="DT273" s="52">
        <f t="shared" si="71"/>
        <v>2</v>
      </c>
      <c r="DU273" t="str">
        <f t="shared" si="72"/>
        <v>MO</v>
      </c>
      <c r="DV273" s="57"/>
      <c r="DW273" s="65"/>
      <c r="DX273" s="65"/>
      <c r="ED273" s="72"/>
      <c r="EE273" s="72"/>
    </row>
    <row r="274" spans="14:135">
      <c r="N274" s="33">
        <v>44469</v>
      </c>
      <c r="O274" s="55">
        <v>2.4305555555555556E-2</v>
      </c>
      <c r="P274" s="46">
        <f t="shared" si="73"/>
        <v>0</v>
      </c>
      <c r="Q274" s="19">
        <f t="shared" si="62"/>
        <v>2.4305555555555556E-2</v>
      </c>
      <c r="R274" s="19">
        <f t="shared" si="63"/>
        <v>9.6450617283950564E-6</v>
      </c>
      <c r="T274" s="19">
        <v>0.18888888888888888</v>
      </c>
      <c r="U274" s="35">
        <v>135.23857984987751</v>
      </c>
      <c r="V274" s="5">
        <v>135.23857984987751</v>
      </c>
      <c r="W274" s="5">
        <v>163.92135003854401</v>
      </c>
      <c r="X274" s="5">
        <v>194.6852331133025</v>
      </c>
      <c r="Y274" s="5">
        <v>225.66153</v>
      </c>
      <c r="Z274" s="5">
        <v>255.94678093619541</v>
      </c>
      <c r="AA274" s="5">
        <v>285.80322229431334</v>
      </c>
      <c r="AB274" s="5">
        <v>315.23857984987751</v>
      </c>
      <c r="AC274" s="5">
        <v>343.92135003854401</v>
      </c>
      <c r="AD274" s="5">
        <v>14.685233113302502</v>
      </c>
      <c r="AE274" s="5">
        <v>45.661529999999999</v>
      </c>
      <c r="AF274" s="5">
        <v>75.946780936195381</v>
      </c>
      <c r="AG274" s="5">
        <v>105.80322229431334</v>
      </c>
      <c r="BP274" s="47">
        <v>30.71</v>
      </c>
      <c r="BQ274" s="47">
        <v>1</v>
      </c>
      <c r="BR274" s="47">
        <v>30.71</v>
      </c>
      <c r="BS274" s="80" t="s">
        <v>432</v>
      </c>
      <c r="DB274" s="53">
        <v>44103</v>
      </c>
      <c r="DC274" s="54">
        <f t="shared" si="64"/>
        <v>44103.270833333336</v>
      </c>
      <c r="DD274" s="55">
        <v>0.26944444444444443</v>
      </c>
      <c r="DE274" s="55">
        <v>0.76944444444444438</v>
      </c>
      <c r="DF274" s="52">
        <f t="shared" si="65"/>
        <v>3</v>
      </c>
      <c r="DG274" t="str">
        <f t="shared" si="66"/>
        <v>MA</v>
      </c>
      <c r="DH274" s="55"/>
      <c r="DI274" s="53">
        <v>44103</v>
      </c>
      <c r="DJ274" s="54">
        <f t="shared" si="67"/>
        <v>44103.284722222219</v>
      </c>
      <c r="DK274" s="55">
        <v>0.28541666666666665</v>
      </c>
      <c r="DL274" s="55"/>
      <c r="DM274" s="52">
        <f t="shared" si="68"/>
        <v>3</v>
      </c>
      <c r="DN274" t="str">
        <f t="shared" si="69"/>
        <v>MA</v>
      </c>
      <c r="DO274" s="55"/>
      <c r="DP274" s="53">
        <v>44103</v>
      </c>
      <c r="DQ274" s="54">
        <f t="shared" si="70"/>
        <v>44103.284722222219</v>
      </c>
      <c r="DR274" s="55">
        <v>0.28606481481481483</v>
      </c>
      <c r="DS274" s="55"/>
      <c r="DT274" s="52">
        <f t="shared" si="71"/>
        <v>3</v>
      </c>
      <c r="DU274" t="str">
        <f t="shared" si="72"/>
        <v>MA</v>
      </c>
      <c r="DV274" s="57"/>
      <c r="DW274" s="65"/>
      <c r="DX274" s="65"/>
      <c r="ED274" s="72"/>
      <c r="EE274" s="72"/>
    </row>
    <row r="275" spans="14:135">
      <c r="N275" s="33">
        <v>44470</v>
      </c>
      <c r="O275" s="55">
        <v>2.7083333333333334E-2</v>
      </c>
      <c r="P275" s="46">
        <f t="shared" si="73"/>
        <v>0</v>
      </c>
      <c r="Q275" s="19">
        <f t="shared" si="62"/>
        <v>2.7083333333333334E-2</v>
      </c>
      <c r="R275" s="19">
        <f t="shared" si="63"/>
        <v>9.6450617283950564E-6</v>
      </c>
      <c r="T275" s="19">
        <v>0.18958333333333333</v>
      </c>
      <c r="U275" s="35">
        <v>135.47251484690679</v>
      </c>
      <c r="V275" s="5">
        <v>135.47251484690679</v>
      </c>
      <c r="W275" s="5">
        <v>164.16850678999444</v>
      </c>
      <c r="X275" s="5">
        <v>194.93087181798074</v>
      </c>
      <c r="Y275" s="5">
        <v>225.89605</v>
      </c>
      <c r="Z275" s="5">
        <v>256.17528123251003</v>
      </c>
      <c r="AA275" s="5">
        <v>286.03466742313236</v>
      </c>
      <c r="AB275" s="5">
        <v>315.47251484690679</v>
      </c>
      <c r="AC275" s="5">
        <v>344.16850678999447</v>
      </c>
      <c r="AD275" s="5">
        <v>14.930871817980744</v>
      </c>
      <c r="AE275" s="5">
        <v>45.896050000000002</v>
      </c>
      <c r="AF275" s="5">
        <v>76.175281232510017</v>
      </c>
      <c r="AG275" s="5">
        <v>106.03466742313236</v>
      </c>
      <c r="BP275" s="47">
        <v>30.72</v>
      </c>
      <c r="BQ275" s="47">
        <v>1</v>
      </c>
      <c r="BR275" s="47">
        <v>30.72</v>
      </c>
      <c r="BS275" s="80" t="s">
        <v>432</v>
      </c>
      <c r="DB275" s="53">
        <v>44104</v>
      </c>
      <c r="DC275" s="54">
        <f t="shared" si="64"/>
        <v>44104.270833333336</v>
      </c>
      <c r="DD275" s="55">
        <v>0.27013888888888887</v>
      </c>
      <c r="DE275" s="55">
        <v>0.76874999999999993</v>
      </c>
      <c r="DF275" s="52">
        <f t="shared" si="65"/>
        <v>4</v>
      </c>
      <c r="DG275" t="str">
        <f t="shared" si="66"/>
        <v>ME</v>
      </c>
      <c r="DH275" s="55"/>
      <c r="DI275" s="53">
        <v>44104</v>
      </c>
      <c r="DJ275" s="54">
        <f t="shared" si="67"/>
        <v>44104.284722222219</v>
      </c>
      <c r="DK275" s="55">
        <v>0.28611111111111115</v>
      </c>
      <c r="DL275" s="55"/>
      <c r="DM275" s="52">
        <f t="shared" si="68"/>
        <v>4</v>
      </c>
      <c r="DN275" t="str">
        <f t="shared" si="69"/>
        <v>ME</v>
      </c>
      <c r="DO275" s="55"/>
      <c r="DP275" s="53">
        <v>44104</v>
      </c>
      <c r="DQ275" s="54">
        <f t="shared" si="70"/>
        <v>44104.284722222219</v>
      </c>
      <c r="DR275" s="55">
        <v>0.28585648148148146</v>
      </c>
      <c r="DS275" s="55"/>
      <c r="DT275" s="52">
        <f t="shared" si="71"/>
        <v>4</v>
      </c>
      <c r="DU275" t="str">
        <f t="shared" si="72"/>
        <v>ME</v>
      </c>
      <c r="DV275" s="57"/>
      <c r="DW275" s="65"/>
      <c r="DX275" s="65"/>
      <c r="ED275" s="72"/>
      <c r="EE275" s="72"/>
    </row>
    <row r="276" spans="14:135">
      <c r="N276" s="33">
        <v>44471</v>
      </c>
      <c r="O276" s="55">
        <v>2.9861111111111113E-2</v>
      </c>
      <c r="P276" s="46">
        <f t="shared" si="73"/>
        <v>0</v>
      </c>
      <c r="Q276" s="19">
        <f t="shared" si="62"/>
        <v>2.9861111111111113E-2</v>
      </c>
      <c r="R276" s="19">
        <f t="shared" si="63"/>
        <v>9.6450617283950564E-6</v>
      </c>
      <c r="T276" s="19">
        <v>0.19027777777777777</v>
      </c>
      <c r="U276" s="35">
        <v>135.706445893835</v>
      </c>
      <c r="V276" s="5">
        <v>135.706445893835</v>
      </c>
      <c r="W276" s="5">
        <v>164.4157121955694</v>
      </c>
      <c r="X276" s="5">
        <v>195.17636585714274</v>
      </c>
      <c r="Y276" s="5">
        <v>226.13045</v>
      </c>
      <c r="Z276" s="5">
        <v>256.40379231554749</v>
      </c>
      <c r="AA276" s="5">
        <v>286.26621943625423</v>
      </c>
      <c r="AB276" s="5">
        <v>315.706445893835</v>
      </c>
      <c r="AC276" s="5">
        <v>344.41571219556943</v>
      </c>
      <c r="AD276" s="5">
        <v>15.176365857142741</v>
      </c>
      <c r="AE276" s="5">
        <v>46.130449999999996</v>
      </c>
      <c r="AF276" s="5">
        <v>76.403792315547491</v>
      </c>
      <c r="AG276" s="5">
        <v>106.2662194362542</v>
      </c>
      <c r="BP276" s="47">
        <v>30.73</v>
      </c>
      <c r="BQ276" s="47">
        <v>1</v>
      </c>
      <c r="BR276" s="47">
        <v>30.73</v>
      </c>
      <c r="BS276" s="80" t="s">
        <v>432</v>
      </c>
      <c r="DB276" s="53">
        <v>44105</v>
      </c>
      <c r="DC276" s="54">
        <f t="shared" si="64"/>
        <v>44105.270833333336</v>
      </c>
      <c r="DD276" s="55">
        <v>0.27013888888888887</v>
      </c>
      <c r="DE276" s="55">
        <v>0.7680555555555556</v>
      </c>
      <c r="DF276" s="52">
        <f t="shared" si="65"/>
        <v>5</v>
      </c>
      <c r="DG276" t="str">
        <f t="shared" si="66"/>
        <v>JU</v>
      </c>
      <c r="DH276" s="55"/>
      <c r="DI276" s="53">
        <v>44105</v>
      </c>
      <c r="DJ276" s="54">
        <f t="shared" si="67"/>
        <v>44105.288194444445</v>
      </c>
      <c r="DK276" s="55">
        <v>0.28681712962962963</v>
      </c>
      <c r="DL276" s="55"/>
      <c r="DM276" s="52">
        <f t="shared" si="68"/>
        <v>5</v>
      </c>
      <c r="DN276" t="str">
        <f t="shared" si="69"/>
        <v>JU</v>
      </c>
      <c r="DO276" s="55"/>
      <c r="DP276" s="53">
        <v>44105</v>
      </c>
      <c r="DQ276" s="54">
        <f t="shared" si="70"/>
        <v>44105.284722222219</v>
      </c>
      <c r="DR276" s="55">
        <v>0.28564814814814815</v>
      </c>
      <c r="DS276" s="55"/>
      <c r="DT276" s="52">
        <f t="shared" si="71"/>
        <v>5</v>
      </c>
      <c r="DU276" t="str">
        <f t="shared" si="72"/>
        <v>JU</v>
      </c>
      <c r="DV276" s="57"/>
      <c r="DW276" s="65"/>
      <c r="DX276" s="65"/>
      <c r="ED276" s="72"/>
      <c r="EE276" s="72"/>
    </row>
    <row r="277" spans="14:135">
      <c r="N277" s="33">
        <v>44472</v>
      </c>
      <c r="O277" s="55">
        <v>3.2638888888888891E-2</v>
      </c>
      <c r="P277" s="46">
        <f t="shared" si="73"/>
        <v>0</v>
      </c>
      <c r="Q277" s="19">
        <f t="shared" si="62"/>
        <v>3.2638888888888891E-2</v>
      </c>
      <c r="R277" s="19">
        <f t="shared" si="63"/>
        <v>9.6450617283950446E-6</v>
      </c>
      <c r="T277" s="19">
        <v>0.19097222222222221</v>
      </c>
      <c r="U277" s="35">
        <v>135.9404935749356</v>
      </c>
      <c r="V277" s="5">
        <v>135.9404935749356</v>
      </c>
      <c r="W277" s="5">
        <v>164.66279094291113</v>
      </c>
      <c r="X277" s="5">
        <v>195.42171573028065</v>
      </c>
      <c r="Y277" s="5">
        <v>226.36473999999998</v>
      </c>
      <c r="Z277" s="5">
        <v>256.63231551025905</v>
      </c>
      <c r="AA277" s="5">
        <v>286.49786261533643</v>
      </c>
      <c r="AB277" s="5">
        <v>315.9404935749356</v>
      </c>
      <c r="AC277" s="5">
        <v>344.6627909429111</v>
      </c>
      <c r="AD277" s="5">
        <v>15.421715730280653</v>
      </c>
      <c r="AE277" s="5">
        <v>46.364739999999998</v>
      </c>
      <c r="AF277" s="5">
        <v>76.632315510259048</v>
      </c>
      <c r="AG277" s="5">
        <v>106.4978626153364</v>
      </c>
      <c r="BP277" s="47">
        <v>30.74</v>
      </c>
      <c r="BQ277" s="47">
        <v>1</v>
      </c>
      <c r="BR277" s="47">
        <v>30.74</v>
      </c>
      <c r="BS277" s="80" t="s">
        <v>432</v>
      </c>
      <c r="DB277" s="53">
        <v>44106</v>
      </c>
      <c r="DC277" s="54">
        <f t="shared" si="64"/>
        <v>44106.270833333336</v>
      </c>
      <c r="DD277" s="55">
        <v>0.27013888888888887</v>
      </c>
      <c r="DE277" s="55">
        <v>0.7680555555555556</v>
      </c>
      <c r="DF277" s="52">
        <f t="shared" si="65"/>
        <v>6</v>
      </c>
      <c r="DG277" t="str">
        <f t="shared" si="66"/>
        <v>VE</v>
      </c>
      <c r="DH277" s="55"/>
      <c r="DI277" s="53">
        <v>44106</v>
      </c>
      <c r="DJ277" s="54">
        <f t="shared" si="67"/>
        <v>44106.288194444445</v>
      </c>
      <c r="DK277" s="55">
        <v>0.28751157407407407</v>
      </c>
      <c r="DL277" s="55"/>
      <c r="DM277" s="52">
        <f t="shared" si="68"/>
        <v>6</v>
      </c>
      <c r="DN277" t="str">
        <f t="shared" si="69"/>
        <v>VE</v>
      </c>
      <c r="DO277" s="55"/>
      <c r="DP277" s="53">
        <v>44106</v>
      </c>
      <c r="DQ277" s="54">
        <f t="shared" si="70"/>
        <v>44106.284722222219</v>
      </c>
      <c r="DR277" s="55">
        <v>0.28545138888888888</v>
      </c>
      <c r="DS277" s="55"/>
      <c r="DT277" s="52">
        <f t="shared" si="71"/>
        <v>6</v>
      </c>
      <c r="DU277" t="str">
        <f t="shared" si="72"/>
        <v>VE</v>
      </c>
      <c r="DV277" s="57"/>
      <c r="DW277" s="65"/>
      <c r="DX277" s="65"/>
      <c r="ED277" s="72"/>
      <c r="EE277" s="72"/>
    </row>
    <row r="278" spans="14:135">
      <c r="N278" s="33">
        <v>44473</v>
      </c>
      <c r="O278" s="55">
        <v>3.5416666666666666E-2</v>
      </c>
      <c r="P278" s="46">
        <f t="shared" si="73"/>
        <v>0</v>
      </c>
      <c r="Q278" s="19">
        <f t="shared" si="62"/>
        <v>3.5416666666666666E-2</v>
      </c>
      <c r="R278" s="19">
        <f t="shared" si="63"/>
        <v>9.6450617283950446E-6</v>
      </c>
      <c r="T278" s="19">
        <v>0.19166666666666665</v>
      </c>
      <c r="U278" s="35">
        <v>136.1747773473285</v>
      </c>
      <c r="V278" s="5">
        <v>136.1747773473285</v>
      </c>
      <c r="W278" s="5">
        <v>164.90982029922674</v>
      </c>
      <c r="X278" s="5">
        <v>195.66692095344749</v>
      </c>
      <c r="Y278" s="5">
        <v>226.59892000000002</v>
      </c>
      <c r="Z278" s="5">
        <v>256.860852136576</v>
      </c>
      <c r="AA278" s="5">
        <v>286.72959304164988</v>
      </c>
      <c r="AB278" s="5">
        <v>316.17477734732847</v>
      </c>
      <c r="AC278" s="5">
        <v>344.90982029922674</v>
      </c>
      <c r="AD278" s="5">
        <v>15.666920953447516</v>
      </c>
      <c r="AE278" s="5">
        <v>46.598920000000007</v>
      </c>
      <c r="AF278" s="5">
        <v>76.860852136575986</v>
      </c>
      <c r="AG278" s="5">
        <v>106.72959304164991</v>
      </c>
      <c r="BP278" s="47">
        <v>30.75</v>
      </c>
      <c r="BQ278" s="47">
        <v>1</v>
      </c>
      <c r="BR278" s="47">
        <v>30.75</v>
      </c>
      <c r="BS278" s="80" t="s">
        <v>432</v>
      </c>
      <c r="DB278" s="53">
        <v>44107</v>
      </c>
      <c r="DC278" s="54">
        <f t="shared" si="64"/>
        <v>44107.270833333336</v>
      </c>
      <c r="DD278" s="55">
        <v>0.27013888888888887</v>
      </c>
      <c r="DE278" s="55">
        <v>0.76736111111111116</v>
      </c>
      <c r="DF278" s="52">
        <f t="shared" si="65"/>
        <v>7</v>
      </c>
      <c r="DG278" t="str">
        <f t="shared" si="66"/>
        <v>SA</v>
      </c>
      <c r="DH278" s="55"/>
      <c r="DI278" s="53">
        <v>44107</v>
      </c>
      <c r="DJ278" s="54">
        <f t="shared" si="67"/>
        <v>44107.288194444445</v>
      </c>
      <c r="DK278" s="55">
        <v>0.28821759259259255</v>
      </c>
      <c r="DL278" s="55"/>
      <c r="DM278" s="52">
        <f t="shared" si="68"/>
        <v>7</v>
      </c>
      <c r="DN278" t="str">
        <f t="shared" si="69"/>
        <v>SA</v>
      </c>
      <c r="DO278" s="55"/>
      <c r="DP278" s="53">
        <v>44107</v>
      </c>
      <c r="DQ278" s="54">
        <f t="shared" si="70"/>
        <v>44107.284722222219</v>
      </c>
      <c r="DR278" s="55">
        <v>0.28525462962962961</v>
      </c>
      <c r="DS278" s="55"/>
      <c r="DT278" s="52">
        <f t="shared" si="71"/>
        <v>7</v>
      </c>
      <c r="DU278" t="str">
        <f t="shared" si="72"/>
        <v>SA</v>
      </c>
      <c r="DV278" s="57"/>
      <c r="DW278" s="65"/>
      <c r="DX278" s="65"/>
      <c r="ED278" s="72"/>
      <c r="EE278" s="72"/>
    </row>
    <row r="279" spans="14:135">
      <c r="N279" s="33">
        <v>44474</v>
      </c>
      <c r="O279" s="55">
        <v>3.8194444444444441E-2</v>
      </c>
      <c r="P279" s="46">
        <f t="shared" si="73"/>
        <v>0</v>
      </c>
      <c r="Q279" s="19">
        <f t="shared" si="62"/>
        <v>3.8194444444444441E-2</v>
      </c>
      <c r="R279" s="19">
        <f t="shared" si="63"/>
        <v>9.6450617283950683E-6</v>
      </c>
      <c r="T279" s="19">
        <v>0.19236111111111112</v>
      </c>
      <c r="U279" s="35">
        <v>136.40883860492471</v>
      </c>
      <c r="V279" s="5">
        <v>136.40883860492471</v>
      </c>
      <c r="W279" s="5">
        <v>165.15674728146578</v>
      </c>
      <c r="X279" s="5">
        <v>195.91198122815175</v>
      </c>
      <c r="Y279" s="5">
        <v>226.83298000000002</v>
      </c>
      <c r="Z279" s="5">
        <v>257.08940351183537</v>
      </c>
      <c r="AA279" s="5">
        <v>286.96142792710282</v>
      </c>
      <c r="AB279" s="5">
        <v>316.40883860492471</v>
      </c>
      <c r="AC279" s="5">
        <v>345.15674728146575</v>
      </c>
      <c r="AD279" s="5">
        <v>15.911981228151717</v>
      </c>
      <c r="AE279" s="5">
        <v>46.832980000000006</v>
      </c>
      <c r="AF279" s="5">
        <v>77.0894035118354</v>
      </c>
      <c r="AG279" s="5">
        <v>106.96142792710282</v>
      </c>
      <c r="BP279" s="47">
        <v>30.76</v>
      </c>
      <c r="BQ279" s="47">
        <v>1</v>
      </c>
      <c r="BR279" s="47">
        <v>30.76</v>
      </c>
      <c r="BS279" s="80" t="s">
        <v>432</v>
      </c>
      <c r="DB279" s="53">
        <v>44108</v>
      </c>
      <c r="DC279" s="54">
        <f t="shared" si="64"/>
        <v>44108.270833333336</v>
      </c>
      <c r="DD279" s="55">
        <v>0.27083333333333331</v>
      </c>
      <c r="DE279" s="55">
        <v>0.76666666666666661</v>
      </c>
      <c r="DF279" s="52">
        <f t="shared" si="65"/>
        <v>1</v>
      </c>
      <c r="DG279" t="str">
        <f t="shared" si="66"/>
        <v>SU</v>
      </c>
      <c r="DH279" s="55"/>
      <c r="DI279" s="53">
        <v>44108</v>
      </c>
      <c r="DJ279" s="54">
        <f t="shared" si="67"/>
        <v>44108.288194444445</v>
      </c>
      <c r="DK279" s="55">
        <v>0.28893518518518518</v>
      </c>
      <c r="DL279" s="55"/>
      <c r="DM279" s="52">
        <f t="shared" si="68"/>
        <v>1</v>
      </c>
      <c r="DN279" t="str">
        <f t="shared" si="69"/>
        <v>SU</v>
      </c>
      <c r="DO279" s="55"/>
      <c r="DP279" s="53">
        <v>44108</v>
      </c>
      <c r="DQ279" s="54">
        <f t="shared" si="70"/>
        <v>44108.284722222219</v>
      </c>
      <c r="DR279" s="55">
        <v>0.28506944444444443</v>
      </c>
      <c r="DS279" s="55"/>
      <c r="DT279" s="52">
        <f t="shared" si="71"/>
        <v>1</v>
      </c>
      <c r="DU279" t="str">
        <f t="shared" si="72"/>
        <v>SU</v>
      </c>
      <c r="DV279" s="57"/>
      <c r="DW279" s="65"/>
      <c r="DX279" s="65"/>
      <c r="ED279" s="72"/>
      <c r="EE279" s="72"/>
    </row>
    <row r="280" spans="14:135">
      <c r="N280" s="33">
        <v>44475</v>
      </c>
      <c r="O280" s="55">
        <v>4.0972222222222222E-2</v>
      </c>
      <c r="P280" s="46">
        <f t="shared" si="73"/>
        <v>0</v>
      </c>
      <c r="Q280" s="19">
        <f t="shared" si="62"/>
        <v>4.0972222222222222E-2</v>
      </c>
      <c r="R280" s="19">
        <f t="shared" si="63"/>
        <v>9.6450617283950683E-6</v>
      </c>
      <c r="T280" s="19">
        <v>0.19305555555555554</v>
      </c>
      <c r="U280" s="35">
        <v>136.64322943603369</v>
      </c>
      <c r="V280" s="5">
        <v>136.64322943603369</v>
      </c>
      <c r="W280" s="5">
        <v>165.40369808376423</v>
      </c>
      <c r="X280" s="5">
        <v>196.15689682773461</v>
      </c>
      <c r="Y280" s="5">
        <v>227.06693999999999</v>
      </c>
      <c r="Z280" s="5">
        <v>257.31797095005521</v>
      </c>
      <c r="AA280" s="5">
        <v>287.19336090442584</v>
      </c>
      <c r="AB280" s="5">
        <v>316.64322943603372</v>
      </c>
      <c r="AC280" s="5">
        <v>345.4036980837642</v>
      </c>
      <c r="AD280" s="5">
        <v>16.156896827734613</v>
      </c>
      <c r="AE280" s="5">
        <v>47.066940000000002</v>
      </c>
      <c r="AF280" s="5">
        <v>77.317970950055198</v>
      </c>
      <c r="AG280" s="5">
        <v>107.19336090442587</v>
      </c>
      <c r="BP280" s="47">
        <v>30.77</v>
      </c>
      <c r="BQ280" s="47">
        <v>1</v>
      </c>
      <c r="BR280" s="47">
        <v>30.77</v>
      </c>
      <c r="BS280" s="80" t="s">
        <v>432</v>
      </c>
      <c r="DB280" s="53">
        <v>44109</v>
      </c>
      <c r="DC280" s="54">
        <f t="shared" si="64"/>
        <v>44109.270833333336</v>
      </c>
      <c r="DD280" s="55">
        <v>0.27083333333333331</v>
      </c>
      <c r="DE280" s="55">
        <v>0.76597222222222217</v>
      </c>
      <c r="DF280" s="52">
        <f t="shared" si="65"/>
        <v>2</v>
      </c>
      <c r="DG280" t="str">
        <f t="shared" si="66"/>
        <v>MO</v>
      </c>
      <c r="DH280" s="55"/>
      <c r="DI280" s="53">
        <v>44109</v>
      </c>
      <c r="DJ280" s="54">
        <f t="shared" si="67"/>
        <v>44109.288194444445</v>
      </c>
      <c r="DK280" s="55">
        <v>0.28964120370370372</v>
      </c>
      <c r="DL280" s="55"/>
      <c r="DM280" s="52">
        <f t="shared" si="68"/>
        <v>2</v>
      </c>
      <c r="DN280" t="str">
        <f t="shared" si="69"/>
        <v>MO</v>
      </c>
      <c r="DO280" s="55"/>
      <c r="DP280" s="53">
        <v>44109</v>
      </c>
      <c r="DQ280" s="54">
        <f t="shared" si="70"/>
        <v>44109.284722222219</v>
      </c>
      <c r="DR280" s="55">
        <v>0.28487268518518521</v>
      </c>
      <c r="DS280" s="55"/>
      <c r="DT280" s="52">
        <f t="shared" si="71"/>
        <v>2</v>
      </c>
      <c r="DU280" t="str">
        <f t="shared" si="72"/>
        <v>MO</v>
      </c>
      <c r="DV280" s="57"/>
      <c r="DW280" s="65"/>
      <c r="DX280" s="65"/>
      <c r="ED280" s="72"/>
      <c r="EE280" s="72"/>
    </row>
    <row r="281" spans="14:135">
      <c r="N281" s="33">
        <v>44476</v>
      </c>
      <c r="O281" s="55">
        <v>4.3750000000000004E-2</v>
      </c>
      <c r="P281" s="46">
        <f t="shared" si="73"/>
        <v>0</v>
      </c>
      <c r="Q281" s="19">
        <f t="shared" si="62"/>
        <v>4.3750000000000004E-2</v>
      </c>
      <c r="R281" s="19">
        <f t="shared" si="63"/>
        <v>9.6450617283950446E-6</v>
      </c>
      <c r="T281" s="19">
        <v>0.19375000000000001</v>
      </c>
      <c r="U281" s="35">
        <v>136.87750119521928</v>
      </c>
      <c r="V281" s="5">
        <v>136.87750119521928</v>
      </c>
      <c r="W281" s="5">
        <v>165.65065182105079</v>
      </c>
      <c r="X281" s="5">
        <v>196.40166761755901</v>
      </c>
      <c r="Y281" s="5">
        <v>227.30079000000001</v>
      </c>
      <c r="Z281" s="5">
        <v>257.54655576130733</v>
      </c>
      <c r="AA281" s="5">
        <v>287.42539614108216</v>
      </c>
      <c r="AB281" s="5">
        <v>316.87750119521928</v>
      </c>
      <c r="AC281" s="5">
        <v>345.65065182105081</v>
      </c>
      <c r="AD281" s="5">
        <v>16.401667617559042</v>
      </c>
      <c r="AE281" s="5">
        <v>47.300790000000006</v>
      </c>
      <c r="AF281" s="5">
        <v>77.546555761307303</v>
      </c>
      <c r="AG281" s="5">
        <v>107.42539614108213</v>
      </c>
      <c r="BP281" s="47">
        <v>30.78</v>
      </c>
      <c r="BQ281" s="47">
        <v>1</v>
      </c>
      <c r="BR281" s="47">
        <v>30.78</v>
      </c>
      <c r="BS281" s="80" t="s">
        <v>432</v>
      </c>
      <c r="DB281" s="53">
        <v>44110</v>
      </c>
      <c r="DC281" s="54">
        <f t="shared" si="64"/>
        <v>44110.270833333336</v>
      </c>
      <c r="DD281" s="55">
        <v>0.27083333333333331</v>
      </c>
      <c r="DE281" s="55">
        <v>0.76527777777777783</v>
      </c>
      <c r="DF281" s="52">
        <f t="shared" si="65"/>
        <v>3</v>
      </c>
      <c r="DG281" t="str">
        <f t="shared" si="66"/>
        <v>MA</v>
      </c>
      <c r="DH281" s="55"/>
      <c r="DI281" s="53">
        <v>44110</v>
      </c>
      <c r="DJ281" s="54">
        <f t="shared" si="67"/>
        <v>44110.291666666664</v>
      </c>
      <c r="DK281" s="55">
        <v>0.2903587962962963</v>
      </c>
      <c r="DL281" s="55"/>
      <c r="DM281" s="52">
        <f t="shared" si="68"/>
        <v>3</v>
      </c>
      <c r="DN281" t="str">
        <f t="shared" si="69"/>
        <v>MA</v>
      </c>
      <c r="DO281" s="55"/>
      <c r="DP281" s="53">
        <v>44110</v>
      </c>
      <c r="DQ281" s="54">
        <f t="shared" si="70"/>
        <v>44110.284722222219</v>
      </c>
      <c r="DR281" s="55">
        <v>0.28469907407407408</v>
      </c>
      <c r="DS281" s="55"/>
      <c r="DT281" s="52">
        <f t="shared" si="71"/>
        <v>3</v>
      </c>
      <c r="DU281" t="str">
        <f t="shared" si="72"/>
        <v>MA</v>
      </c>
      <c r="DV281" s="57"/>
      <c r="DW281" s="65"/>
      <c r="DX281" s="65"/>
      <c r="ED281" s="72"/>
      <c r="EE281" s="72"/>
    </row>
    <row r="282" spans="14:135">
      <c r="N282" s="33">
        <v>44477</v>
      </c>
      <c r="O282" s="55">
        <v>4.6527777777777779E-2</v>
      </c>
      <c r="P282" s="46">
        <f t="shared" si="73"/>
        <v>0</v>
      </c>
      <c r="Q282" s="19">
        <f t="shared" si="62"/>
        <v>4.6527777777777779E-2</v>
      </c>
      <c r="R282" s="19">
        <f t="shared" si="63"/>
        <v>9.6450617283950446E-6</v>
      </c>
      <c r="T282" s="19">
        <v>0.19444444444444445</v>
      </c>
      <c r="U282" s="35">
        <v>137.11196683126906</v>
      </c>
      <c r="V282" s="5">
        <v>137.11196683126906</v>
      </c>
      <c r="W282" s="5">
        <v>165.89750322700428</v>
      </c>
      <c r="X282" s="5">
        <v>196.64629379836319</v>
      </c>
      <c r="Y282" s="5">
        <v>227.53453000000002</v>
      </c>
      <c r="Z282" s="5">
        <v>257.7751592545066</v>
      </c>
      <c r="AA282" s="5">
        <v>287.65752724595586</v>
      </c>
      <c r="AB282" s="5">
        <v>317.11196683126906</v>
      </c>
      <c r="AC282" s="5">
        <v>345.89750322700428</v>
      </c>
      <c r="AD282" s="5">
        <v>16.646293798363217</v>
      </c>
      <c r="AE282" s="5">
        <v>47.534530000000004</v>
      </c>
      <c r="AF282" s="5">
        <v>77.77515925450659</v>
      </c>
      <c r="AG282" s="5">
        <v>107.65752724595583</v>
      </c>
      <c r="BP282" s="47">
        <v>30.79</v>
      </c>
      <c r="BQ282" s="47">
        <v>1</v>
      </c>
      <c r="BR282" s="47">
        <v>30.79</v>
      </c>
      <c r="BS282" s="80" t="s">
        <v>432</v>
      </c>
      <c r="DB282" s="53">
        <v>44111</v>
      </c>
      <c r="DC282" s="54">
        <f t="shared" si="64"/>
        <v>44111.270833333336</v>
      </c>
      <c r="DD282" s="55">
        <v>0.27083333333333331</v>
      </c>
      <c r="DE282" s="55">
        <v>0.76458333333333339</v>
      </c>
      <c r="DF282" s="52">
        <f t="shared" si="65"/>
        <v>4</v>
      </c>
      <c r="DG282" t="str">
        <f t="shared" si="66"/>
        <v>ME</v>
      </c>
      <c r="DH282" s="55"/>
      <c r="DI282" s="53">
        <v>44111</v>
      </c>
      <c r="DJ282" s="54">
        <f t="shared" si="67"/>
        <v>44111.291666666664</v>
      </c>
      <c r="DK282" s="55">
        <v>0.29107638888888893</v>
      </c>
      <c r="DL282" s="55"/>
      <c r="DM282" s="52">
        <f t="shared" si="68"/>
        <v>4</v>
      </c>
      <c r="DN282" t="str">
        <f t="shared" si="69"/>
        <v>ME</v>
      </c>
      <c r="DO282" s="55"/>
      <c r="DP282" s="53">
        <v>44111</v>
      </c>
      <c r="DQ282" s="54">
        <f t="shared" si="70"/>
        <v>44111.284722222219</v>
      </c>
      <c r="DR282" s="55">
        <v>0.2845138888888889</v>
      </c>
      <c r="DS282" s="55"/>
      <c r="DT282" s="52">
        <f t="shared" si="71"/>
        <v>4</v>
      </c>
      <c r="DU282" t="str">
        <f t="shared" si="72"/>
        <v>ME</v>
      </c>
      <c r="DV282" s="57"/>
      <c r="DW282" s="65"/>
      <c r="DX282" s="65"/>
      <c r="ED282" s="72"/>
      <c r="EE282" s="72"/>
    </row>
    <row r="283" spans="14:135">
      <c r="N283" s="33">
        <v>44478</v>
      </c>
      <c r="O283" s="55">
        <v>4.9305555555555554E-2</v>
      </c>
      <c r="P283" s="46">
        <f t="shared" si="73"/>
        <v>0</v>
      </c>
      <c r="Q283" s="19">
        <f t="shared" si="62"/>
        <v>4.9305555555555554E-2</v>
      </c>
      <c r="R283" s="19">
        <f t="shared" si="63"/>
        <v>9.6450617283950683E-6</v>
      </c>
      <c r="T283" s="19">
        <v>0.19513888888888889</v>
      </c>
      <c r="U283" s="35">
        <v>137.34640224651693</v>
      </c>
      <c r="V283" s="5">
        <v>137.34640224651693</v>
      </c>
      <c r="W283" s="5">
        <v>166.14433883237584</v>
      </c>
      <c r="X283" s="5">
        <v>196.89077518792547</v>
      </c>
      <c r="Y283" s="5">
        <v>227.76817</v>
      </c>
      <c r="Z283" s="5">
        <v>258.00378273168343</v>
      </c>
      <c r="AA283" s="5">
        <v>287.88976485974405</v>
      </c>
      <c r="AB283" s="5">
        <v>317.34640224651696</v>
      </c>
      <c r="AC283" s="5">
        <v>346.14433883237587</v>
      </c>
      <c r="AD283" s="5">
        <v>16.890775187925442</v>
      </c>
      <c r="AE283" s="5">
        <v>47.768169999999998</v>
      </c>
      <c r="AF283" s="5">
        <v>78.003782731683415</v>
      </c>
      <c r="AG283" s="5">
        <v>107.88976485974405</v>
      </c>
      <c r="BP283" s="47">
        <v>30.8</v>
      </c>
      <c r="BQ283" s="47">
        <v>1</v>
      </c>
      <c r="BR283" s="47">
        <v>30.8</v>
      </c>
      <c r="BS283" s="80" t="s">
        <v>432</v>
      </c>
      <c r="DB283" s="53">
        <v>44112</v>
      </c>
      <c r="DC283" s="54">
        <f t="shared" si="64"/>
        <v>44112.270833333336</v>
      </c>
      <c r="DD283" s="55">
        <v>0.27083333333333331</v>
      </c>
      <c r="DE283" s="55">
        <v>0.76458333333333339</v>
      </c>
      <c r="DF283" s="52">
        <f t="shared" si="65"/>
        <v>5</v>
      </c>
      <c r="DG283" t="str">
        <f t="shared" si="66"/>
        <v>JU</v>
      </c>
      <c r="DH283" s="55"/>
      <c r="DI283" s="53">
        <v>44112</v>
      </c>
      <c r="DJ283" s="54">
        <f t="shared" si="67"/>
        <v>44112.291666666664</v>
      </c>
      <c r="DK283" s="55">
        <v>0.29179398148148145</v>
      </c>
      <c r="DL283" s="55"/>
      <c r="DM283" s="52">
        <f t="shared" si="68"/>
        <v>5</v>
      </c>
      <c r="DN283" t="str">
        <f t="shared" si="69"/>
        <v>JU</v>
      </c>
      <c r="DO283" s="55"/>
      <c r="DP283" s="53">
        <v>44112</v>
      </c>
      <c r="DQ283" s="54">
        <f t="shared" si="70"/>
        <v>44112.284722222219</v>
      </c>
      <c r="DR283" s="55">
        <v>0.28434027777777776</v>
      </c>
      <c r="DS283" s="55"/>
      <c r="DT283" s="52">
        <f t="shared" si="71"/>
        <v>5</v>
      </c>
      <c r="DU283" t="str">
        <f t="shared" si="72"/>
        <v>JU</v>
      </c>
      <c r="DV283" s="57"/>
      <c r="DW283" s="65"/>
      <c r="DX283" s="65"/>
      <c r="ED283" s="72"/>
      <c r="EE283" s="72"/>
    </row>
    <row r="284" spans="14:135">
      <c r="N284" s="33">
        <v>44479</v>
      </c>
      <c r="O284" s="55">
        <v>5.2083333333333336E-2</v>
      </c>
      <c r="P284" s="46">
        <f t="shared" si="73"/>
        <v>0</v>
      </c>
      <c r="Q284" s="19">
        <f t="shared" si="62"/>
        <v>5.2083333333333336E-2</v>
      </c>
      <c r="R284" s="19">
        <f t="shared" si="63"/>
        <v>9.6450617283950446E-6</v>
      </c>
      <c r="T284" s="19">
        <v>0.19583333333333333</v>
      </c>
      <c r="U284" s="35">
        <v>137.58092748911412</v>
      </c>
      <c r="V284" s="5">
        <v>137.58092748911412</v>
      </c>
      <c r="W284" s="5">
        <v>166.3911815602705</v>
      </c>
      <c r="X284" s="5">
        <v>197.13511168648188</v>
      </c>
      <c r="Y284" s="5">
        <v>228.0017</v>
      </c>
      <c r="Z284" s="5">
        <v>258.23242749308145</v>
      </c>
      <c r="AA284" s="5">
        <v>288.12207793318771</v>
      </c>
      <c r="AB284" s="5">
        <v>317.58092748911412</v>
      </c>
      <c r="AC284" s="5">
        <v>346.39118156027052</v>
      </c>
      <c r="AD284" s="5">
        <v>17.135111686481878</v>
      </c>
      <c r="AE284" s="5">
        <v>48.0017</v>
      </c>
      <c r="AF284" s="5">
        <v>78.232427493081431</v>
      </c>
      <c r="AG284" s="5">
        <v>108.12207793318771</v>
      </c>
      <c r="BP284" s="47">
        <v>30.81</v>
      </c>
      <c r="BQ284" s="47">
        <v>1</v>
      </c>
      <c r="BR284" s="47">
        <v>30.81</v>
      </c>
      <c r="BS284" s="80" t="s">
        <v>432</v>
      </c>
      <c r="DB284" s="53">
        <v>44113</v>
      </c>
      <c r="DC284" s="54">
        <f t="shared" si="64"/>
        <v>44113.270833333336</v>
      </c>
      <c r="DD284" s="55">
        <v>0.27152777777777776</v>
      </c>
      <c r="DE284" s="55">
        <v>0.76388888888888884</v>
      </c>
      <c r="DF284" s="52">
        <f t="shared" si="65"/>
        <v>6</v>
      </c>
      <c r="DG284" t="str">
        <f t="shared" si="66"/>
        <v>VE</v>
      </c>
      <c r="DH284" s="55"/>
      <c r="DI284" s="53">
        <v>44113</v>
      </c>
      <c r="DJ284" s="54">
        <f t="shared" si="67"/>
        <v>44113.291666666664</v>
      </c>
      <c r="DK284" s="55">
        <v>0.29252314814814812</v>
      </c>
      <c r="DL284" s="55"/>
      <c r="DM284" s="52">
        <f t="shared" si="68"/>
        <v>6</v>
      </c>
      <c r="DN284" t="str">
        <f t="shared" si="69"/>
        <v>VE</v>
      </c>
      <c r="DO284" s="55"/>
      <c r="DP284" s="53">
        <v>44113</v>
      </c>
      <c r="DQ284" s="54">
        <f t="shared" si="70"/>
        <v>44113.284722222219</v>
      </c>
      <c r="DR284" s="55">
        <v>0.28417824074074077</v>
      </c>
      <c r="DS284" s="55"/>
      <c r="DT284" s="52">
        <f t="shared" si="71"/>
        <v>6</v>
      </c>
      <c r="DU284" t="str">
        <f t="shared" si="72"/>
        <v>VE</v>
      </c>
      <c r="DV284" s="57"/>
      <c r="DW284" s="65"/>
      <c r="DX284" s="65"/>
      <c r="ED284" s="72"/>
      <c r="EE284" s="72"/>
    </row>
    <row r="285" spans="14:135">
      <c r="N285" s="33">
        <v>44480</v>
      </c>
      <c r="O285" s="55">
        <v>5.486111111111111E-2</v>
      </c>
      <c r="P285" s="46">
        <f t="shared" si="73"/>
        <v>0</v>
      </c>
      <c r="Q285" s="19">
        <f t="shared" si="62"/>
        <v>5.486111111111111E-2</v>
      </c>
      <c r="R285" s="19">
        <f t="shared" si="63"/>
        <v>9.6450617283950446E-6</v>
      </c>
      <c r="T285" s="19">
        <v>0.19652777777777777</v>
      </c>
      <c r="U285" s="35">
        <v>137.81538539265082</v>
      </c>
      <c r="V285" s="5">
        <v>137.81538539265082</v>
      </c>
      <c r="W285" s="5">
        <v>166.63792928677196</v>
      </c>
      <c r="X285" s="5">
        <v>197.37930379525383</v>
      </c>
      <c r="Y285" s="5">
        <v>228.23513</v>
      </c>
      <c r="Z285" s="5">
        <v>258.46109483682585</v>
      </c>
      <c r="AA285" s="5">
        <v>288.35452517096894</v>
      </c>
      <c r="AB285" s="5">
        <v>317.8153853926508</v>
      </c>
      <c r="AC285" s="5">
        <v>346.63792928677196</v>
      </c>
      <c r="AD285" s="5">
        <v>17.379303795253804</v>
      </c>
      <c r="AE285" s="5">
        <v>48.235129999999998</v>
      </c>
      <c r="AF285" s="5">
        <v>78.461094836825836</v>
      </c>
      <c r="AG285" s="5">
        <v>108.35452517096894</v>
      </c>
      <c r="BP285" s="47">
        <v>30.82</v>
      </c>
      <c r="BQ285" s="47">
        <v>1</v>
      </c>
      <c r="BR285" s="47">
        <v>30.82</v>
      </c>
      <c r="BS285" s="80" t="s">
        <v>432</v>
      </c>
      <c r="DB285" s="53">
        <v>44114</v>
      </c>
      <c r="DC285" s="54">
        <f t="shared" si="64"/>
        <v>44114.270833333336</v>
      </c>
      <c r="DD285" s="55">
        <v>0.27152777777777776</v>
      </c>
      <c r="DE285" s="55">
        <v>0.7631944444444444</v>
      </c>
      <c r="DF285" s="52">
        <f t="shared" si="65"/>
        <v>7</v>
      </c>
      <c r="DG285" t="str">
        <f t="shared" si="66"/>
        <v>SA</v>
      </c>
      <c r="DH285" s="55"/>
      <c r="DI285" s="53">
        <v>44114</v>
      </c>
      <c r="DJ285" s="54">
        <f t="shared" si="67"/>
        <v>44114.291666666664</v>
      </c>
      <c r="DK285" s="55">
        <v>0.29325231481481479</v>
      </c>
      <c r="DL285" s="55"/>
      <c r="DM285" s="52">
        <f t="shared" si="68"/>
        <v>7</v>
      </c>
      <c r="DN285" t="str">
        <f t="shared" si="69"/>
        <v>SA</v>
      </c>
      <c r="DO285" s="55"/>
      <c r="DP285" s="53">
        <v>44114</v>
      </c>
      <c r="DQ285" s="54">
        <f t="shared" si="70"/>
        <v>44114.284722222219</v>
      </c>
      <c r="DR285" s="55">
        <v>0.28400462962962963</v>
      </c>
      <c r="DS285" s="55"/>
      <c r="DT285" s="52">
        <f t="shared" si="71"/>
        <v>7</v>
      </c>
      <c r="DU285" t="str">
        <f t="shared" si="72"/>
        <v>SA</v>
      </c>
      <c r="DV285" s="57"/>
      <c r="DW285" s="65"/>
      <c r="DX285" s="65"/>
      <c r="ED285" s="72"/>
      <c r="EE285" s="72"/>
    </row>
    <row r="286" spans="14:135">
      <c r="N286" s="33">
        <v>44481</v>
      </c>
      <c r="O286" s="55">
        <v>5.7638888888888885E-2</v>
      </c>
      <c r="P286" s="46">
        <f t="shared" si="73"/>
        <v>0</v>
      </c>
      <c r="Q286" s="19">
        <f t="shared" si="62"/>
        <v>5.7638888888888885E-2</v>
      </c>
      <c r="R286" s="19">
        <f t="shared" si="63"/>
        <v>9.6450617283950683E-6</v>
      </c>
      <c r="T286" s="19">
        <v>0.19722222222222222</v>
      </c>
      <c r="U286" s="35">
        <v>138.0499940811369</v>
      </c>
      <c r="V286" s="5">
        <v>138.0499940811369</v>
      </c>
      <c r="W286" s="5">
        <v>166.88462108249882</v>
      </c>
      <c r="X286" s="5">
        <v>197.62335098223963</v>
      </c>
      <c r="Y286" s="5">
        <v>228.46845999999999</v>
      </c>
      <c r="Z286" s="5">
        <v>258.68978605423945</v>
      </c>
      <c r="AA286" s="5">
        <v>288.58705454044315</v>
      </c>
      <c r="AB286" s="5">
        <v>318.0499940811369</v>
      </c>
      <c r="AC286" s="5">
        <v>346.88462108249882</v>
      </c>
      <c r="AD286" s="5">
        <v>17.623350982239629</v>
      </c>
      <c r="AE286" s="5">
        <v>48.468459999999993</v>
      </c>
      <c r="AF286" s="5">
        <v>78.689786054239448</v>
      </c>
      <c r="AG286" s="5">
        <v>108.58705454044315</v>
      </c>
      <c r="BP286" s="47">
        <v>30.83</v>
      </c>
      <c r="BQ286" s="47">
        <v>1</v>
      </c>
      <c r="BR286" s="47">
        <v>30.83</v>
      </c>
      <c r="BS286" s="80" t="s">
        <v>432</v>
      </c>
      <c r="DB286" s="53">
        <v>44115</v>
      </c>
      <c r="DC286" s="54">
        <f t="shared" si="64"/>
        <v>44115.270833333336</v>
      </c>
      <c r="DD286" s="55">
        <v>0.27152777777777776</v>
      </c>
      <c r="DE286" s="55">
        <v>0.76250000000000007</v>
      </c>
      <c r="DF286" s="52">
        <f t="shared" si="65"/>
        <v>1</v>
      </c>
      <c r="DG286" t="str">
        <f t="shared" si="66"/>
        <v>SU</v>
      </c>
      <c r="DH286" s="55"/>
      <c r="DI286" s="53">
        <v>44115</v>
      </c>
      <c r="DJ286" s="54">
        <f t="shared" si="67"/>
        <v>44115.295138888891</v>
      </c>
      <c r="DK286" s="55">
        <v>0.29398148148148145</v>
      </c>
      <c r="DL286" s="55"/>
      <c r="DM286" s="52">
        <f t="shared" si="68"/>
        <v>1</v>
      </c>
      <c r="DN286" t="str">
        <f t="shared" si="69"/>
        <v>SU</v>
      </c>
      <c r="DO286" s="55"/>
      <c r="DP286" s="53">
        <v>44115</v>
      </c>
      <c r="DQ286" s="54">
        <f t="shared" si="70"/>
        <v>44115.284722222219</v>
      </c>
      <c r="DR286" s="55">
        <v>0.28385416666666669</v>
      </c>
      <c r="DS286" s="55"/>
      <c r="DT286" s="52">
        <f t="shared" si="71"/>
        <v>1</v>
      </c>
      <c r="DU286" t="str">
        <f t="shared" si="72"/>
        <v>SU</v>
      </c>
      <c r="DV286" s="57"/>
      <c r="DW286" s="65"/>
      <c r="DX286" s="65"/>
      <c r="ED286" s="72"/>
      <c r="EE286" s="72"/>
    </row>
    <row r="287" spans="14:135">
      <c r="N287" s="33">
        <v>44482</v>
      </c>
      <c r="O287" s="55">
        <v>6.0416666666666667E-2</v>
      </c>
      <c r="P287" s="46">
        <f t="shared" si="73"/>
        <v>0</v>
      </c>
      <c r="Q287" s="19">
        <f t="shared" si="62"/>
        <v>6.0416666666666667E-2</v>
      </c>
      <c r="R287" s="19">
        <f t="shared" si="63"/>
        <v>9.6450617283950446E-6</v>
      </c>
      <c r="T287" s="19">
        <v>0.19791666666666666</v>
      </c>
      <c r="U287" s="35">
        <v>138.28465683088999</v>
      </c>
      <c r="V287" s="5">
        <v>138.28465683088999</v>
      </c>
      <c r="W287" s="5">
        <v>167.13115818871648</v>
      </c>
      <c r="X287" s="5">
        <v>197.867253789068</v>
      </c>
      <c r="Y287" s="5">
        <v>228.70168999999999</v>
      </c>
      <c r="Z287" s="5">
        <v>258.91850243562095</v>
      </c>
      <c r="AA287" s="5">
        <v>288.81966603982983</v>
      </c>
      <c r="AB287" s="5">
        <v>318.28465683088996</v>
      </c>
      <c r="AC287" s="5">
        <v>347.13115818871648</v>
      </c>
      <c r="AD287" s="5">
        <v>17.867253789068002</v>
      </c>
      <c r="AE287" s="5">
        <v>48.701689999999999</v>
      </c>
      <c r="AF287" s="5">
        <v>78.918502435620937</v>
      </c>
      <c r="AG287" s="5">
        <v>108.81966603982983</v>
      </c>
      <c r="BP287" s="47">
        <v>30.84</v>
      </c>
      <c r="BQ287" s="47">
        <v>1</v>
      </c>
      <c r="BR287" s="47">
        <v>30.84</v>
      </c>
      <c r="BS287" s="80" t="s">
        <v>432</v>
      </c>
      <c r="DB287" s="53">
        <v>44116</v>
      </c>
      <c r="DC287" s="54">
        <f t="shared" si="64"/>
        <v>44116.270833333336</v>
      </c>
      <c r="DD287" s="55">
        <v>0.27152777777777776</v>
      </c>
      <c r="DE287" s="55">
        <v>0.76180555555555562</v>
      </c>
      <c r="DF287" s="52">
        <f t="shared" si="65"/>
        <v>2</v>
      </c>
      <c r="DG287" t="str">
        <f t="shared" si="66"/>
        <v>MO</v>
      </c>
      <c r="DH287" s="55"/>
      <c r="DI287" s="53">
        <v>44116</v>
      </c>
      <c r="DJ287" s="54">
        <f t="shared" si="67"/>
        <v>44116.295138888891</v>
      </c>
      <c r="DK287" s="55">
        <v>0.29472222222222222</v>
      </c>
      <c r="DL287" s="55"/>
      <c r="DM287" s="52">
        <f t="shared" si="68"/>
        <v>2</v>
      </c>
      <c r="DN287" t="str">
        <f t="shared" si="69"/>
        <v>MO</v>
      </c>
      <c r="DO287" s="55"/>
      <c r="DP287" s="53">
        <v>44116</v>
      </c>
      <c r="DQ287" s="54">
        <f t="shared" si="70"/>
        <v>44116.284722222219</v>
      </c>
      <c r="DR287" s="55">
        <v>0.28369212962962964</v>
      </c>
      <c r="DS287" s="55"/>
      <c r="DT287" s="52">
        <f t="shared" si="71"/>
        <v>2</v>
      </c>
      <c r="DU287" t="str">
        <f t="shared" si="72"/>
        <v>MO</v>
      </c>
      <c r="DV287" s="57"/>
      <c r="DW287" s="65"/>
      <c r="DX287" s="65"/>
      <c r="ED287" s="72"/>
      <c r="EE287" s="72"/>
    </row>
    <row r="288" spans="14:135">
      <c r="N288" s="33">
        <v>44483</v>
      </c>
      <c r="O288" s="55">
        <v>6.3194444444444442E-2</v>
      </c>
      <c r="P288" s="46">
        <f t="shared" si="73"/>
        <v>0</v>
      </c>
      <c r="Q288" s="19">
        <f t="shared" si="62"/>
        <v>6.3194444444444442E-2</v>
      </c>
      <c r="R288" s="19">
        <f t="shared" si="63"/>
        <v>7.2337962962963135E-6</v>
      </c>
      <c r="T288" s="19">
        <v>0.1986111111111111</v>
      </c>
      <c r="U288" s="35">
        <v>138.51952076459295</v>
      </c>
      <c r="V288" s="5">
        <v>138.51952076459295</v>
      </c>
      <c r="W288" s="5">
        <v>167.37776761361602</v>
      </c>
      <c r="X288" s="5">
        <v>198.11101161024106</v>
      </c>
      <c r="Y288" s="5">
        <v>228.93481</v>
      </c>
      <c r="Z288" s="5">
        <v>259.14724526540505</v>
      </c>
      <c r="AA288" s="5">
        <v>289.05239926049239</v>
      </c>
      <c r="AB288" s="5">
        <v>318.51952076459293</v>
      </c>
      <c r="AC288" s="5">
        <v>347.37776761361602</v>
      </c>
      <c r="AD288" s="5">
        <v>18.111011610241064</v>
      </c>
      <c r="AE288" s="5">
        <v>48.934809999999999</v>
      </c>
      <c r="AF288" s="5">
        <v>79.147245265405061</v>
      </c>
      <c r="AG288" s="5">
        <v>109.05239926049242</v>
      </c>
      <c r="BP288" s="47">
        <v>30.85</v>
      </c>
      <c r="BQ288" s="47">
        <v>1</v>
      </c>
      <c r="BR288" s="47">
        <v>30.85</v>
      </c>
      <c r="BS288" s="80" t="s">
        <v>432</v>
      </c>
      <c r="DB288" s="53">
        <v>44117</v>
      </c>
      <c r="DC288" s="54">
        <f t="shared" si="64"/>
        <v>44117.270833333336</v>
      </c>
      <c r="DD288" s="55">
        <v>0.2722222222222222</v>
      </c>
      <c r="DE288" s="55">
        <v>0.76180555555555562</v>
      </c>
      <c r="DF288" s="52">
        <f t="shared" si="65"/>
        <v>3</v>
      </c>
      <c r="DG288" t="str">
        <f t="shared" si="66"/>
        <v>MA</v>
      </c>
      <c r="DH288" s="55"/>
      <c r="DI288" s="53">
        <v>44117</v>
      </c>
      <c r="DJ288" s="54">
        <f t="shared" si="67"/>
        <v>44117.295138888891</v>
      </c>
      <c r="DK288" s="55">
        <v>0.29546296296296298</v>
      </c>
      <c r="DL288" s="55"/>
      <c r="DM288" s="52">
        <f t="shared" si="68"/>
        <v>3</v>
      </c>
      <c r="DN288" t="str">
        <f t="shared" si="69"/>
        <v>MA</v>
      </c>
      <c r="DO288" s="55"/>
      <c r="DP288" s="53">
        <v>44117</v>
      </c>
      <c r="DQ288" s="54">
        <f t="shared" si="70"/>
        <v>44117.284722222219</v>
      </c>
      <c r="DR288" s="55">
        <v>0.28355324074074073</v>
      </c>
      <c r="DS288" s="55"/>
      <c r="DT288" s="52">
        <f t="shared" si="71"/>
        <v>3</v>
      </c>
      <c r="DU288" t="str">
        <f t="shared" si="72"/>
        <v>MA</v>
      </c>
      <c r="DV288" s="57"/>
      <c r="DW288" s="65"/>
      <c r="DX288" s="65"/>
      <c r="ED288" s="72"/>
      <c r="EE288" s="72"/>
    </row>
    <row r="289" spans="14:135">
      <c r="N289" s="33">
        <v>44484</v>
      </c>
      <c r="O289" s="55">
        <v>6.5277777777777782E-2</v>
      </c>
      <c r="P289" s="46">
        <f t="shared" si="73"/>
        <v>0</v>
      </c>
      <c r="Q289" s="19">
        <f t="shared" si="62"/>
        <v>6.5277777777777782E-2</v>
      </c>
      <c r="R289" s="19">
        <f t="shared" si="63"/>
        <v>9.6450617283950209E-6</v>
      </c>
      <c r="T289" s="19">
        <v>0.19930555555555554</v>
      </c>
      <c r="U289" s="35">
        <v>138.75432333614322</v>
      </c>
      <c r="V289" s="5">
        <v>138.75432333614322</v>
      </c>
      <c r="W289" s="5">
        <v>167.62433585869968</v>
      </c>
      <c r="X289" s="5">
        <v>198.35462531979272</v>
      </c>
      <c r="Y289" s="5">
        <v>229.16784000000001</v>
      </c>
      <c r="Z289" s="5">
        <v>259.37601582696141</v>
      </c>
      <c r="AA289" s="5">
        <v>289.28523578613084</v>
      </c>
      <c r="AB289" s="5">
        <v>318.75432333614322</v>
      </c>
      <c r="AC289" s="5">
        <v>347.62433585869968</v>
      </c>
      <c r="AD289" s="5">
        <v>18.354625319792717</v>
      </c>
      <c r="AE289" s="5">
        <v>49.167839999999998</v>
      </c>
      <c r="AF289" s="5">
        <v>79.376015826961407</v>
      </c>
      <c r="AG289" s="5">
        <v>109.28523578613084</v>
      </c>
      <c r="BP289" s="47">
        <v>30.86</v>
      </c>
      <c r="BQ289" s="47">
        <v>1</v>
      </c>
      <c r="BR289" s="47">
        <v>30.86</v>
      </c>
      <c r="BS289" s="80" t="s">
        <v>432</v>
      </c>
      <c r="DB289" s="53">
        <v>44118</v>
      </c>
      <c r="DC289" s="54">
        <f t="shared" si="64"/>
        <v>44118.270833333336</v>
      </c>
      <c r="DD289" s="55">
        <v>0.2722222222222222</v>
      </c>
      <c r="DE289" s="55">
        <v>0.76111111111111107</v>
      </c>
      <c r="DF289" s="52">
        <f t="shared" si="65"/>
        <v>4</v>
      </c>
      <c r="DG289" t="str">
        <f t="shared" si="66"/>
        <v>ME</v>
      </c>
      <c r="DH289" s="55"/>
      <c r="DI289" s="53">
        <v>44118</v>
      </c>
      <c r="DJ289" s="54">
        <f t="shared" si="67"/>
        <v>44118.295138888891</v>
      </c>
      <c r="DK289" s="55">
        <v>0.29620370370370369</v>
      </c>
      <c r="DL289" s="55"/>
      <c r="DM289" s="52">
        <f t="shared" si="68"/>
        <v>4</v>
      </c>
      <c r="DN289" t="str">
        <f t="shared" si="69"/>
        <v>ME</v>
      </c>
      <c r="DO289" s="55"/>
      <c r="DP289" s="53">
        <v>44118</v>
      </c>
      <c r="DQ289" s="54">
        <f t="shared" si="70"/>
        <v>44118.284722222219</v>
      </c>
      <c r="DR289" s="55">
        <v>0.28341435185185188</v>
      </c>
      <c r="DS289" s="55"/>
      <c r="DT289" s="52">
        <f t="shared" si="71"/>
        <v>4</v>
      </c>
      <c r="DU289" t="str">
        <f t="shared" si="72"/>
        <v>ME</v>
      </c>
      <c r="DV289" s="57"/>
      <c r="DW289" s="65"/>
      <c r="DX289" s="65"/>
      <c r="ED289" s="72"/>
      <c r="EE289" s="72"/>
    </row>
    <row r="290" spans="14:135">
      <c r="N290" s="33">
        <v>44485</v>
      </c>
      <c r="O290" s="55">
        <v>6.805555555555555E-2</v>
      </c>
      <c r="P290" s="46">
        <f t="shared" si="73"/>
        <v>0</v>
      </c>
      <c r="Q290" s="19">
        <f t="shared" si="62"/>
        <v>6.805555555555555E-2</v>
      </c>
      <c r="R290" s="19">
        <f t="shared" si="63"/>
        <v>9.6450617283950683E-6</v>
      </c>
      <c r="T290" s="19">
        <v>0.19999999999999998</v>
      </c>
      <c r="U290" s="35">
        <v>138.98913600130209</v>
      </c>
      <c r="V290" s="5">
        <v>138.98913600130209</v>
      </c>
      <c r="W290" s="5">
        <v>167.87087356962328</v>
      </c>
      <c r="X290" s="5">
        <v>198.59809495763477</v>
      </c>
      <c r="Y290" s="5">
        <v>229.40076999999999</v>
      </c>
      <c r="Z290" s="5">
        <v>259.60481539850821</v>
      </c>
      <c r="AA290" s="5">
        <v>289.51818458762023</v>
      </c>
      <c r="AB290" s="5">
        <v>318.98913600130209</v>
      </c>
      <c r="AC290" s="5">
        <v>347.87087356962331</v>
      </c>
      <c r="AD290" s="5">
        <v>18.598094957634771</v>
      </c>
      <c r="AE290" s="5">
        <v>49.400769999999994</v>
      </c>
      <c r="AF290" s="5">
        <v>79.604815398508194</v>
      </c>
      <c r="AG290" s="5">
        <v>109.51818458762025</v>
      </c>
      <c r="BP290" s="47">
        <v>30.87</v>
      </c>
      <c r="BQ290" s="47">
        <v>1</v>
      </c>
      <c r="BR290" s="47">
        <v>30.87</v>
      </c>
      <c r="BS290" s="80" t="s">
        <v>432</v>
      </c>
      <c r="DB290" s="53">
        <v>44119</v>
      </c>
      <c r="DC290" s="54">
        <f t="shared" si="64"/>
        <v>44119.270833333336</v>
      </c>
      <c r="DD290" s="55">
        <v>0.2722222222222222</v>
      </c>
      <c r="DE290" s="55">
        <v>0.76041666666666663</v>
      </c>
      <c r="DF290" s="52">
        <f t="shared" si="65"/>
        <v>5</v>
      </c>
      <c r="DG290" t="str">
        <f t="shared" si="66"/>
        <v>JU</v>
      </c>
      <c r="DH290" s="55"/>
      <c r="DI290" s="53">
        <v>44119</v>
      </c>
      <c r="DJ290" s="54">
        <f t="shared" si="67"/>
        <v>44119.298611111109</v>
      </c>
      <c r="DK290" s="55">
        <v>0.29695601851851855</v>
      </c>
      <c r="DL290" s="55"/>
      <c r="DM290" s="52">
        <f t="shared" si="68"/>
        <v>5</v>
      </c>
      <c r="DN290" t="str">
        <f t="shared" si="69"/>
        <v>JU</v>
      </c>
      <c r="DO290" s="55"/>
      <c r="DP290" s="53">
        <v>44119</v>
      </c>
      <c r="DQ290" s="54">
        <f t="shared" si="70"/>
        <v>44119.284722222219</v>
      </c>
      <c r="DR290" s="55">
        <v>0.28327546296296297</v>
      </c>
      <c r="DS290" s="55"/>
      <c r="DT290" s="52">
        <f t="shared" si="71"/>
        <v>5</v>
      </c>
      <c r="DU290" t="str">
        <f t="shared" si="72"/>
        <v>JU</v>
      </c>
      <c r="DV290" s="57"/>
      <c r="DW290" s="65"/>
      <c r="DX290" s="65"/>
      <c r="ED290" s="72"/>
      <c r="EE290" s="72"/>
    </row>
    <row r="291" spans="14:135">
      <c r="N291" s="33">
        <v>44486</v>
      </c>
      <c r="O291" s="55">
        <v>7.0833333333333331E-2</v>
      </c>
      <c r="P291" s="46">
        <f t="shared" si="73"/>
        <v>0</v>
      </c>
      <c r="Q291" s="19">
        <f t="shared" si="62"/>
        <v>7.0833333333333331E-2</v>
      </c>
      <c r="R291" s="19">
        <f t="shared" si="63"/>
        <v>9.6450617283950683E-6</v>
      </c>
      <c r="T291" s="19">
        <v>0.20069444444444443</v>
      </c>
      <c r="U291" s="35">
        <v>139.22401625105257</v>
      </c>
      <c r="V291" s="5">
        <v>139.22401625105257</v>
      </c>
      <c r="W291" s="5">
        <v>168.11725570717897</v>
      </c>
      <c r="X291" s="5">
        <v>198.84141974679406</v>
      </c>
      <c r="Y291" s="5">
        <v>229.63361</v>
      </c>
      <c r="Z291" s="5">
        <v>259.83364525139427</v>
      </c>
      <c r="AA291" s="5">
        <v>289.75120059795876</v>
      </c>
      <c r="AB291" s="5">
        <v>319.2240162510526</v>
      </c>
      <c r="AC291" s="5">
        <v>348.11725570717897</v>
      </c>
      <c r="AD291" s="5">
        <v>18.841419746794031</v>
      </c>
      <c r="AE291" s="5">
        <v>49.633610000000004</v>
      </c>
      <c r="AF291" s="5">
        <v>79.833645251394287</v>
      </c>
      <c r="AG291" s="5">
        <v>109.75120059795876</v>
      </c>
      <c r="BP291" s="47">
        <v>30.88</v>
      </c>
      <c r="BQ291" s="47">
        <v>1</v>
      </c>
      <c r="BR291" s="47">
        <v>30.88</v>
      </c>
      <c r="BS291" s="80" t="s">
        <v>432</v>
      </c>
      <c r="DB291" s="53">
        <v>44120</v>
      </c>
      <c r="DC291" s="54">
        <f t="shared" si="64"/>
        <v>44120.274305555555</v>
      </c>
      <c r="DD291" s="55">
        <v>0.27291666666666664</v>
      </c>
      <c r="DE291" s="55">
        <v>0.7597222222222223</v>
      </c>
      <c r="DF291" s="52">
        <f t="shared" si="65"/>
        <v>6</v>
      </c>
      <c r="DG291" t="str">
        <f t="shared" si="66"/>
        <v>VE</v>
      </c>
      <c r="DH291" s="55"/>
      <c r="DI291" s="53">
        <v>44120</v>
      </c>
      <c r="DJ291" s="54">
        <f t="shared" si="67"/>
        <v>44120.298611111109</v>
      </c>
      <c r="DK291" s="55">
        <v>0.2977083333333333</v>
      </c>
      <c r="DL291" s="55"/>
      <c r="DM291" s="52">
        <f t="shared" si="68"/>
        <v>6</v>
      </c>
      <c r="DN291" t="str">
        <f t="shared" si="69"/>
        <v>VE</v>
      </c>
      <c r="DO291" s="55"/>
      <c r="DP291" s="53">
        <v>44120</v>
      </c>
      <c r="DQ291" s="54">
        <f t="shared" si="70"/>
        <v>44120.284722222219</v>
      </c>
      <c r="DR291" s="55">
        <v>0.28314814814814815</v>
      </c>
      <c r="DS291" s="55"/>
      <c r="DT291" s="52">
        <f t="shared" si="71"/>
        <v>6</v>
      </c>
      <c r="DU291" t="str">
        <f t="shared" si="72"/>
        <v>VE</v>
      </c>
      <c r="DV291" s="57"/>
      <c r="DW291" s="65"/>
      <c r="DX291" s="65"/>
      <c r="ED291" s="72"/>
      <c r="EE291" s="72"/>
    </row>
    <row r="292" spans="14:135">
      <c r="N292" s="33">
        <v>44487</v>
      </c>
      <c r="O292" s="55">
        <v>7.3611111111111113E-2</v>
      </c>
      <c r="P292" s="46">
        <f t="shared" si="73"/>
        <v>0</v>
      </c>
      <c r="Q292" s="19">
        <f t="shared" si="62"/>
        <v>7.3611111111111113E-2</v>
      </c>
      <c r="R292" s="19">
        <f t="shared" si="63"/>
        <v>9.6450617283950683E-6</v>
      </c>
      <c r="T292" s="19">
        <v>0.20138888888888887</v>
      </c>
      <c r="U292" s="35">
        <v>139.45906420145039</v>
      </c>
      <c r="V292" s="5">
        <v>139.45906420145039</v>
      </c>
      <c r="W292" s="5">
        <v>168.36364497070122</v>
      </c>
      <c r="X292" s="5">
        <v>199.08460064593643</v>
      </c>
      <c r="Y292" s="5">
        <v>229.86635000000001</v>
      </c>
      <c r="Z292" s="5">
        <v>260.06250665837939</v>
      </c>
      <c r="AA292" s="5">
        <v>289.98435875524535</v>
      </c>
      <c r="AB292" s="5">
        <v>319.45906420145036</v>
      </c>
      <c r="AC292" s="5">
        <v>348.36364497070122</v>
      </c>
      <c r="AD292" s="5">
        <v>19.084600645936462</v>
      </c>
      <c r="AE292" s="5">
        <v>49.866349999999997</v>
      </c>
      <c r="AF292" s="5">
        <v>80.062506658379405</v>
      </c>
      <c r="AG292" s="5">
        <v>109.98435875524532</v>
      </c>
      <c r="BP292" s="47">
        <v>30.89</v>
      </c>
      <c r="BQ292" s="47">
        <v>1</v>
      </c>
      <c r="BR292" s="47">
        <v>30.89</v>
      </c>
      <c r="BS292" s="80" t="s">
        <v>432</v>
      </c>
      <c r="DB292" s="53">
        <v>44121</v>
      </c>
      <c r="DC292" s="54">
        <f t="shared" si="64"/>
        <v>44121.274305555555</v>
      </c>
      <c r="DD292" s="55">
        <v>0.27291666666666664</v>
      </c>
      <c r="DE292" s="55">
        <v>0.7597222222222223</v>
      </c>
      <c r="DF292" s="52">
        <f t="shared" si="65"/>
        <v>7</v>
      </c>
      <c r="DG292" t="str">
        <f t="shared" si="66"/>
        <v>SA</v>
      </c>
      <c r="DH292" s="55"/>
      <c r="DI292" s="53">
        <v>44121</v>
      </c>
      <c r="DJ292" s="54">
        <f t="shared" si="67"/>
        <v>44121.298611111109</v>
      </c>
      <c r="DK292" s="55">
        <v>0.29846064814814816</v>
      </c>
      <c r="DL292" s="55"/>
      <c r="DM292" s="52">
        <f t="shared" si="68"/>
        <v>7</v>
      </c>
      <c r="DN292" t="str">
        <f t="shared" si="69"/>
        <v>SA</v>
      </c>
      <c r="DO292" s="55"/>
      <c r="DP292" s="53">
        <v>44121</v>
      </c>
      <c r="DQ292" s="54">
        <f t="shared" si="70"/>
        <v>44121.284722222219</v>
      </c>
      <c r="DR292" s="55">
        <v>0.28302083333333333</v>
      </c>
      <c r="DS292" s="55"/>
      <c r="DT292" s="52">
        <f t="shared" si="71"/>
        <v>7</v>
      </c>
      <c r="DU292" t="str">
        <f t="shared" si="72"/>
        <v>SA</v>
      </c>
      <c r="DV292" s="57"/>
      <c r="DW292" s="65"/>
      <c r="DX292" s="65"/>
      <c r="ED292" s="72"/>
      <c r="EE292" s="72"/>
    </row>
    <row r="293" spans="14:135">
      <c r="N293" s="33">
        <v>44488</v>
      </c>
      <c r="O293" s="55">
        <v>7.6388888888888895E-2</v>
      </c>
      <c r="P293" s="46">
        <f t="shared" si="73"/>
        <v>0</v>
      </c>
      <c r="Q293" s="19">
        <f t="shared" si="62"/>
        <v>7.6388888888888895E-2</v>
      </c>
      <c r="R293" s="19">
        <f t="shared" si="63"/>
        <v>9.6450617283950209E-6</v>
      </c>
      <c r="T293" s="19">
        <v>0.20208333333333331</v>
      </c>
      <c r="U293" s="35">
        <v>139.69408131831878</v>
      </c>
      <c r="V293" s="5">
        <v>139.69408131831878</v>
      </c>
      <c r="W293" s="5">
        <v>168.61007596669702</v>
      </c>
      <c r="X293" s="5">
        <v>199.32763773455753</v>
      </c>
      <c r="Y293" s="5">
        <v>230.09899999999999</v>
      </c>
      <c r="Z293" s="5">
        <v>260.29140088547223</v>
      </c>
      <c r="AA293" s="5">
        <v>290.21760417114285</v>
      </c>
      <c r="AB293" s="5">
        <v>319.69408131831881</v>
      </c>
      <c r="AC293" s="5">
        <v>348.61007596669702</v>
      </c>
      <c r="AD293" s="5">
        <v>19.327637734557527</v>
      </c>
      <c r="AE293" s="5">
        <v>50.099000000000004</v>
      </c>
      <c r="AF293" s="5">
        <v>80.291400885472243</v>
      </c>
      <c r="AG293" s="5">
        <v>110.21760417114282</v>
      </c>
      <c r="BP293" s="47">
        <v>30.9</v>
      </c>
      <c r="BQ293" s="47">
        <v>1</v>
      </c>
      <c r="BR293" s="47">
        <v>30.9</v>
      </c>
      <c r="BS293" s="80" t="s">
        <v>432</v>
      </c>
      <c r="DB293" s="53">
        <v>44122</v>
      </c>
      <c r="DC293" s="54">
        <f t="shared" si="64"/>
        <v>44122.274305555555</v>
      </c>
      <c r="DD293" s="55">
        <v>0.27291666666666664</v>
      </c>
      <c r="DE293" s="55">
        <v>0.75902777777777775</v>
      </c>
      <c r="DF293" s="52">
        <f t="shared" si="65"/>
        <v>1</v>
      </c>
      <c r="DG293" t="str">
        <f t="shared" si="66"/>
        <v>SU</v>
      </c>
      <c r="DH293" s="55"/>
      <c r="DI293" s="53">
        <v>44122</v>
      </c>
      <c r="DJ293" s="54">
        <f t="shared" si="67"/>
        <v>44122.298611111109</v>
      </c>
      <c r="DK293" s="55">
        <v>0.29922453703703705</v>
      </c>
      <c r="DL293" s="55"/>
      <c r="DM293" s="52">
        <f t="shared" si="68"/>
        <v>1</v>
      </c>
      <c r="DN293" t="str">
        <f t="shared" si="69"/>
        <v>SU</v>
      </c>
      <c r="DO293" s="55"/>
      <c r="DP293" s="53">
        <v>44122</v>
      </c>
      <c r="DQ293" s="54">
        <f t="shared" si="70"/>
        <v>44122.28125</v>
      </c>
      <c r="DR293" s="55">
        <v>0.28291666666666665</v>
      </c>
      <c r="DS293" s="55"/>
      <c r="DT293" s="52">
        <f t="shared" si="71"/>
        <v>1</v>
      </c>
      <c r="DU293" t="str">
        <f t="shared" si="72"/>
        <v>SU</v>
      </c>
      <c r="DV293" s="57"/>
      <c r="DW293" s="65"/>
      <c r="DX293" s="65"/>
      <c r="ED293" s="72"/>
      <c r="EE293" s="72"/>
    </row>
    <row r="294" spans="14:135">
      <c r="N294" s="33">
        <v>44489</v>
      </c>
      <c r="O294" s="55">
        <v>7.9166666666666663E-2</v>
      </c>
      <c r="P294" s="46">
        <f t="shared" si="73"/>
        <v>0</v>
      </c>
      <c r="Q294" s="19">
        <f t="shared" si="62"/>
        <v>7.9166666666666663E-2</v>
      </c>
      <c r="R294" s="19">
        <f t="shared" si="63"/>
        <v>9.6450617283950683E-6</v>
      </c>
      <c r="T294" s="19">
        <v>0.20277777777777781</v>
      </c>
      <c r="U294" s="35">
        <v>139.92913917747529</v>
      </c>
      <c r="V294" s="5">
        <v>139.92913917747529</v>
      </c>
      <c r="W294" s="5">
        <v>168.85637219747372</v>
      </c>
      <c r="X294" s="5">
        <v>199.57053049924031</v>
      </c>
      <c r="Y294" s="5">
        <v>230.33154999999999</v>
      </c>
      <c r="Z294" s="5">
        <v>260.52032919286955</v>
      </c>
      <c r="AA294" s="5">
        <v>290.45094944500636</v>
      </c>
      <c r="AB294" s="5">
        <v>319.92913917747529</v>
      </c>
      <c r="AC294" s="5">
        <v>348.85637219747372</v>
      </c>
      <c r="AD294" s="5">
        <v>19.570530499240306</v>
      </c>
      <c r="AE294" s="5">
        <v>50.331549999999993</v>
      </c>
      <c r="AF294" s="5">
        <v>80.520329192869539</v>
      </c>
      <c r="AG294" s="5">
        <v>110.45094944500633</v>
      </c>
      <c r="BP294" s="47">
        <v>30.91</v>
      </c>
      <c r="BQ294" s="47">
        <v>1</v>
      </c>
      <c r="BR294" s="47">
        <v>30.91</v>
      </c>
      <c r="BS294" s="80" t="s">
        <v>432</v>
      </c>
      <c r="DB294" s="53">
        <v>44123</v>
      </c>
      <c r="DC294" s="54">
        <f t="shared" si="64"/>
        <v>44123.274305555555</v>
      </c>
      <c r="DD294" s="55">
        <v>0.27361111111111108</v>
      </c>
      <c r="DE294" s="55">
        <v>0.7583333333333333</v>
      </c>
      <c r="DF294" s="52">
        <f t="shared" si="65"/>
        <v>2</v>
      </c>
      <c r="DG294" t="str">
        <f t="shared" si="66"/>
        <v>MO</v>
      </c>
      <c r="DH294" s="55"/>
      <c r="DI294" s="53">
        <v>44123</v>
      </c>
      <c r="DJ294" s="54">
        <f t="shared" si="67"/>
        <v>44123.298611111109</v>
      </c>
      <c r="DK294" s="55">
        <v>0.29998842592592595</v>
      </c>
      <c r="DL294" s="55"/>
      <c r="DM294" s="52">
        <f t="shared" si="68"/>
        <v>2</v>
      </c>
      <c r="DN294" t="str">
        <f t="shared" si="69"/>
        <v>MO</v>
      </c>
      <c r="DO294" s="55"/>
      <c r="DP294" s="53">
        <v>44123</v>
      </c>
      <c r="DQ294" s="54">
        <f t="shared" si="70"/>
        <v>44123.28125</v>
      </c>
      <c r="DR294" s="55">
        <v>0.28280092592592593</v>
      </c>
      <c r="DS294" s="55"/>
      <c r="DT294" s="52">
        <f t="shared" si="71"/>
        <v>2</v>
      </c>
      <c r="DU294" t="str">
        <f t="shared" si="72"/>
        <v>MO</v>
      </c>
      <c r="DV294" s="57"/>
      <c r="DW294" s="65"/>
      <c r="DX294" s="65"/>
      <c r="ED294" s="72"/>
      <c r="EE294" s="72"/>
    </row>
    <row r="295" spans="14:135">
      <c r="N295" s="33">
        <v>44490</v>
      </c>
      <c r="O295" s="55">
        <v>8.1944444444444445E-2</v>
      </c>
      <c r="P295" s="46">
        <f t="shared" si="73"/>
        <v>0</v>
      </c>
      <c r="Q295" s="19">
        <f t="shared" si="62"/>
        <v>8.1944444444444445E-2</v>
      </c>
      <c r="R295" s="19">
        <f t="shared" si="63"/>
        <v>9.6450617283950209E-6</v>
      </c>
      <c r="T295" s="19">
        <v>0.20347222222222219</v>
      </c>
      <c r="U295" s="35">
        <v>140.16424831682718</v>
      </c>
      <c r="V295" s="5">
        <v>140.16424831682718</v>
      </c>
      <c r="W295" s="5">
        <v>169.10259654691777</v>
      </c>
      <c r="X295" s="5">
        <v>199.81327982275459</v>
      </c>
      <c r="Y295" s="5">
        <v>230.56401</v>
      </c>
      <c r="Z295" s="5">
        <v>260.7492928408717</v>
      </c>
      <c r="AA295" s="5">
        <v>290.68439806085439</v>
      </c>
      <c r="AB295" s="5">
        <v>320.16424831682718</v>
      </c>
      <c r="AC295" s="5">
        <v>349.10259654691777</v>
      </c>
      <c r="AD295" s="5">
        <v>19.813279822754566</v>
      </c>
      <c r="AE295" s="5">
        <v>50.564009999999996</v>
      </c>
      <c r="AF295" s="5">
        <v>80.749292840871732</v>
      </c>
      <c r="AG295" s="5">
        <v>110.68439806085436</v>
      </c>
      <c r="BP295" s="47">
        <v>30.92</v>
      </c>
      <c r="BQ295" s="47">
        <v>1</v>
      </c>
      <c r="BR295" s="47">
        <v>30.92</v>
      </c>
      <c r="BS295" s="80" t="s">
        <v>432</v>
      </c>
      <c r="DB295" s="53">
        <v>44124</v>
      </c>
      <c r="DC295" s="54">
        <f t="shared" si="64"/>
        <v>44124.274305555555</v>
      </c>
      <c r="DD295" s="55">
        <v>0.27361111111111108</v>
      </c>
      <c r="DE295" s="55">
        <v>0.7583333333333333</v>
      </c>
      <c r="DF295" s="52">
        <f t="shared" si="65"/>
        <v>3</v>
      </c>
      <c r="DG295" t="str">
        <f t="shared" si="66"/>
        <v>MA</v>
      </c>
      <c r="DH295" s="55"/>
      <c r="DI295" s="53">
        <v>44124</v>
      </c>
      <c r="DJ295" s="54">
        <f t="shared" si="67"/>
        <v>44124.302083333336</v>
      </c>
      <c r="DK295" s="55">
        <v>0.30075231481481485</v>
      </c>
      <c r="DL295" s="55"/>
      <c r="DM295" s="52">
        <f t="shared" si="68"/>
        <v>3</v>
      </c>
      <c r="DN295" t="str">
        <f t="shared" si="69"/>
        <v>MA</v>
      </c>
      <c r="DO295" s="55"/>
      <c r="DP295" s="53">
        <v>44124</v>
      </c>
      <c r="DQ295" s="54">
        <f t="shared" si="70"/>
        <v>44124.28125</v>
      </c>
      <c r="DR295" s="55">
        <v>0.28270833333333334</v>
      </c>
      <c r="DS295" s="55"/>
      <c r="DT295" s="52">
        <f t="shared" si="71"/>
        <v>3</v>
      </c>
      <c r="DU295" t="str">
        <f t="shared" si="72"/>
        <v>MA</v>
      </c>
      <c r="DV295" s="57"/>
      <c r="DW295" s="65"/>
      <c r="DX295" s="65"/>
      <c r="ED295" s="72"/>
      <c r="EE295" s="72"/>
    </row>
    <row r="296" spans="14:135">
      <c r="N296" s="33">
        <v>44491</v>
      </c>
      <c r="O296" s="55">
        <v>8.4722222222222213E-2</v>
      </c>
      <c r="P296" s="46">
        <f t="shared" si="73"/>
        <v>0</v>
      </c>
      <c r="Q296" s="19">
        <f t="shared" si="62"/>
        <v>8.4722222222222213E-2</v>
      </c>
      <c r="R296" s="19">
        <f t="shared" si="63"/>
        <v>9.6450617283951174E-6</v>
      </c>
      <c r="T296" s="19">
        <v>0.20416666666666669</v>
      </c>
      <c r="U296" s="35">
        <v>140.39941255286612</v>
      </c>
      <c r="V296" s="5">
        <v>140.39941255286612</v>
      </c>
      <c r="W296" s="5">
        <v>169.34867593945202</v>
      </c>
      <c r="X296" s="5">
        <v>200.05588541059731</v>
      </c>
      <c r="Y296" s="5">
        <v>230.79639</v>
      </c>
      <c r="Z296" s="5">
        <v>260.97829308155434</v>
      </c>
      <c r="AA296" s="5">
        <v>290.91794919734815</v>
      </c>
      <c r="AB296" s="5">
        <v>320.39941255286612</v>
      </c>
      <c r="AC296" s="5">
        <v>349.34867593945205</v>
      </c>
      <c r="AD296" s="5">
        <v>20.055885410597284</v>
      </c>
      <c r="AE296" s="5">
        <v>50.796390000000002</v>
      </c>
      <c r="AF296" s="5">
        <v>80.978293081554355</v>
      </c>
      <c r="AG296" s="5">
        <v>110.91794919734815</v>
      </c>
      <c r="BP296" s="47">
        <v>30.93</v>
      </c>
      <c r="BQ296" s="47">
        <v>1</v>
      </c>
      <c r="BR296" s="47">
        <v>30.93</v>
      </c>
      <c r="BS296" s="80" t="s">
        <v>432</v>
      </c>
      <c r="DB296" s="53">
        <v>44125</v>
      </c>
      <c r="DC296" s="54">
        <f t="shared" si="64"/>
        <v>44125.274305555555</v>
      </c>
      <c r="DD296" s="55">
        <v>0.27361111111111108</v>
      </c>
      <c r="DE296" s="55">
        <v>0.75763888888888886</v>
      </c>
      <c r="DF296" s="52">
        <f t="shared" si="65"/>
        <v>4</v>
      </c>
      <c r="DG296" t="str">
        <f t="shared" si="66"/>
        <v>ME</v>
      </c>
      <c r="DH296" s="55"/>
      <c r="DI296" s="53">
        <v>44125</v>
      </c>
      <c r="DJ296" s="54">
        <f t="shared" si="67"/>
        <v>44125.302083333336</v>
      </c>
      <c r="DK296" s="55">
        <v>0.30152777777777778</v>
      </c>
      <c r="DL296" s="55"/>
      <c r="DM296" s="52">
        <f t="shared" si="68"/>
        <v>4</v>
      </c>
      <c r="DN296" t="str">
        <f t="shared" si="69"/>
        <v>ME</v>
      </c>
      <c r="DO296" s="55"/>
      <c r="DP296" s="53">
        <v>44125</v>
      </c>
      <c r="DQ296" s="54">
        <f t="shared" si="70"/>
        <v>44125.28125</v>
      </c>
      <c r="DR296" s="55">
        <v>0.28260416666666666</v>
      </c>
      <c r="DS296" s="55"/>
      <c r="DT296" s="52">
        <f t="shared" si="71"/>
        <v>4</v>
      </c>
      <c r="DU296" t="str">
        <f t="shared" si="72"/>
        <v>ME</v>
      </c>
      <c r="DV296" s="57"/>
      <c r="DW296" s="65"/>
      <c r="DX296" s="65"/>
      <c r="ED296" s="72"/>
      <c r="EE296" s="72"/>
    </row>
    <row r="297" spans="14:135">
      <c r="N297" s="33">
        <v>44492</v>
      </c>
      <c r="O297" s="55">
        <v>8.7500000000000008E-2</v>
      </c>
      <c r="P297" s="46">
        <f t="shared" si="73"/>
        <v>0</v>
      </c>
      <c r="Q297" s="19">
        <f t="shared" si="62"/>
        <v>8.7500000000000008E-2</v>
      </c>
      <c r="R297" s="19">
        <f t="shared" si="63"/>
        <v>9.6450617283950209E-6</v>
      </c>
      <c r="T297" s="19">
        <v>0.20486111111111113</v>
      </c>
      <c r="U297" s="35">
        <v>140.63453214050958</v>
      </c>
      <c r="V297" s="5">
        <v>140.63453214050958</v>
      </c>
      <c r="W297" s="5">
        <v>169.59489469252208</v>
      </c>
      <c r="X297" s="5">
        <v>200.29834747111869</v>
      </c>
      <c r="Y297" s="5">
        <v>231.02867000000001</v>
      </c>
      <c r="Z297" s="5">
        <v>261.20733116481466</v>
      </c>
      <c r="AA297" s="5">
        <v>291.1516112583397</v>
      </c>
      <c r="AB297" s="5">
        <v>320.63453214050958</v>
      </c>
      <c r="AC297" s="5">
        <v>349.59489469252208</v>
      </c>
      <c r="AD297" s="5">
        <v>20.298347471118689</v>
      </c>
      <c r="AE297" s="5">
        <v>51.028670000000005</v>
      </c>
      <c r="AF297" s="5">
        <v>81.207331164814647</v>
      </c>
      <c r="AG297" s="5">
        <v>111.1516112583397</v>
      </c>
      <c r="BP297" s="47">
        <v>30.94</v>
      </c>
      <c r="BQ297" s="47">
        <v>1</v>
      </c>
      <c r="BR297" s="47">
        <v>30.94</v>
      </c>
      <c r="BS297" s="80" t="s">
        <v>432</v>
      </c>
      <c r="DB297" s="53">
        <v>44126</v>
      </c>
      <c r="DC297" s="54">
        <f t="shared" si="64"/>
        <v>44126.274305555555</v>
      </c>
      <c r="DD297" s="55">
        <v>0.27430555555555552</v>
      </c>
      <c r="DE297" s="55">
        <v>0.75694444444444453</v>
      </c>
      <c r="DF297" s="52">
        <f t="shared" si="65"/>
        <v>5</v>
      </c>
      <c r="DG297" t="str">
        <f t="shared" si="66"/>
        <v>JU</v>
      </c>
      <c r="DH297" s="55"/>
      <c r="DI297" s="53">
        <v>44126</v>
      </c>
      <c r="DJ297" s="54">
        <f t="shared" si="67"/>
        <v>44126.302083333336</v>
      </c>
      <c r="DK297" s="55">
        <v>0.30230324074074072</v>
      </c>
      <c r="DL297" s="55"/>
      <c r="DM297" s="52">
        <f t="shared" si="68"/>
        <v>5</v>
      </c>
      <c r="DN297" t="str">
        <f t="shared" si="69"/>
        <v>JU</v>
      </c>
      <c r="DO297" s="55"/>
      <c r="DP297" s="53">
        <v>44126</v>
      </c>
      <c r="DQ297" s="54">
        <f t="shared" si="70"/>
        <v>44126.28125</v>
      </c>
      <c r="DR297" s="55">
        <v>0.28252314814814816</v>
      </c>
      <c r="DS297" s="55"/>
      <c r="DT297" s="52">
        <f t="shared" si="71"/>
        <v>5</v>
      </c>
      <c r="DU297" t="str">
        <f t="shared" si="72"/>
        <v>JU</v>
      </c>
      <c r="DV297" s="57"/>
      <c r="DW297" s="65"/>
      <c r="DX297" s="65"/>
      <c r="ED297" s="72"/>
      <c r="EE297" s="72"/>
    </row>
    <row r="298" spans="14:135">
      <c r="N298" s="33">
        <v>44493</v>
      </c>
      <c r="O298" s="55">
        <v>9.0277777777777776E-2</v>
      </c>
      <c r="P298" s="46">
        <f t="shared" si="73"/>
        <v>0</v>
      </c>
      <c r="Q298" s="19">
        <f t="shared" si="62"/>
        <v>9.0277777777777776E-2</v>
      </c>
      <c r="R298" s="19">
        <f t="shared" si="63"/>
        <v>9.6450617283950683E-6</v>
      </c>
      <c r="T298" s="19">
        <v>0.20555555555555557</v>
      </c>
      <c r="U298" s="35">
        <v>140.86991350993353</v>
      </c>
      <c r="V298" s="5">
        <v>140.86991350993353</v>
      </c>
      <c r="W298" s="5">
        <v>169.84091728013669</v>
      </c>
      <c r="X298" s="5">
        <v>200.5406663925948</v>
      </c>
      <c r="Y298" s="5">
        <v>231.26087000000001</v>
      </c>
      <c r="Z298" s="5">
        <v>261.43640833688301</v>
      </c>
      <c r="AA298" s="5">
        <v>291.38536631969623</v>
      </c>
      <c r="AB298" s="5">
        <v>320.86991350993355</v>
      </c>
      <c r="AC298" s="5">
        <v>349.84091728013669</v>
      </c>
      <c r="AD298" s="5">
        <v>20.540666392594801</v>
      </c>
      <c r="AE298" s="5">
        <v>51.260869999999997</v>
      </c>
      <c r="AF298" s="5">
        <v>81.436408336883005</v>
      </c>
      <c r="AG298" s="5">
        <v>111.38536631969626</v>
      </c>
      <c r="BP298" s="47">
        <v>30.95</v>
      </c>
      <c r="BQ298" s="47">
        <v>1</v>
      </c>
      <c r="BR298" s="47">
        <v>30.95</v>
      </c>
      <c r="BS298" s="80" t="s">
        <v>432</v>
      </c>
      <c r="DB298" s="53">
        <v>44127</v>
      </c>
      <c r="DC298" s="54">
        <f t="shared" si="64"/>
        <v>44127.274305555555</v>
      </c>
      <c r="DD298" s="55">
        <v>0.27430555555555552</v>
      </c>
      <c r="DE298" s="55">
        <v>0.75694444444444453</v>
      </c>
      <c r="DF298" s="52">
        <f t="shared" si="65"/>
        <v>6</v>
      </c>
      <c r="DG298" t="str">
        <f t="shared" si="66"/>
        <v>VE</v>
      </c>
      <c r="DH298" s="55"/>
      <c r="DI298" s="53">
        <v>44127</v>
      </c>
      <c r="DJ298" s="54">
        <f t="shared" si="67"/>
        <v>44127.302083333336</v>
      </c>
      <c r="DK298" s="55">
        <v>0.30307870370370371</v>
      </c>
      <c r="DL298" s="55"/>
      <c r="DM298" s="52">
        <f t="shared" si="68"/>
        <v>6</v>
      </c>
      <c r="DN298" t="str">
        <f t="shared" si="69"/>
        <v>VE</v>
      </c>
      <c r="DO298" s="55"/>
      <c r="DP298" s="53">
        <v>44127</v>
      </c>
      <c r="DQ298" s="54">
        <f t="shared" si="70"/>
        <v>44127.28125</v>
      </c>
      <c r="DR298" s="55">
        <v>0.28244212962962961</v>
      </c>
      <c r="DS298" s="55"/>
      <c r="DT298" s="52">
        <f t="shared" si="71"/>
        <v>6</v>
      </c>
      <c r="DU298" t="str">
        <f t="shared" si="72"/>
        <v>VE</v>
      </c>
      <c r="DV298" s="57"/>
      <c r="DW298" s="65"/>
      <c r="DX298" s="65"/>
      <c r="ED298" s="72"/>
      <c r="EE298" s="72"/>
    </row>
    <row r="299" spans="14:135">
      <c r="N299" s="33">
        <v>44494</v>
      </c>
      <c r="O299" s="55">
        <v>9.3055555555555558E-2</v>
      </c>
      <c r="P299" s="46">
        <f t="shared" si="73"/>
        <v>0</v>
      </c>
      <c r="Q299" s="19">
        <f t="shared" si="62"/>
        <v>9.3055555555555558E-2</v>
      </c>
      <c r="R299" s="19">
        <f t="shared" si="63"/>
        <v>9.6450617283950209E-6</v>
      </c>
      <c r="T299" s="19">
        <v>0.20625000000000002</v>
      </c>
      <c r="U299" s="35">
        <v>141.10512879934416</v>
      </c>
      <c r="V299" s="5">
        <v>141.10512879934416</v>
      </c>
      <c r="W299" s="5">
        <v>170.08685135666045</v>
      </c>
      <c r="X299" s="5">
        <v>200.78284237647557</v>
      </c>
      <c r="Y299" s="5">
        <v>231.49297999999999</v>
      </c>
      <c r="Z299" s="5">
        <v>261.66552583954467</v>
      </c>
      <c r="AA299" s="5">
        <v>291.61923273721959</v>
      </c>
      <c r="AB299" s="5">
        <v>321.10512879934413</v>
      </c>
      <c r="AC299" s="5">
        <v>350.08685135666042</v>
      </c>
      <c r="AD299" s="5">
        <v>20.782842376475571</v>
      </c>
      <c r="AE299" s="5">
        <v>51.492980000000003</v>
      </c>
      <c r="AF299" s="5">
        <v>81.665525839544699</v>
      </c>
      <c r="AG299" s="5">
        <v>111.61923273721956</v>
      </c>
      <c r="BP299" s="47">
        <v>30.96</v>
      </c>
      <c r="BQ299" s="47">
        <v>1</v>
      </c>
      <c r="BR299" s="47">
        <v>30.96</v>
      </c>
      <c r="BS299" s="80" t="s">
        <v>432</v>
      </c>
      <c r="DB299" s="53">
        <v>44128</v>
      </c>
      <c r="DC299" s="54">
        <f t="shared" si="64"/>
        <v>44128.274305555555</v>
      </c>
      <c r="DD299" s="55">
        <v>0.27430555555555552</v>
      </c>
      <c r="DE299" s="55">
        <v>0.75624999999999998</v>
      </c>
      <c r="DF299" s="52">
        <f t="shared" si="65"/>
        <v>7</v>
      </c>
      <c r="DG299" t="str">
        <f t="shared" si="66"/>
        <v>SA</v>
      </c>
      <c r="DH299" s="55"/>
      <c r="DI299" s="53">
        <v>44128</v>
      </c>
      <c r="DJ299" s="54">
        <f t="shared" si="67"/>
        <v>44128.305555555555</v>
      </c>
      <c r="DK299" s="55">
        <v>0.30386574074074074</v>
      </c>
      <c r="DL299" s="55"/>
      <c r="DM299" s="52">
        <f t="shared" si="68"/>
        <v>7</v>
      </c>
      <c r="DN299" t="str">
        <f t="shared" si="69"/>
        <v>SA</v>
      </c>
      <c r="DO299" s="55"/>
      <c r="DP299" s="53">
        <v>44128</v>
      </c>
      <c r="DQ299" s="54">
        <f t="shared" si="70"/>
        <v>44128.28125</v>
      </c>
      <c r="DR299" s="55">
        <v>0.28237268518518516</v>
      </c>
      <c r="DS299" s="55"/>
      <c r="DT299" s="52">
        <f t="shared" si="71"/>
        <v>7</v>
      </c>
      <c r="DU299" t="str">
        <f t="shared" si="72"/>
        <v>SA</v>
      </c>
      <c r="DV299" s="57"/>
      <c r="DW299" s="65"/>
      <c r="DX299" s="65"/>
      <c r="ED299" s="72"/>
      <c r="EE299" s="72"/>
    </row>
    <row r="300" spans="14:135">
      <c r="N300" s="33">
        <v>44495</v>
      </c>
      <c r="O300" s="55">
        <v>9.5833333333333326E-2</v>
      </c>
      <c r="P300" s="46">
        <f t="shared" si="73"/>
        <v>0</v>
      </c>
      <c r="Q300" s="19">
        <f t="shared" si="62"/>
        <v>9.5833333333333326E-2</v>
      </c>
      <c r="R300" s="19">
        <f t="shared" si="63"/>
        <v>9.6450617283950683E-6</v>
      </c>
      <c r="T300" s="19">
        <v>0.20694444444444446</v>
      </c>
      <c r="U300" s="35">
        <v>141.34054110383644</v>
      </c>
      <c r="V300" s="5">
        <v>141.34054110383644</v>
      </c>
      <c r="W300" s="5">
        <v>170.33289135330529</v>
      </c>
      <c r="X300" s="5">
        <v>201.02487537794906</v>
      </c>
      <c r="Y300" s="5">
        <v>231.72501</v>
      </c>
      <c r="Z300" s="5">
        <v>261.89468490663398</v>
      </c>
      <c r="AA300" s="5">
        <v>291.85321170550952</v>
      </c>
      <c r="AB300" s="5">
        <v>321.34054110383647</v>
      </c>
      <c r="AC300" s="5">
        <v>350.33289135330529</v>
      </c>
      <c r="AD300" s="5">
        <v>21.024875377949058</v>
      </c>
      <c r="AE300" s="5">
        <v>51.725009999999997</v>
      </c>
      <c r="AF300" s="5">
        <v>81.894684906633969</v>
      </c>
      <c r="AG300" s="5">
        <v>111.85321170550952</v>
      </c>
      <c r="BP300" s="47">
        <v>30.97</v>
      </c>
      <c r="BQ300" s="47">
        <v>1</v>
      </c>
      <c r="BR300" s="47">
        <v>30.97</v>
      </c>
      <c r="BS300" s="80" t="s">
        <v>432</v>
      </c>
      <c r="DB300" s="53">
        <v>44129</v>
      </c>
      <c r="DC300" s="54">
        <f t="shared" si="64"/>
        <v>44129.274305555555</v>
      </c>
      <c r="DD300" s="55">
        <v>0.27499999999999997</v>
      </c>
      <c r="DE300" s="55">
        <v>0.75624999999999998</v>
      </c>
      <c r="DF300" s="52">
        <f t="shared" si="65"/>
        <v>1</v>
      </c>
      <c r="DG300" t="str">
        <f t="shared" si="66"/>
        <v>SU</v>
      </c>
      <c r="DH300" s="55"/>
      <c r="DI300" s="53">
        <v>44129</v>
      </c>
      <c r="DJ300" s="54">
        <f t="shared" si="67"/>
        <v>44129.305555555555</v>
      </c>
      <c r="DK300" s="55">
        <v>0.30465277777777777</v>
      </c>
      <c r="DL300" s="55"/>
      <c r="DM300" s="52">
        <f t="shared" si="68"/>
        <v>1</v>
      </c>
      <c r="DN300" t="str">
        <f t="shared" si="69"/>
        <v>SU</v>
      </c>
      <c r="DO300" s="55"/>
      <c r="DP300" s="53">
        <v>44129</v>
      </c>
      <c r="DQ300" s="54">
        <f t="shared" si="70"/>
        <v>44129.28125</v>
      </c>
      <c r="DR300" s="55">
        <v>0.2823032407407407</v>
      </c>
      <c r="DS300" s="55"/>
      <c r="DT300" s="52">
        <f t="shared" si="71"/>
        <v>1</v>
      </c>
      <c r="DU300" t="str">
        <f t="shared" si="72"/>
        <v>SU</v>
      </c>
      <c r="DV300" s="57"/>
      <c r="DW300" s="65"/>
      <c r="DX300" s="65"/>
      <c r="ED300" s="72"/>
      <c r="EE300" s="72"/>
    </row>
    <row r="301" spans="14:135">
      <c r="N301" s="33">
        <v>44496</v>
      </c>
      <c r="O301" s="55">
        <v>9.8611111111111108E-2</v>
      </c>
      <c r="P301" s="46">
        <f t="shared" si="73"/>
        <v>0</v>
      </c>
      <c r="Q301" s="19">
        <f t="shared" si="62"/>
        <v>9.8611111111111108E-2</v>
      </c>
      <c r="R301" s="19">
        <f t="shared" si="63"/>
        <v>9.6450617283951174E-6</v>
      </c>
      <c r="T301" s="19">
        <v>0.2076388888888889</v>
      </c>
      <c r="U301" s="35">
        <v>141.57593871257137</v>
      </c>
      <c r="V301" s="5">
        <v>141.57593871257137</v>
      </c>
      <c r="W301" s="5">
        <v>170.57876016696909</v>
      </c>
      <c r="X301" s="5">
        <v>201.266765831741</v>
      </c>
      <c r="Y301" s="5">
        <v>231.95695000000001</v>
      </c>
      <c r="Z301" s="5">
        <v>262.12388677307763</v>
      </c>
      <c r="AA301" s="5">
        <v>292.08727429645973</v>
      </c>
      <c r="AB301" s="5">
        <v>321.57593871257137</v>
      </c>
      <c r="AC301" s="5">
        <v>350.57876016696912</v>
      </c>
      <c r="AD301" s="5">
        <v>21.266765831740997</v>
      </c>
      <c r="AE301" s="5">
        <v>51.956950000000006</v>
      </c>
      <c r="AF301" s="5">
        <v>82.123886773077601</v>
      </c>
      <c r="AG301" s="5">
        <v>112.08727429645973</v>
      </c>
      <c r="BP301" s="47">
        <v>30.98</v>
      </c>
      <c r="BQ301" s="47">
        <v>1</v>
      </c>
      <c r="BR301" s="47">
        <v>30.98</v>
      </c>
      <c r="BS301" s="80" t="s">
        <v>432</v>
      </c>
      <c r="DB301" s="53">
        <v>44130</v>
      </c>
      <c r="DC301" s="54">
        <f t="shared" si="64"/>
        <v>44130.274305555555</v>
      </c>
      <c r="DD301" s="55">
        <v>0.27499999999999997</v>
      </c>
      <c r="DE301" s="55">
        <v>0.75555555555555554</v>
      </c>
      <c r="DF301" s="52">
        <f t="shared" si="65"/>
        <v>2</v>
      </c>
      <c r="DG301" t="str">
        <f t="shared" si="66"/>
        <v>MO</v>
      </c>
      <c r="DH301" s="55"/>
      <c r="DI301" s="53">
        <v>44130</v>
      </c>
      <c r="DJ301" s="54">
        <f t="shared" si="67"/>
        <v>44130.305555555555</v>
      </c>
      <c r="DK301" s="55">
        <v>0.3054398148148148</v>
      </c>
      <c r="DL301" s="55"/>
      <c r="DM301" s="52">
        <f t="shared" si="68"/>
        <v>2</v>
      </c>
      <c r="DN301" t="str">
        <f t="shared" si="69"/>
        <v>MO</v>
      </c>
      <c r="DO301" s="55"/>
      <c r="DP301" s="53">
        <v>44130</v>
      </c>
      <c r="DQ301" s="54">
        <f t="shared" si="70"/>
        <v>44130.28125</v>
      </c>
      <c r="DR301" s="55">
        <v>0.28225694444444444</v>
      </c>
      <c r="DS301" s="55"/>
      <c r="DT301" s="52">
        <f t="shared" si="71"/>
        <v>2</v>
      </c>
      <c r="DU301" t="str">
        <f t="shared" si="72"/>
        <v>MO</v>
      </c>
      <c r="DV301" s="57"/>
      <c r="DW301" s="65"/>
      <c r="DX301" s="65"/>
      <c r="ED301" s="72"/>
      <c r="EE301" s="72"/>
    </row>
    <row r="302" spans="14:135">
      <c r="N302" s="33">
        <v>44497</v>
      </c>
      <c r="O302" s="55">
        <v>0.1013888888888889</v>
      </c>
      <c r="P302" s="46">
        <f t="shared" si="73"/>
        <v>0</v>
      </c>
      <c r="Q302" s="19">
        <f t="shared" si="62"/>
        <v>0.1013888888888889</v>
      </c>
      <c r="R302" s="19">
        <f t="shared" si="63"/>
        <v>9.6450617283950209E-6</v>
      </c>
      <c r="T302" s="19">
        <v>0.20833333333333334</v>
      </c>
      <c r="U302" s="35">
        <v>141.81152810068076</v>
      </c>
      <c r="V302" s="5">
        <v>141.81152810068076</v>
      </c>
      <c r="W302" s="5">
        <v>170.82452503067441</v>
      </c>
      <c r="X302" s="5">
        <v>201.50851387539439</v>
      </c>
      <c r="Y302" s="5">
        <v>232.18882000000002</v>
      </c>
      <c r="Z302" s="5">
        <v>262.3531326669451</v>
      </c>
      <c r="AA302" s="5">
        <v>292.32145007175114</v>
      </c>
      <c r="AB302" s="5">
        <v>321.81152810068079</v>
      </c>
      <c r="AC302" s="5">
        <v>350.82452503067441</v>
      </c>
      <c r="AD302" s="5">
        <v>21.508513875394385</v>
      </c>
      <c r="AE302" s="5">
        <v>52.188820000000007</v>
      </c>
      <c r="AF302" s="5">
        <v>82.353132666945086</v>
      </c>
      <c r="AG302" s="5">
        <v>112.32145007175114</v>
      </c>
      <c r="BP302" s="47">
        <v>30.99</v>
      </c>
      <c r="BQ302" s="47">
        <v>1</v>
      </c>
      <c r="BR302" s="47">
        <v>30.99</v>
      </c>
      <c r="BS302" s="80" t="s">
        <v>432</v>
      </c>
      <c r="DB302" s="53">
        <v>44131</v>
      </c>
      <c r="DC302" s="54">
        <f t="shared" si="64"/>
        <v>44131.274305555555</v>
      </c>
      <c r="DD302" s="55">
        <v>0.27499999999999997</v>
      </c>
      <c r="DE302" s="55">
        <v>0.75486111111111109</v>
      </c>
      <c r="DF302" s="52">
        <f t="shared" si="65"/>
        <v>3</v>
      </c>
      <c r="DG302" t="str">
        <f t="shared" si="66"/>
        <v>MA</v>
      </c>
      <c r="DH302" s="55"/>
      <c r="DI302" s="53">
        <v>44131</v>
      </c>
      <c r="DJ302" s="54">
        <f t="shared" si="67"/>
        <v>44131.305555555555</v>
      </c>
      <c r="DK302" s="55">
        <v>0.30622685185185183</v>
      </c>
      <c r="DL302" s="55"/>
      <c r="DM302" s="52">
        <f t="shared" si="68"/>
        <v>3</v>
      </c>
      <c r="DN302" t="str">
        <f t="shared" si="69"/>
        <v>MA</v>
      </c>
      <c r="DO302" s="55"/>
      <c r="DP302" s="53">
        <v>44131</v>
      </c>
      <c r="DQ302" s="54">
        <f t="shared" si="70"/>
        <v>44131.28125</v>
      </c>
      <c r="DR302" s="55">
        <v>0.28219907407407407</v>
      </c>
      <c r="DS302" s="55"/>
      <c r="DT302" s="52">
        <f t="shared" si="71"/>
        <v>3</v>
      </c>
      <c r="DU302" t="str">
        <f t="shared" si="72"/>
        <v>MA</v>
      </c>
      <c r="DV302" s="57"/>
      <c r="DW302" s="65"/>
      <c r="DX302" s="65"/>
      <c r="ED302" s="72"/>
      <c r="EE302" s="72"/>
    </row>
    <row r="303" spans="14:135">
      <c r="N303" s="33">
        <v>44498</v>
      </c>
      <c r="O303" s="55">
        <v>0.10416666666666667</v>
      </c>
      <c r="P303" s="46">
        <f t="shared" si="73"/>
        <v>0</v>
      </c>
      <c r="Q303" s="19">
        <f t="shared" si="62"/>
        <v>0.10416666666666667</v>
      </c>
      <c r="R303" s="19">
        <f t="shared" si="63"/>
        <v>9.6450617283950209E-6</v>
      </c>
      <c r="T303" s="19">
        <v>0.20902777777777778</v>
      </c>
      <c r="U303" s="35">
        <v>142.04697935754939</v>
      </c>
      <c r="V303" s="5">
        <v>142.04697935754939</v>
      </c>
      <c r="W303" s="5">
        <v>171.07028039684732</v>
      </c>
      <c r="X303" s="5">
        <v>201.75011989049489</v>
      </c>
      <c r="Y303" s="5">
        <v>232.42059999999998</v>
      </c>
      <c r="Z303" s="5">
        <v>262.58242380900015</v>
      </c>
      <c r="AA303" s="5">
        <v>292.55575153219752</v>
      </c>
      <c r="AB303" s="5">
        <v>322.04697935754939</v>
      </c>
      <c r="AC303" s="5">
        <v>351.07028039684735</v>
      </c>
      <c r="AD303" s="5">
        <v>21.750119890494886</v>
      </c>
      <c r="AE303" s="5">
        <v>52.420599999999993</v>
      </c>
      <c r="AF303" s="5">
        <v>82.582423809000161</v>
      </c>
      <c r="AG303" s="5">
        <v>112.55575153219752</v>
      </c>
      <c r="BP303" s="47">
        <v>31</v>
      </c>
      <c r="BQ303" s="47">
        <v>1</v>
      </c>
      <c r="BR303" s="47">
        <v>31</v>
      </c>
      <c r="BS303" s="80" t="s">
        <v>432</v>
      </c>
      <c r="DB303" s="53">
        <v>44132</v>
      </c>
      <c r="DC303" s="54">
        <f t="shared" si="64"/>
        <v>44132.274305555555</v>
      </c>
      <c r="DD303" s="55">
        <v>0.27569444444444446</v>
      </c>
      <c r="DE303" s="55">
        <v>0.75486111111111109</v>
      </c>
      <c r="DF303" s="52">
        <f t="shared" si="65"/>
        <v>4</v>
      </c>
      <c r="DG303" t="str">
        <f t="shared" si="66"/>
        <v>ME</v>
      </c>
      <c r="DH303" s="55"/>
      <c r="DI303" s="53">
        <v>44132</v>
      </c>
      <c r="DJ303" s="54">
        <f t="shared" si="67"/>
        <v>44132.305555555555</v>
      </c>
      <c r="DK303" s="55">
        <v>0.30702546296296296</v>
      </c>
      <c r="DL303" s="55"/>
      <c r="DM303" s="52">
        <f t="shared" si="68"/>
        <v>4</v>
      </c>
      <c r="DN303" t="str">
        <f t="shared" si="69"/>
        <v>ME</v>
      </c>
      <c r="DO303" s="55"/>
      <c r="DP303" s="53">
        <v>44132</v>
      </c>
      <c r="DQ303" s="54">
        <f t="shared" si="70"/>
        <v>44132.28125</v>
      </c>
      <c r="DR303" s="55">
        <v>0.28216435185185185</v>
      </c>
      <c r="DS303" s="55"/>
      <c r="DT303" s="52">
        <f t="shared" si="71"/>
        <v>4</v>
      </c>
      <c r="DU303" t="str">
        <f t="shared" si="72"/>
        <v>ME</v>
      </c>
      <c r="DV303" s="57"/>
      <c r="DW303" s="65"/>
      <c r="DX303" s="65"/>
      <c r="ED303" s="72"/>
      <c r="EE303" s="72"/>
    </row>
    <row r="304" spans="14:135">
      <c r="N304" s="33">
        <v>44499</v>
      </c>
      <c r="O304" s="55">
        <v>0.10694444444444444</v>
      </c>
      <c r="P304" s="46">
        <f t="shared" si="73"/>
        <v>0</v>
      </c>
      <c r="Q304" s="19">
        <f t="shared" si="62"/>
        <v>0.10694444444444444</v>
      </c>
      <c r="R304" s="19">
        <f t="shared" si="63"/>
        <v>9.6450617283950683E-6</v>
      </c>
      <c r="T304" s="19">
        <v>0.20972222222222223</v>
      </c>
      <c r="U304" s="35">
        <v>142.2825823418666</v>
      </c>
      <c r="V304" s="5">
        <v>142.2825823418666</v>
      </c>
      <c r="W304" s="5">
        <v>171.31594911858133</v>
      </c>
      <c r="X304" s="5">
        <v>201.9915840308808</v>
      </c>
      <c r="Y304" s="5">
        <v>232.65229999999997</v>
      </c>
      <c r="Z304" s="5">
        <v>262.81176142095234</v>
      </c>
      <c r="AA304" s="5">
        <v>292.79014147424925</v>
      </c>
      <c r="AB304" s="5">
        <v>322.2825823418666</v>
      </c>
      <c r="AC304" s="5">
        <v>351.31594911858133</v>
      </c>
      <c r="AD304" s="5">
        <v>21.991584030880801</v>
      </c>
      <c r="AE304" s="5">
        <v>52.652299999999997</v>
      </c>
      <c r="AF304" s="5">
        <v>82.811761420952337</v>
      </c>
      <c r="AG304" s="5">
        <v>112.79014147424928</v>
      </c>
      <c r="BP304" s="47">
        <v>39</v>
      </c>
      <c r="BQ304" s="47">
        <v>1</v>
      </c>
      <c r="BR304" s="47">
        <v>39</v>
      </c>
      <c r="BS304" s="80" t="s">
        <v>432</v>
      </c>
      <c r="DB304" s="53">
        <v>44133</v>
      </c>
      <c r="DC304" s="54">
        <f t="shared" si="64"/>
        <v>44133.274305555555</v>
      </c>
      <c r="DD304" s="55">
        <v>0.27569444444444446</v>
      </c>
      <c r="DE304" s="55">
        <v>0.75416666666666676</v>
      </c>
      <c r="DF304" s="52">
        <f t="shared" si="65"/>
        <v>5</v>
      </c>
      <c r="DG304" t="str">
        <f t="shared" si="66"/>
        <v>JU</v>
      </c>
      <c r="DH304" s="55"/>
      <c r="DI304" s="53">
        <v>44133</v>
      </c>
      <c r="DJ304" s="54">
        <f t="shared" si="67"/>
        <v>44133.309027777781</v>
      </c>
      <c r="DK304" s="55">
        <v>0.30782407407407408</v>
      </c>
      <c r="DL304" s="55"/>
      <c r="DM304" s="52">
        <f t="shared" si="68"/>
        <v>5</v>
      </c>
      <c r="DN304" t="str">
        <f t="shared" si="69"/>
        <v>JU</v>
      </c>
      <c r="DO304" s="55"/>
      <c r="DP304" s="53">
        <v>44133</v>
      </c>
      <c r="DQ304" s="54">
        <f t="shared" si="70"/>
        <v>44133.28125</v>
      </c>
      <c r="DR304" s="55">
        <v>0.28212962962962962</v>
      </c>
      <c r="DS304" s="55"/>
      <c r="DT304" s="52">
        <f t="shared" si="71"/>
        <v>5</v>
      </c>
      <c r="DU304" t="str">
        <f t="shared" si="72"/>
        <v>JU</v>
      </c>
      <c r="DV304" s="57"/>
      <c r="DW304" s="65"/>
      <c r="DX304" s="65"/>
      <c r="ED304" s="72"/>
      <c r="EE304" s="72"/>
    </row>
    <row r="305" spans="14:135">
      <c r="N305" s="33">
        <v>44500</v>
      </c>
      <c r="O305" s="55">
        <v>0.10972222222222222</v>
      </c>
      <c r="P305" s="46">
        <f t="shared" si="73"/>
        <v>0</v>
      </c>
      <c r="Q305" s="19">
        <f t="shared" si="62"/>
        <v>0.10972222222222222</v>
      </c>
      <c r="R305" s="19">
        <f t="shared" si="63"/>
        <v>9.6450617283950683E-6</v>
      </c>
      <c r="T305" s="19">
        <v>0.21041666666666667</v>
      </c>
      <c r="U305" s="35">
        <v>142.51817495679259</v>
      </c>
      <c r="V305" s="5">
        <v>142.51817495679259</v>
      </c>
      <c r="W305" s="5">
        <v>171.56157500697822</v>
      </c>
      <c r="X305" s="5">
        <v>202.23290622693813</v>
      </c>
      <c r="Y305" s="5">
        <v>232.88391999999999</v>
      </c>
      <c r="Z305" s="5">
        <v>263.04114671455943</v>
      </c>
      <c r="AA305" s="5">
        <v>293.02464744607624</v>
      </c>
      <c r="AB305" s="5">
        <v>322.51817495679256</v>
      </c>
      <c r="AC305" s="5">
        <v>351.56157500697822</v>
      </c>
      <c r="AD305" s="5">
        <v>22.232906226938098</v>
      </c>
      <c r="AE305" s="5">
        <v>52.883920000000003</v>
      </c>
      <c r="AF305" s="5">
        <v>83.041146714559446</v>
      </c>
      <c r="AG305" s="5">
        <v>113.02464744607624</v>
      </c>
      <c r="BP305" s="47">
        <v>39.01</v>
      </c>
      <c r="BQ305" s="47">
        <v>1</v>
      </c>
      <c r="BR305" s="47">
        <v>39.01</v>
      </c>
      <c r="BS305" s="80" t="s">
        <v>432</v>
      </c>
      <c r="DB305" s="53">
        <v>44134</v>
      </c>
      <c r="DC305" s="54">
        <f t="shared" si="64"/>
        <v>44134.277777777781</v>
      </c>
      <c r="DD305" s="55">
        <v>0.27638888888888885</v>
      </c>
      <c r="DE305" s="55">
        <v>0.75416666666666676</v>
      </c>
      <c r="DF305" s="52">
        <f t="shared" si="65"/>
        <v>6</v>
      </c>
      <c r="DG305" t="str">
        <f t="shared" si="66"/>
        <v>VE</v>
      </c>
      <c r="DH305" s="55"/>
      <c r="DI305" s="53">
        <v>44134</v>
      </c>
      <c r="DJ305" s="54">
        <f t="shared" si="67"/>
        <v>44134.309027777781</v>
      </c>
      <c r="DK305" s="55">
        <v>0.30862268518518515</v>
      </c>
      <c r="DL305" s="55"/>
      <c r="DM305" s="52">
        <f t="shared" si="68"/>
        <v>6</v>
      </c>
      <c r="DN305" t="str">
        <f t="shared" si="69"/>
        <v>VE</v>
      </c>
      <c r="DO305" s="55"/>
      <c r="DP305" s="53">
        <v>44134</v>
      </c>
      <c r="DQ305" s="54">
        <f t="shared" si="70"/>
        <v>44134.28125</v>
      </c>
      <c r="DR305" s="55">
        <v>0.28210648148148149</v>
      </c>
      <c r="DS305" s="55"/>
      <c r="DT305" s="52">
        <f t="shared" si="71"/>
        <v>6</v>
      </c>
      <c r="DU305" t="str">
        <f t="shared" si="72"/>
        <v>VE</v>
      </c>
      <c r="DV305" s="57"/>
      <c r="DW305" s="65"/>
      <c r="DX305" s="65"/>
      <c r="ED305" s="72"/>
      <c r="EE305" s="72"/>
    </row>
    <row r="306" spans="14:135">
      <c r="N306" s="33">
        <v>44501</v>
      </c>
      <c r="O306" s="55">
        <v>0.1125</v>
      </c>
      <c r="P306" s="46">
        <f t="shared" si="73"/>
        <v>0</v>
      </c>
      <c r="Q306" s="19">
        <f t="shared" si="62"/>
        <v>0.1125</v>
      </c>
      <c r="R306" s="19">
        <f t="shared" si="63"/>
        <v>7.2337962962962661E-6</v>
      </c>
      <c r="T306" s="19">
        <v>0.21111111111111111</v>
      </c>
      <c r="U306" s="35">
        <v>142.7537591314034</v>
      </c>
      <c r="V306" s="5">
        <v>142.7537591314034</v>
      </c>
      <c r="W306" s="5">
        <v>171.80714184493186</v>
      </c>
      <c r="X306" s="5">
        <v>202.47408748266122</v>
      </c>
      <c r="Y306" s="5">
        <v>233.11547000000002</v>
      </c>
      <c r="Z306" s="5">
        <v>263.27058089921707</v>
      </c>
      <c r="AA306" s="5">
        <v>293.2592545222725</v>
      </c>
      <c r="AB306" s="5">
        <v>322.7537591314034</v>
      </c>
      <c r="AC306" s="5">
        <v>351.80714184493183</v>
      </c>
      <c r="AD306" s="5">
        <v>22.474087482661218</v>
      </c>
      <c r="AE306" s="5">
        <v>53.115470000000002</v>
      </c>
      <c r="AF306" s="5">
        <v>83.270580899217094</v>
      </c>
      <c r="AG306" s="5">
        <v>113.2592545222725</v>
      </c>
      <c r="BP306" s="47">
        <v>39.020000000000003</v>
      </c>
      <c r="BQ306" s="47">
        <v>1</v>
      </c>
      <c r="BR306" s="47">
        <v>39.020000000000003</v>
      </c>
      <c r="BS306" s="80" t="s">
        <v>432</v>
      </c>
      <c r="DB306" s="53">
        <v>44135</v>
      </c>
      <c r="DC306" s="54">
        <f t="shared" si="64"/>
        <v>44135.277777777781</v>
      </c>
      <c r="DD306" s="55">
        <v>0.27638888888888885</v>
      </c>
      <c r="DE306" s="55">
        <v>0.75347222222222221</v>
      </c>
      <c r="DF306" s="52">
        <f t="shared" si="65"/>
        <v>7</v>
      </c>
      <c r="DG306" t="str">
        <f t="shared" si="66"/>
        <v>SA</v>
      </c>
      <c r="DH306" s="55"/>
      <c r="DI306" s="53">
        <v>44135</v>
      </c>
      <c r="DJ306" s="54">
        <f t="shared" si="67"/>
        <v>44135.309027777781</v>
      </c>
      <c r="DK306" s="55">
        <v>0.30942129629629628</v>
      </c>
      <c r="DL306" s="55"/>
      <c r="DM306" s="52">
        <f t="shared" si="68"/>
        <v>7</v>
      </c>
      <c r="DN306" t="str">
        <f t="shared" si="69"/>
        <v>SA</v>
      </c>
      <c r="DO306" s="55"/>
      <c r="DP306" s="53">
        <v>44135</v>
      </c>
      <c r="DQ306" s="54">
        <f t="shared" si="70"/>
        <v>44135.28125</v>
      </c>
      <c r="DR306" s="55">
        <v>0.28209490740740745</v>
      </c>
      <c r="DS306" s="55"/>
      <c r="DT306" s="52">
        <f t="shared" si="71"/>
        <v>7</v>
      </c>
      <c r="DU306" t="str">
        <f t="shared" si="72"/>
        <v>SA</v>
      </c>
      <c r="DV306" s="57"/>
      <c r="DW306" s="65"/>
      <c r="DX306" s="65"/>
      <c r="ED306" s="72"/>
      <c r="EE306" s="72"/>
    </row>
    <row r="307" spans="14:135">
      <c r="N307" s="33">
        <v>44502</v>
      </c>
      <c r="O307" s="55">
        <v>0.11458333333333333</v>
      </c>
      <c r="P307" s="46">
        <f t="shared" si="73"/>
        <v>0</v>
      </c>
      <c r="Q307" s="19">
        <f t="shared" si="62"/>
        <v>0.11458333333333333</v>
      </c>
      <c r="R307" s="19">
        <f t="shared" si="63"/>
        <v>9.6450617283950209E-6</v>
      </c>
      <c r="T307" s="19">
        <v>0.21180555555555555</v>
      </c>
      <c r="U307" s="35">
        <v>142.98959264480158</v>
      </c>
      <c r="V307" s="5">
        <v>142.98959264480158</v>
      </c>
      <c r="W307" s="5">
        <v>172.05262583178086</v>
      </c>
      <c r="X307" s="5">
        <v>202.71512751374706</v>
      </c>
      <c r="Y307" s="5">
        <v>233.34694000000002</v>
      </c>
      <c r="Z307" s="5">
        <v>263.50006518112593</v>
      </c>
      <c r="AA307" s="5">
        <v>293.49396736642973</v>
      </c>
      <c r="AB307" s="5">
        <v>322.98959264480158</v>
      </c>
      <c r="AC307" s="5">
        <v>352.05262583178086</v>
      </c>
      <c r="AD307" s="5">
        <v>22.715127513747063</v>
      </c>
      <c r="AE307" s="5">
        <v>53.346940000000004</v>
      </c>
      <c r="AF307" s="5">
        <v>83.500065181125947</v>
      </c>
      <c r="AG307" s="5">
        <v>113.4939673664297</v>
      </c>
      <c r="BP307" s="47">
        <v>39.03</v>
      </c>
      <c r="BQ307" s="47">
        <v>1</v>
      </c>
      <c r="BR307" s="47">
        <v>39.03</v>
      </c>
      <c r="BS307" s="80" t="s">
        <v>432</v>
      </c>
      <c r="DB307" s="53">
        <v>44136</v>
      </c>
      <c r="DC307" s="54">
        <f t="shared" si="64"/>
        <v>44136.277777777781</v>
      </c>
      <c r="DD307" s="55">
        <v>0.27708333333333335</v>
      </c>
      <c r="DE307" s="55">
        <v>0.75347222222222221</v>
      </c>
      <c r="DF307" s="52">
        <f t="shared" si="65"/>
        <v>1</v>
      </c>
      <c r="DG307" t="str">
        <f t="shared" si="66"/>
        <v>SU</v>
      </c>
      <c r="DH307" s="55"/>
      <c r="DI307" s="53">
        <v>44136</v>
      </c>
      <c r="DJ307" s="54">
        <f t="shared" si="67"/>
        <v>44136.309027777781</v>
      </c>
      <c r="DK307" s="55">
        <v>0.3102314814814815</v>
      </c>
      <c r="DL307" s="55"/>
      <c r="DM307" s="52">
        <f t="shared" si="68"/>
        <v>1</v>
      </c>
      <c r="DN307" t="str">
        <f t="shared" si="69"/>
        <v>SU</v>
      </c>
      <c r="DO307" s="55"/>
      <c r="DP307" s="53">
        <v>44136</v>
      </c>
      <c r="DQ307" s="54">
        <f t="shared" si="70"/>
        <v>44136.28125</v>
      </c>
      <c r="DR307" s="55">
        <v>0.28209490740740745</v>
      </c>
      <c r="DS307" s="55"/>
      <c r="DT307" s="52">
        <f t="shared" si="71"/>
        <v>1</v>
      </c>
      <c r="DU307" t="str">
        <f t="shared" si="72"/>
        <v>SU</v>
      </c>
      <c r="DV307" s="57"/>
      <c r="DW307" s="65"/>
      <c r="DX307" s="65"/>
      <c r="ED307" s="72"/>
      <c r="EE307" s="72"/>
    </row>
    <row r="308" spans="14:135">
      <c r="N308" s="33">
        <v>44503</v>
      </c>
      <c r="O308" s="55">
        <v>0.1173611111111111</v>
      </c>
      <c r="P308" s="46">
        <f t="shared" si="73"/>
        <v>0</v>
      </c>
      <c r="Q308" s="19">
        <f t="shared" si="62"/>
        <v>0.1173611111111111</v>
      </c>
      <c r="R308" s="19">
        <f t="shared" si="63"/>
        <v>9.6450617283951174E-6</v>
      </c>
      <c r="T308" s="19">
        <v>0.21249999999999999</v>
      </c>
      <c r="U308" s="35">
        <v>143.22525899590019</v>
      </c>
      <c r="V308" s="5">
        <v>143.22525899590019</v>
      </c>
      <c r="W308" s="5">
        <v>172.29813198751819</v>
      </c>
      <c r="X308" s="5">
        <v>202.9560266599546</v>
      </c>
      <c r="Y308" s="5">
        <v>233.57832999999999</v>
      </c>
      <c r="Z308" s="5">
        <v>263.72960076140203</v>
      </c>
      <c r="AA308" s="5">
        <v>293.72879029208383</v>
      </c>
      <c r="AB308" s="5">
        <v>323.22525899590016</v>
      </c>
      <c r="AC308" s="5">
        <v>352.29813198751822</v>
      </c>
      <c r="AD308" s="5">
        <v>22.956026659954603</v>
      </c>
      <c r="AE308" s="5">
        <v>53.578329999999994</v>
      </c>
      <c r="AF308" s="5">
        <v>83.729600761402025</v>
      </c>
      <c r="AG308" s="5">
        <v>113.72879029208383</v>
      </c>
      <c r="BP308" s="47">
        <v>39.04</v>
      </c>
      <c r="BQ308" s="47">
        <v>1</v>
      </c>
      <c r="BR308" s="47">
        <v>39.04</v>
      </c>
      <c r="BS308" s="80" t="s">
        <v>432</v>
      </c>
      <c r="DB308" s="53">
        <v>44137</v>
      </c>
      <c r="DC308" s="54">
        <f t="shared" si="64"/>
        <v>44137.277777777781</v>
      </c>
      <c r="DD308" s="55">
        <v>0.27708333333333335</v>
      </c>
      <c r="DE308" s="55">
        <v>0.75277777777777777</v>
      </c>
      <c r="DF308" s="52">
        <f t="shared" si="65"/>
        <v>2</v>
      </c>
      <c r="DG308" t="str">
        <f t="shared" si="66"/>
        <v>MO</v>
      </c>
      <c r="DH308" s="55"/>
      <c r="DI308" s="53">
        <v>44137</v>
      </c>
      <c r="DJ308" s="54">
        <f t="shared" si="67"/>
        <v>44137.3125</v>
      </c>
      <c r="DK308" s="55">
        <v>0.31103009259259257</v>
      </c>
      <c r="DL308" s="55"/>
      <c r="DM308" s="52">
        <f t="shared" si="68"/>
        <v>2</v>
      </c>
      <c r="DN308" t="str">
        <f t="shared" si="69"/>
        <v>MO</v>
      </c>
      <c r="DO308" s="55"/>
      <c r="DP308" s="53">
        <v>44137</v>
      </c>
      <c r="DQ308" s="54">
        <f t="shared" si="70"/>
        <v>44137.28125</v>
      </c>
      <c r="DR308" s="55">
        <v>0.28209490740740745</v>
      </c>
      <c r="DS308" s="55"/>
      <c r="DT308" s="52">
        <f t="shared" si="71"/>
        <v>2</v>
      </c>
      <c r="DU308" t="str">
        <f t="shared" si="72"/>
        <v>MO</v>
      </c>
      <c r="DV308" s="57"/>
      <c r="DW308" s="65"/>
      <c r="DX308" s="65"/>
      <c r="ED308" s="72"/>
      <c r="EE308" s="72"/>
    </row>
    <row r="309" spans="14:135">
      <c r="N309" s="33">
        <v>44504</v>
      </c>
      <c r="O309" s="55">
        <v>0.12013888888888889</v>
      </c>
      <c r="P309" s="46">
        <f t="shared" si="73"/>
        <v>0</v>
      </c>
      <c r="Q309" s="19">
        <f t="shared" si="62"/>
        <v>0.12013888888888889</v>
      </c>
      <c r="R309" s="19">
        <f t="shared" si="63"/>
        <v>9.6450617283950683E-6</v>
      </c>
      <c r="T309" s="19">
        <v>0.21319444444444444</v>
      </c>
      <c r="U309" s="35">
        <v>143.46109885917886</v>
      </c>
      <c r="V309" s="5">
        <v>143.46109885917886</v>
      </c>
      <c r="W309" s="5">
        <v>172.54340398478746</v>
      </c>
      <c r="X309" s="5">
        <v>203.19678571858469</v>
      </c>
      <c r="Y309" s="5">
        <v>233.80965000000003</v>
      </c>
      <c r="Z309" s="5">
        <v>263.9591888307836</v>
      </c>
      <c r="AA309" s="5">
        <v>293.96371379507298</v>
      </c>
      <c r="AB309" s="5">
        <v>323.46109885917883</v>
      </c>
      <c r="AC309" s="5">
        <v>352.54340398478746</v>
      </c>
      <c r="AD309" s="5">
        <v>23.196785718584692</v>
      </c>
      <c r="AE309" s="5">
        <v>53.809650000000005</v>
      </c>
      <c r="AF309" s="5">
        <v>83.959188830783603</v>
      </c>
      <c r="AG309" s="5">
        <v>113.96371379507301</v>
      </c>
      <c r="BP309" s="47">
        <v>39.049999999999997</v>
      </c>
      <c r="BQ309" s="47">
        <v>1</v>
      </c>
      <c r="BR309" s="47">
        <v>39.049999999999997</v>
      </c>
      <c r="BS309" s="80" t="s">
        <v>432</v>
      </c>
      <c r="DB309" s="53">
        <v>44138</v>
      </c>
      <c r="DC309" s="54">
        <f t="shared" si="64"/>
        <v>44138.277777777781</v>
      </c>
      <c r="DD309" s="55">
        <v>0.27708333333333335</v>
      </c>
      <c r="DE309" s="55">
        <v>0.75277777777777777</v>
      </c>
      <c r="DF309" s="52">
        <f t="shared" si="65"/>
        <v>3</v>
      </c>
      <c r="DG309" t="str">
        <f t="shared" si="66"/>
        <v>MA</v>
      </c>
      <c r="DH309" s="55"/>
      <c r="DI309" s="53">
        <v>44138</v>
      </c>
      <c r="DJ309" s="54">
        <f t="shared" si="67"/>
        <v>44138.3125</v>
      </c>
      <c r="DK309" s="55">
        <v>0.31184027777777779</v>
      </c>
      <c r="DL309" s="55"/>
      <c r="DM309" s="52">
        <f t="shared" si="68"/>
        <v>3</v>
      </c>
      <c r="DN309" t="str">
        <f t="shared" si="69"/>
        <v>MA</v>
      </c>
      <c r="DO309" s="55"/>
      <c r="DP309" s="53">
        <v>44138</v>
      </c>
      <c r="DQ309" s="54">
        <f t="shared" si="70"/>
        <v>44138.28125</v>
      </c>
      <c r="DR309" s="55">
        <v>0.28210648148148149</v>
      </c>
      <c r="DS309" s="55"/>
      <c r="DT309" s="52">
        <f t="shared" si="71"/>
        <v>3</v>
      </c>
      <c r="DU309" t="str">
        <f t="shared" si="72"/>
        <v>MA</v>
      </c>
      <c r="DV309" s="57"/>
      <c r="DW309" s="65"/>
      <c r="DX309" s="65"/>
      <c r="ED309" s="72"/>
      <c r="EE309" s="72"/>
    </row>
    <row r="310" spans="14:135">
      <c r="N310" s="33">
        <v>44505</v>
      </c>
      <c r="O310" s="55">
        <v>0.12291666666666667</v>
      </c>
      <c r="P310" s="46">
        <f t="shared" si="73"/>
        <v>0</v>
      </c>
      <c r="Q310" s="19">
        <f t="shared" si="62"/>
        <v>0.12291666666666667</v>
      </c>
      <c r="R310" s="19">
        <f t="shared" si="63"/>
        <v>9.6450617283950209E-6</v>
      </c>
      <c r="T310" s="19">
        <v>0.21388888888888891</v>
      </c>
      <c r="U310" s="35">
        <v>143.69686074457874</v>
      </c>
      <c r="V310" s="5">
        <v>143.69686074457874</v>
      </c>
      <c r="W310" s="5">
        <v>172.78868004239914</v>
      </c>
      <c r="X310" s="5">
        <v>203.43740448238174</v>
      </c>
      <c r="Y310" s="5">
        <v>234.04089999999997</v>
      </c>
      <c r="Z310" s="5">
        <v>264.18883058293846</v>
      </c>
      <c r="AA310" s="5">
        <v>294.19878066679354</v>
      </c>
      <c r="AB310" s="5">
        <v>323.69686074457877</v>
      </c>
      <c r="AC310" s="5">
        <v>352.78868004239916</v>
      </c>
      <c r="AD310" s="5">
        <v>23.437404482381737</v>
      </c>
      <c r="AE310" s="5">
        <v>54.040899999999993</v>
      </c>
      <c r="AF310" s="5">
        <v>84.188830582938479</v>
      </c>
      <c r="AG310" s="5">
        <v>114.19878066679354</v>
      </c>
      <c r="BP310" s="47">
        <v>39.06</v>
      </c>
      <c r="BQ310" s="47">
        <v>1</v>
      </c>
      <c r="BR310" s="47">
        <v>39.06</v>
      </c>
      <c r="BS310" s="80" t="s">
        <v>432</v>
      </c>
      <c r="DB310" s="53">
        <v>44139</v>
      </c>
      <c r="DC310" s="54">
        <f t="shared" si="64"/>
        <v>44139.277777777781</v>
      </c>
      <c r="DD310" s="55">
        <v>0.27777777777777779</v>
      </c>
      <c r="DE310" s="55">
        <v>0.75208333333333333</v>
      </c>
      <c r="DF310" s="52">
        <f t="shared" si="65"/>
        <v>4</v>
      </c>
      <c r="DG310" t="str">
        <f t="shared" si="66"/>
        <v>ME</v>
      </c>
      <c r="DH310" s="55"/>
      <c r="DI310" s="53">
        <v>44139</v>
      </c>
      <c r="DJ310" s="54">
        <f t="shared" si="67"/>
        <v>44139.3125</v>
      </c>
      <c r="DK310" s="55">
        <v>0.31266203703703704</v>
      </c>
      <c r="DL310" s="55"/>
      <c r="DM310" s="52">
        <f t="shared" si="68"/>
        <v>4</v>
      </c>
      <c r="DN310" t="str">
        <f t="shared" si="69"/>
        <v>ME</v>
      </c>
      <c r="DO310" s="55"/>
      <c r="DP310" s="53">
        <v>44139</v>
      </c>
      <c r="DQ310" s="54">
        <f t="shared" si="70"/>
        <v>44139.28125</v>
      </c>
      <c r="DR310" s="55">
        <v>0.28212962962962962</v>
      </c>
      <c r="DS310" s="55"/>
      <c r="DT310" s="52">
        <f t="shared" si="71"/>
        <v>4</v>
      </c>
      <c r="DU310" t="str">
        <f t="shared" si="72"/>
        <v>ME</v>
      </c>
      <c r="DV310" s="57"/>
      <c r="DW310" s="65"/>
      <c r="DX310" s="65"/>
      <c r="ED310" s="72"/>
      <c r="EE310" s="72"/>
    </row>
    <row r="311" spans="14:135">
      <c r="N311" s="33">
        <v>44506</v>
      </c>
      <c r="O311" s="55">
        <v>0.12569444444444444</v>
      </c>
      <c r="P311" s="46">
        <f t="shared" si="73"/>
        <v>0</v>
      </c>
      <c r="Q311" s="19">
        <f t="shared" si="62"/>
        <v>0.12569444444444444</v>
      </c>
      <c r="R311" s="19">
        <f t="shared" si="63"/>
        <v>9.6450617283951174E-6</v>
      </c>
      <c r="T311" s="19">
        <v>0.21458333333333335</v>
      </c>
      <c r="U311" s="35">
        <v>143.93287880441903</v>
      </c>
      <c r="V311" s="5">
        <v>143.93287880441903</v>
      </c>
      <c r="W311" s="5">
        <v>173.03393605560154</v>
      </c>
      <c r="X311" s="5">
        <v>203.67788349470908</v>
      </c>
      <c r="Y311" s="5">
        <v>234.27208000000002</v>
      </c>
      <c r="Z311" s="5">
        <v>264.41852720367859</v>
      </c>
      <c r="AA311" s="5">
        <v>294.43392586096138</v>
      </c>
      <c r="AB311" s="5">
        <v>323.93287880441903</v>
      </c>
      <c r="AC311" s="5">
        <v>353.03393605560154</v>
      </c>
      <c r="AD311" s="5">
        <v>23.677883494709079</v>
      </c>
      <c r="AE311" s="5">
        <v>54.272080000000003</v>
      </c>
      <c r="AF311" s="5">
        <v>84.418527203678593</v>
      </c>
      <c r="AG311" s="5">
        <v>114.43392586096138</v>
      </c>
      <c r="BP311" s="47">
        <v>39.07</v>
      </c>
      <c r="BQ311" s="47">
        <v>1</v>
      </c>
      <c r="BR311" s="47">
        <v>39.07</v>
      </c>
      <c r="BS311" s="80" t="s">
        <v>432</v>
      </c>
      <c r="DB311" s="53">
        <v>44140</v>
      </c>
      <c r="DC311" s="54">
        <f t="shared" si="64"/>
        <v>44140.277777777781</v>
      </c>
      <c r="DD311" s="55">
        <v>0.27777777777777779</v>
      </c>
      <c r="DE311" s="55">
        <v>0.75208333333333333</v>
      </c>
      <c r="DF311" s="52">
        <f t="shared" si="65"/>
        <v>5</v>
      </c>
      <c r="DG311" t="str">
        <f t="shared" si="66"/>
        <v>JU</v>
      </c>
      <c r="DH311" s="55"/>
      <c r="DI311" s="53">
        <v>44140</v>
      </c>
      <c r="DJ311" s="54">
        <f t="shared" si="67"/>
        <v>44140.3125</v>
      </c>
      <c r="DK311" s="55">
        <v>0.31347222222222221</v>
      </c>
      <c r="DL311" s="55"/>
      <c r="DM311" s="52">
        <f t="shared" si="68"/>
        <v>5</v>
      </c>
      <c r="DN311" t="str">
        <f t="shared" si="69"/>
        <v>JU</v>
      </c>
      <c r="DO311" s="55"/>
      <c r="DP311" s="53">
        <v>44140</v>
      </c>
      <c r="DQ311" s="54">
        <f t="shared" si="70"/>
        <v>44140.28125</v>
      </c>
      <c r="DR311" s="55">
        <v>0.28216435185185185</v>
      </c>
      <c r="DS311" s="55"/>
      <c r="DT311" s="52">
        <f t="shared" si="71"/>
        <v>5</v>
      </c>
      <c r="DU311" t="str">
        <f t="shared" si="72"/>
        <v>JU</v>
      </c>
      <c r="DV311" s="57"/>
      <c r="DW311" s="65"/>
      <c r="DX311" s="65"/>
      <c r="ED311" s="72"/>
      <c r="EE311" s="72"/>
    </row>
    <row r="312" spans="14:135">
      <c r="N312" s="33">
        <v>44507</v>
      </c>
      <c r="O312" s="55">
        <v>0.12847222222222224</v>
      </c>
      <c r="P312" s="46">
        <f t="shared" si="73"/>
        <v>0</v>
      </c>
      <c r="Q312" s="19">
        <f t="shared" si="62"/>
        <v>0.12847222222222224</v>
      </c>
      <c r="R312" s="19">
        <f t="shared" si="63"/>
        <v>9.6450617283950209E-6</v>
      </c>
      <c r="T312" s="19">
        <v>0.21527777777777779</v>
      </c>
      <c r="U312" s="35">
        <v>144.16867472398695</v>
      </c>
      <c r="V312" s="5">
        <v>144.16867472398695</v>
      </c>
      <c r="W312" s="5">
        <v>173.2791478354288</v>
      </c>
      <c r="X312" s="5">
        <v>203.91822309201996</v>
      </c>
      <c r="Y312" s="5">
        <v>234.50319000000002</v>
      </c>
      <c r="Z312" s="5">
        <v>264.64827987000103</v>
      </c>
      <c r="AA312" s="5">
        <v>294.66918080629227</v>
      </c>
      <c r="AB312" s="5">
        <v>324.16867472398695</v>
      </c>
      <c r="AC312" s="5">
        <v>353.27914783542883</v>
      </c>
      <c r="AD312" s="5">
        <v>23.918223092019957</v>
      </c>
      <c r="AE312" s="5">
        <v>54.503190000000004</v>
      </c>
      <c r="AF312" s="5">
        <v>84.648279870001033</v>
      </c>
      <c r="AG312" s="5">
        <v>114.6691808062923</v>
      </c>
      <c r="BP312" s="47">
        <v>39.08</v>
      </c>
      <c r="BQ312" s="47">
        <v>1</v>
      </c>
      <c r="BR312" s="47">
        <v>39.08</v>
      </c>
      <c r="BS312" s="80" t="s">
        <v>432</v>
      </c>
      <c r="DB312" s="53">
        <v>44141</v>
      </c>
      <c r="DC312" s="54">
        <f t="shared" si="64"/>
        <v>44141.277777777781</v>
      </c>
      <c r="DD312" s="55">
        <v>0.27847222222222223</v>
      </c>
      <c r="DE312" s="55">
        <v>0.75208333333333333</v>
      </c>
      <c r="DF312" s="52">
        <f t="shared" si="65"/>
        <v>6</v>
      </c>
      <c r="DG312" t="str">
        <f t="shared" si="66"/>
        <v>VE</v>
      </c>
      <c r="DH312" s="55"/>
      <c r="DI312" s="53">
        <v>44141</v>
      </c>
      <c r="DJ312" s="54">
        <f t="shared" si="67"/>
        <v>44141.315972222219</v>
      </c>
      <c r="DK312" s="55">
        <v>0.31428240740740737</v>
      </c>
      <c r="DL312" s="55"/>
      <c r="DM312" s="52">
        <f t="shared" si="68"/>
        <v>6</v>
      </c>
      <c r="DN312" t="str">
        <f t="shared" si="69"/>
        <v>VE</v>
      </c>
      <c r="DO312" s="55"/>
      <c r="DP312" s="53">
        <v>44141</v>
      </c>
      <c r="DQ312" s="54">
        <f t="shared" si="70"/>
        <v>44141.28125</v>
      </c>
      <c r="DR312" s="55">
        <v>0.28221064814814817</v>
      </c>
      <c r="DS312" s="55"/>
      <c r="DT312" s="52">
        <f t="shared" si="71"/>
        <v>6</v>
      </c>
      <c r="DU312" t="str">
        <f t="shared" si="72"/>
        <v>VE</v>
      </c>
      <c r="DV312" s="57"/>
      <c r="DW312" s="65"/>
      <c r="DX312" s="65"/>
      <c r="ED312" s="72"/>
      <c r="EE312" s="72"/>
    </row>
    <row r="313" spans="14:135">
      <c r="N313" s="33">
        <v>44508</v>
      </c>
      <c r="O313" s="55">
        <v>0.13125000000000001</v>
      </c>
      <c r="P313" s="46">
        <f t="shared" si="73"/>
        <v>0</v>
      </c>
      <c r="Q313" s="19">
        <f t="shared" si="62"/>
        <v>0.13125000000000001</v>
      </c>
      <c r="R313" s="19">
        <f t="shared" si="63"/>
        <v>9.6450617283950209E-6</v>
      </c>
      <c r="T313" s="19">
        <v>0.21597222222222223</v>
      </c>
      <c r="U313" s="35">
        <v>144.40476263144453</v>
      </c>
      <c r="V313" s="5">
        <v>144.40476263144453</v>
      </c>
      <c r="W313" s="5">
        <v>173.52419480447253</v>
      </c>
      <c r="X313" s="5">
        <v>204.15842368356033</v>
      </c>
      <c r="Y313" s="5">
        <v>234.73424</v>
      </c>
      <c r="Z313" s="5">
        <v>264.87808976142645</v>
      </c>
      <c r="AA313" s="5">
        <v>294.90453315974764</v>
      </c>
      <c r="AB313" s="5">
        <v>324.40476263144456</v>
      </c>
      <c r="AC313" s="5">
        <v>353.52419480447253</v>
      </c>
      <c r="AD313" s="5">
        <v>24.158423683560329</v>
      </c>
      <c r="AE313" s="5">
        <v>54.73424</v>
      </c>
      <c r="AF313" s="5">
        <v>84.878089761426452</v>
      </c>
      <c r="AG313" s="5">
        <v>114.90453315974764</v>
      </c>
      <c r="BP313" s="47">
        <v>39.090000000000003</v>
      </c>
      <c r="BQ313" s="47">
        <v>1</v>
      </c>
      <c r="BR313" s="47">
        <v>39.090000000000003</v>
      </c>
      <c r="BS313" s="80" t="s">
        <v>432</v>
      </c>
      <c r="DB313" s="53">
        <v>44142</v>
      </c>
      <c r="DC313" s="54">
        <f t="shared" si="64"/>
        <v>44142.277777777781</v>
      </c>
      <c r="DD313" s="55">
        <v>0.27847222222222223</v>
      </c>
      <c r="DE313" s="55">
        <v>0.75138888888888899</v>
      </c>
      <c r="DF313" s="52">
        <f t="shared" si="65"/>
        <v>7</v>
      </c>
      <c r="DG313" t="str">
        <f t="shared" si="66"/>
        <v>SA</v>
      </c>
      <c r="DH313" s="55"/>
      <c r="DI313" s="53">
        <v>44142</v>
      </c>
      <c r="DJ313" s="54">
        <f t="shared" si="67"/>
        <v>44142.315972222219</v>
      </c>
      <c r="DK313" s="55">
        <v>0.31510416666666669</v>
      </c>
      <c r="DL313" s="55"/>
      <c r="DM313" s="52">
        <f t="shared" si="68"/>
        <v>7</v>
      </c>
      <c r="DN313" t="str">
        <f t="shared" si="69"/>
        <v>SA</v>
      </c>
      <c r="DO313" s="55"/>
      <c r="DP313" s="53">
        <v>44142</v>
      </c>
      <c r="DQ313" s="54">
        <f t="shared" si="70"/>
        <v>44142.28125</v>
      </c>
      <c r="DR313" s="55">
        <v>0.28225694444444444</v>
      </c>
      <c r="DS313" s="55"/>
      <c r="DT313" s="52">
        <f t="shared" si="71"/>
        <v>7</v>
      </c>
      <c r="DU313" t="str">
        <f t="shared" si="72"/>
        <v>SA</v>
      </c>
      <c r="DV313" s="57"/>
      <c r="DW313" s="65"/>
      <c r="DX313" s="65"/>
      <c r="ED313" s="72"/>
      <c r="EE313" s="72"/>
    </row>
    <row r="314" spans="14:135">
      <c r="N314" s="33">
        <v>44509</v>
      </c>
      <c r="O314" s="55">
        <v>0.13402777777777777</v>
      </c>
      <c r="P314" s="46">
        <f t="shared" si="73"/>
        <v>0</v>
      </c>
      <c r="Q314" s="19">
        <f t="shared" si="62"/>
        <v>0.13402777777777777</v>
      </c>
      <c r="R314" s="19">
        <f t="shared" si="63"/>
        <v>9.6450617283950209E-6</v>
      </c>
      <c r="T314" s="19">
        <v>0.21666666666666667</v>
      </c>
      <c r="U314" s="35">
        <v>144.64066602788864</v>
      </c>
      <c r="V314" s="5">
        <v>144.64066602788864</v>
      </c>
      <c r="W314" s="5">
        <v>173.76914982456958</v>
      </c>
      <c r="X314" s="5">
        <v>204.39848557584904</v>
      </c>
      <c r="Y314" s="5">
        <v>234.96521000000001</v>
      </c>
      <c r="Z314" s="5">
        <v>265.10795803875584</v>
      </c>
      <c r="AA314" s="5">
        <v>295.13999207236088</v>
      </c>
      <c r="AB314" s="5">
        <v>324.64066602788864</v>
      </c>
      <c r="AC314" s="5">
        <v>353.76914982456958</v>
      </c>
      <c r="AD314" s="5">
        <v>24.398485575849008</v>
      </c>
      <c r="AE314" s="5">
        <v>54.965209999999999</v>
      </c>
      <c r="AF314" s="5">
        <v>85.107958038755854</v>
      </c>
      <c r="AG314" s="5">
        <v>115.13999207236088</v>
      </c>
      <c r="BP314" s="47">
        <v>39.1</v>
      </c>
      <c r="BQ314" s="47">
        <v>1</v>
      </c>
      <c r="BR314" s="47">
        <v>39.1</v>
      </c>
      <c r="BS314" s="80" t="s">
        <v>432</v>
      </c>
      <c r="DB314" s="53">
        <v>44143</v>
      </c>
      <c r="DC314" s="54">
        <f t="shared" si="64"/>
        <v>44143.277777777781</v>
      </c>
      <c r="DD314" s="55">
        <v>0.27916666666666667</v>
      </c>
      <c r="DE314" s="55">
        <v>0.75138888888888899</v>
      </c>
      <c r="DF314" s="52">
        <f t="shared" si="65"/>
        <v>1</v>
      </c>
      <c r="DG314" t="str">
        <f t="shared" si="66"/>
        <v>SU</v>
      </c>
      <c r="DH314" s="55"/>
      <c r="DI314" s="53">
        <v>44143</v>
      </c>
      <c r="DJ314" s="54">
        <f t="shared" si="67"/>
        <v>44143.315972222219</v>
      </c>
      <c r="DK314" s="55">
        <v>0.31592592592592594</v>
      </c>
      <c r="DL314" s="55"/>
      <c r="DM314" s="52">
        <f t="shared" si="68"/>
        <v>1</v>
      </c>
      <c r="DN314" t="str">
        <f t="shared" si="69"/>
        <v>SU</v>
      </c>
      <c r="DO314" s="55"/>
      <c r="DP314" s="53">
        <v>44143</v>
      </c>
      <c r="DQ314" s="54">
        <f t="shared" si="70"/>
        <v>44143.28125</v>
      </c>
      <c r="DR314" s="55">
        <v>0.28231481481481485</v>
      </c>
      <c r="DS314" s="55"/>
      <c r="DT314" s="52">
        <f t="shared" si="71"/>
        <v>1</v>
      </c>
      <c r="DU314" t="str">
        <f t="shared" si="72"/>
        <v>SU</v>
      </c>
      <c r="DV314" s="57"/>
      <c r="DW314" s="65"/>
      <c r="DX314" s="65"/>
      <c r="ED314" s="72"/>
      <c r="EE314" s="72"/>
    </row>
    <row r="315" spans="14:135">
      <c r="N315" s="33">
        <v>44510</v>
      </c>
      <c r="O315" s="55">
        <v>0.13680555555555554</v>
      </c>
      <c r="P315" s="46">
        <f t="shared" si="73"/>
        <v>0</v>
      </c>
      <c r="Q315" s="19">
        <f t="shared" si="62"/>
        <v>0.13680555555555554</v>
      </c>
      <c r="R315" s="19">
        <f t="shared" si="63"/>
        <v>9.6450617283951174E-6</v>
      </c>
      <c r="T315" s="19">
        <v>0.21736111111111112</v>
      </c>
      <c r="U315" s="35">
        <v>144.87677842773488</v>
      </c>
      <c r="V315" s="5">
        <v>144.87677842773488</v>
      </c>
      <c r="W315" s="5">
        <v>174.01413770206975</v>
      </c>
      <c r="X315" s="5">
        <v>204.63840884473396</v>
      </c>
      <c r="Y315" s="5">
        <v>235.19612000000001</v>
      </c>
      <c r="Z315" s="5">
        <v>265.33788587781885</v>
      </c>
      <c r="AA315" s="5">
        <v>295.37558223379625</v>
      </c>
      <c r="AB315" s="5">
        <v>324.87677842773485</v>
      </c>
      <c r="AC315" s="5">
        <v>354.01413770206977</v>
      </c>
      <c r="AD315" s="5">
        <v>24.638408844733931</v>
      </c>
      <c r="AE315" s="5">
        <v>55.196119999999993</v>
      </c>
      <c r="AF315" s="5">
        <v>85.337885877818877</v>
      </c>
      <c r="AG315" s="5">
        <v>115.37558223379625</v>
      </c>
      <c r="BP315" s="47">
        <v>39.11</v>
      </c>
      <c r="BQ315" s="47">
        <v>1</v>
      </c>
      <c r="BR315" s="47">
        <v>39.11</v>
      </c>
      <c r="BS315" s="80" t="s">
        <v>432</v>
      </c>
      <c r="DB315" s="53">
        <v>44144</v>
      </c>
      <c r="DC315" s="54">
        <f t="shared" si="64"/>
        <v>44144.277777777781</v>
      </c>
      <c r="DD315" s="55">
        <v>0.27916666666666667</v>
      </c>
      <c r="DE315" s="55">
        <v>0.75138888888888899</v>
      </c>
      <c r="DF315" s="52">
        <f t="shared" si="65"/>
        <v>2</v>
      </c>
      <c r="DG315" t="str">
        <f t="shared" si="66"/>
        <v>MO</v>
      </c>
      <c r="DH315" s="55"/>
      <c r="DI315" s="53">
        <v>44144</v>
      </c>
      <c r="DJ315" s="54">
        <f t="shared" si="67"/>
        <v>44144.315972222219</v>
      </c>
      <c r="DK315" s="55">
        <v>0.31673611111111111</v>
      </c>
      <c r="DL315" s="55"/>
      <c r="DM315" s="52">
        <f t="shared" si="68"/>
        <v>2</v>
      </c>
      <c r="DN315" t="str">
        <f t="shared" si="69"/>
        <v>MO</v>
      </c>
      <c r="DO315" s="55"/>
      <c r="DP315" s="53">
        <v>44144</v>
      </c>
      <c r="DQ315" s="54">
        <f t="shared" si="70"/>
        <v>44144.28125</v>
      </c>
      <c r="DR315" s="55">
        <v>0.28238425925925925</v>
      </c>
      <c r="DS315" s="55"/>
      <c r="DT315" s="52">
        <f t="shared" si="71"/>
        <v>2</v>
      </c>
      <c r="DU315" t="str">
        <f t="shared" si="72"/>
        <v>MO</v>
      </c>
      <c r="DV315" s="57"/>
      <c r="DW315" s="65"/>
      <c r="DX315" s="65"/>
      <c r="ED315" s="72"/>
      <c r="EE315" s="72"/>
    </row>
    <row r="316" spans="14:135">
      <c r="N316" s="33">
        <v>44511</v>
      </c>
      <c r="O316" s="55">
        <v>0.13958333333333334</v>
      </c>
      <c r="P316" s="46">
        <f t="shared" si="73"/>
        <v>0</v>
      </c>
      <c r="Q316" s="19">
        <f t="shared" si="62"/>
        <v>0.13958333333333334</v>
      </c>
      <c r="R316" s="19">
        <f t="shared" si="63"/>
        <v>9.6450617283950209E-6</v>
      </c>
      <c r="T316" s="19">
        <v>0.21805555555555556</v>
      </c>
      <c r="U316" s="35">
        <v>145.112725766126</v>
      </c>
      <c r="V316" s="5">
        <v>145.112725766126</v>
      </c>
      <c r="W316" s="5">
        <v>174.25896212458179</v>
      </c>
      <c r="X316" s="5">
        <v>204.87819438351039</v>
      </c>
      <c r="Y316" s="5">
        <v>235.42696999999998</v>
      </c>
      <c r="Z316" s="5">
        <v>265.56787443254001</v>
      </c>
      <c r="AA316" s="5">
        <v>295.61125681716675</v>
      </c>
      <c r="AB316" s="5">
        <v>325.112725766126</v>
      </c>
      <c r="AC316" s="5">
        <v>354.25896212458179</v>
      </c>
      <c r="AD316" s="5">
        <v>24.87819438351039</v>
      </c>
      <c r="AE316" s="5">
        <v>55.426969999999997</v>
      </c>
      <c r="AF316" s="5">
        <v>85.567874432539995</v>
      </c>
      <c r="AG316" s="5">
        <v>115.61125681716675</v>
      </c>
      <c r="BP316" s="47">
        <v>39.119999999999997</v>
      </c>
      <c r="BQ316" s="47">
        <v>1</v>
      </c>
      <c r="BR316" s="47">
        <v>39.119999999999997</v>
      </c>
      <c r="BS316" s="80" t="s">
        <v>432</v>
      </c>
      <c r="DB316" s="53">
        <v>44145</v>
      </c>
      <c r="DC316" s="54">
        <f t="shared" si="64"/>
        <v>44145.28125</v>
      </c>
      <c r="DD316" s="55">
        <v>0.27986111111111112</v>
      </c>
      <c r="DE316" s="55">
        <v>0.75069444444444444</v>
      </c>
      <c r="DF316" s="52">
        <f t="shared" si="65"/>
        <v>3</v>
      </c>
      <c r="DG316" t="str">
        <f t="shared" si="66"/>
        <v>MA</v>
      </c>
      <c r="DH316" s="55"/>
      <c r="DI316" s="53">
        <v>44145</v>
      </c>
      <c r="DJ316" s="54">
        <f t="shared" si="67"/>
        <v>44145.315972222219</v>
      </c>
      <c r="DK316" s="55">
        <v>0.31755787037037037</v>
      </c>
      <c r="DL316" s="55"/>
      <c r="DM316" s="52">
        <f t="shared" si="68"/>
        <v>3</v>
      </c>
      <c r="DN316" t="str">
        <f t="shared" si="69"/>
        <v>MA</v>
      </c>
      <c r="DO316" s="55"/>
      <c r="DP316" s="53">
        <v>44145</v>
      </c>
      <c r="DQ316" s="54">
        <f t="shared" si="70"/>
        <v>44145.28125</v>
      </c>
      <c r="DR316" s="55">
        <v>0.2824652777777778</v>
      </c>
      <c r="DS316" s="55"/>
      <c r="DT316" s="52">
        <f t="shared" si="71"/>
        <v>3</v>
      </c>
      <c r="DU316" t="str">
        <f t="shared" si="72"/>
        <v>MA</v>
      </c>
      <c r="DV316" s="57"/>
      <c r="DW316" s="65"/>
      <c r="DX316" s="65"/>
      <c r="ED316" s="72"/>
      <c r="EE316" s="72"/>
    </row>
    <row r="317" spans="14:135">
      <c r="N317" s="33">
        <v>44512</v>
      </c>
      <c r="O317" s="55">
        <v>0.1423611111111111</v>
      </c>
      <c r="P317" s="46">
        <f t="shared" si="73"/>
        <v>0</v>
      </c>
      <c r="Q317" s="19">
        <f t="shared" si="62"/>
        <v>0.1423611111111111</v>
      </c>
      <c r="R317" s="19">
        <f t="shared" si="63"/>
        <v>9.6450617283951174E-6</v>
      </c>
      <c r="T317" s="19">
        <v>0.21875</v>
      </c>
      <c r="U317" s="35">
        <v>145.34885968873806</v>
      </c>
      <c r="V317" s="5">
        <v>145.34885968873806</v>
      </c>
      <c r="W317" s="5">
        <v>174.50374048460853</v>
      </c>
      <c r="X317" s="5">
        <v>205.11784258057676</v>
      </c>
      <c r="Y317" s="5">
        <v>235.65774999999996</v>
      </c>
      <c r="Z317" s="5">
        <v>265.79792485968426</v>
      </c>
      <c r="AA317" s="5">
        <v>295.84704342259886</v>
      </c>
      <c r="AB317" s="5">
        <v>325.34885968873806</v>
      </c>
      <c r="AC317" s="5">
        <v>354.50374048460856</v>
      </c>
      <c r="AD317" s="5">
        <v>25.117842580576735</v>
      </c>
      <c r="AE317" s="5">
        <v>55.657749999999993</v>
      </c>
      <c r="AF317" s="5">
        <v>85.797924859684244</v>
      </c>
      <c r="AG317" s="5">
        <v>115.84704342259883</v>
      </c>
      <c r="BP317" s="47">
        <v>39.130000000000003</v>
      </c>
      <c r="BQ317" s="47">
        <v>1</v>
      </c>
      <c r="BR317" s="47">
        <v>39.130000000000003</v>
      </c>
      <c r="BS317" s="80" t="s">
        <v>432</v>
      </c>
      <c r="DB317" s="53">
        <v>44146</v>
      </c>
      <c r="DC317" s="54">
        <f t="shared" si="64"/>
        <v>44146.28125</v>
      </c>
      <c r="DD317" s="55">
        <v>0.27986111111111112</v>
      </c>
      <c r="DE317" s="55">
        <v>0.75069444444444444</v>
      </c>
      <c r="DF317" s="52">
        <f t="shared" si="65"/>
        <v>4</v>
      </c>
      <c r="DG317" t="str">
        <f t="shared" si="66"/>
        <v>ME</v>
      </c>
      <c r="DH317" s="55"/>
      <c r="DI317" s="53">
        <v>44146</v>
      </c>
      <c r="DJ317" s="54">
        <f t="shared" si="67"/>
        <v>44146.319444444445</v>
      </c>
      <c r="DK317" s="55">
        <v>0.31837962962962962</v>
      </c>
      <c r="DL317" s="55"/>
      <c r="DM317" s="52">
        <f t="shared" si="68"/>
        <v>4</v>
      </c>
      <c r="DN317" t="str">
        <f t="shared" si="69"/>
        <v>ME</v>
      </c>
      <c r="DO317" s="55"/>
      <c r="DP317" s="53">
        <v>44146</v>
      </c>
      <c r="DQ317" s="54">
        <f t="shared" si="70"/>
        <v>44146.28125</v>
      </c>
      <c r="DR317" s="55">
        <v>0.28255787037037039</v>
      </c>
      <c r="DS317" s="55"/>
      <c r="DT317" s="52">
        <f t="shared" si="71"/>
        <v>4</v>
      </c>
      <c r="DU317" t="str">
        <f t="shared" si="72"/>
        <v>ME</v>
      </c>
      <c r="DV317" s="57"/>
      <c r="DW317" s="65"/>
      <c r="DX317" s="65"/>
      <c r="ED317" s="72"/>
      <c r="EE317" s="72"/>
    </row>
    <row r="318" spans="14:135">
      <c r="N318" s="33">
        <v>44513</v>
      </c>
      <c r="O318" s="55">
        <v>0.1451388888888889</v>
      </c>
      <c r="P318" s="46">
        <f t="shared" si="73"/>
        <v>0</v>
      </c>
      <c r="Q318" s="19">
        <f t="shared" si="62"/>
        <v>0.1451388888888889</v>
      </c>
      <c r="R318" s="19">
        <f t="shared" si="63"/>
        <v>9.6450617283950209E-6</v>
      </c>
      <c r="T318" s="19">
        <v>0.21944444444444444</v>
      </c>
      <c r="U318" s="35">
        <v>145.5850635776109</v>
      </c>
      <c r="V318" s="5">
        <v>145.5850635776109</v>
      </c>
      <c r="W318" s="5">
        <v>174.74842483281395</v>
      </c>
      <c r="X318" s="5">
        <v>205.35735334680993</v>
      </c>
      <c r="Y318" s="5">
        <v>235.88848000000002</v>
      </c>
      <c r="Z318" s="5">
        <v>266.02803830685349</v>
      </c>
      <c r="AA318" s="5">
        <v>296.08293795128628</v>
      </c>
      <c r="AB318" s="5">
        <v>325.58506357761087</v>
      </c>
      <c r="AC318" s="5">
        <v>354.74842483281395</v>
      </c>
      <c r="AD318" s="5">
        <v>25.35735334680993</v>
      </c>
      <c r="AE318" s="5">
        <v>55.888480000000001</v>
      </c>
      <c r="AF318" s="5">
        <v>86.028038306853489</v>
      </c>
      <c r="AG318" s="5">
        <v>116.08293795128628</v>
      </c>
      <c r="BP318" s="47">
        <v>39.14</v>
      </c>
      <c r="BQ318" s="47">
        <v>1</v>
      </c>
      <c r="BR318" s="47">
        <v>39.14</v>
      </c>
      <c r="BS318" s="80" t="s">
        <v>432</v>
      </c>
      <c r="DB318" s="53">
        <v>44147</v>
      </c>
      <c r="DC318" s="54">
        <f t="shared" si="64"/>
        <v>44147.28125</v>
      </c>
      <c r="DD318" s="55">
        <v>0.28055555555555556</v>
      </c>
      <c r="DE318" s="55">
        <v>0.75069444444444444</v>
      </c>
      <c r="DF318" s="52">
        <f t="shared" si="65"/>
        <v>5</v>
      </c>
      <c r="DG318" t="str">
        <f t="shared" si="66"/>
        <v>JU</v>
      </c>
      <c r="DH318" s="55"/>
      <c r="DI318" s="53">
        <v>44147</v>
      </c>
      <c r="DJ318" s="54">
        <f t="shared" si="67"/>
        <v>44147.319444444445</v>
      </c>
      <c r="DK318" s="55">
        <v>0.31920138888888888</v>
      </c>
      <c r="DL318" s="55"/>
      <c r="DM318" s="52">
        <f t="shared" si="68"/>
        <v>5</v>
      </c>
      <c r="DN318" t="str">
        <f t="shared" si="69"/>
        <v>JU</v>
      </c>
      <c r="DO318" s="55"/>
      <c r="DP318" s="53">
        <v>44147</v>
      </c>
      <c r="DQ318" s="54">
        <f t="shared" si="70"/>
        <v>44147.28125</v>
      </c>
      <c r="DR318" s="55">
        <v>0.28266203703703702</v>
      </c>
      <c r="DS318" s="55"/>
      <c r="DT318" s="52">
        <f t="shared" si="71"/>
        <v>5</v>
      </c>
      <c r="DU318" t="str">
        <f t="shared" si="72"/>
        <v>JU</v>
      </c>
      <c r="DV318" s="57"/>
      <c r="DW318" s="65"/>
      <c r="DX318" s="65"/>
      <c r="ED318" s="72"/>
      <c r="EE318" s="72"/>
    </row>
    <row r="319" spans="14:135">
      <c r="N319" s="33">
        <v>44514</v>
      </c>
      <c r="O319" s="55">
        <v>0.14791666666666667</v>
      </c>
      <c r="P319" s="46">
        <f t="shared" si="73"/>
        <v>0</v>
      </c>
      <c r="Q319" s="19">
        <f t="shared" si="62"/>
        <v>0.14791666666666667</v>
      </c>
      <c r="R319" s="19">
        <f t="shared" si="63"/>
        <v>9.6450617283950209E-6</v>
      </c>
      <c r="T319" s="19">
        <v>0.22013888888888888</v>
      </c>
      <c r="U319" s="35">
        <v>145.82115207228296</v>
      </c>
      <c r="V319" s="5">
        <v>145.82115207228296</v>
      </c>
      <c r="W319" s="5">
        <v>174.99304390472585</v>
      </c>
      <c r="X319" s="5">
        <v>205.59672759344525</v>
      </c>
      <c r="Y319" s="5">
        <v>236.11914000000002</v>
      </c>
      <c r="Z319" s="5">
        <v>266.25821591882851</v>
      </c>
      <c r="AA319" s="5">
        <v>296.31895449387105</v>
      </c>
      <c r="AB319" s="5">
        <v>325.82115207228298</v>
      </c>
      <c r="AC319" s="5">
        <v>354.99304390472582</v>
      </c>
      <c r="AD319" s="5">
        <v>25.59672759344528</v>
      </c>
      <c r="AE319" s="5">
        <v>56.119140000000002</v>
      </c>
      <c r="AF319" s="5">
        <v>86.258215918828526</v>
      </c>
      <c r="AG319" s="5">
        <v>116.31895449387105</v>
      </c>
      <c r="BP319" s="47">
        <v>39.15</v>
      </c>
      <c r="BQ319" s="47">
        <v>1</v>
      </c>
      <c r="BR319" s="47">
        <v>39.15</v>
      </c>
      <c r="BS319" s="80" t="s">
        <v>432</v>
      </c>
      <c r="DB319" s="53">
        <v>44148</v>
      </c>
      <c r="DC319" s="54">
        <f t="shared" si="64"/>
        <v>44148.28125</v>
      </c>
      <c r="DD319" s="55">
        <v>0.28055555555555556</v>
      </c>
      <c r="DE319" s="55">
        <v>0.75</v>
      </c>
      <c r="DF319" s="52">
        <f t="shared" si="65"/>
        <v>6</v>
      </c>
      <c r="DG319" t="str">
        <f t="shared" si="66"/>
        <v>VE</v>
      </c>
      <c r="DH319" s="55"/>
      <c r="DI319" s="53">
        <v>44148</v>
      </c>
      <c r="DJ319" s="54">
        <f t="shared" si="67"/>
        <v>44148.319444444445</v>
      </c>
      <c r="DK319" s="55">
        <v>0.32002314814814814</v>
      </c>
      <c r="DL319" s="55"/>
      <c r="DM319" s="52">
        <f t="shared" si="68"/>
        <v>6</v>
      </c>
      <c r="DN319" t="str">
        <f t="shared" si="69"/>
        <v>VE</v>
      </c>
      <c r="DO319" s="55"/>
      <c r="DP319" s="53">
        <v>44148</v>
      </c>
      <c r="DQ319" s="54">
        <f t="shared" si="70"/>
        <v>44148.28125</v>
      </c>
      <c r="DR319" s="55">
        <v>0.2827662037037037</v>
      </c>
      <c r="DS319" s="55"/>
      <c r="DT319" s="52">
        <f t="shared" si="71"/>
        <v>6</v>
      </c>
      <c r="DU319" t="str">
        <f t="shared" si="72"/>
        <v>VE</v>
      </c>
      <c r="DV319" s="57"/>
      <c r="DW319" s="65"/>
      <c r="DX319" s="65"/>
      <c r="ED319" s="72"/>
      <c r="EE319" s="72"/>
    </row>
    <row r="320" spans="14:135">
      <c r="N320" s="33">
        <v>44515</v>
      </c>
      <c r="O320" s="55">
        <v>0.15069444444444444</v>
      </c>
      <c r="P320" s="46">
        <f t="shared" si="73"/>
        <v>0</v>
      </c>
      <c r="Q320" s="19">
        <f t="shared" si="62"/>
        <v>0.15069444444444444</v>
      </c>
      <c r="R320" s="19">
        <f t="shared" si="63"/>
        <v>9.6450617283951174E-6</v>
      </c>
      <c r="T320" s="19">
        <v>0.22083333333333333</v>
      </c>
      <c r="U320" s="35">
        <v>146.05754314851904</v>
      </c>
      <c r="V320" s="5">
        <v>146.05754314851904</v>
      </c>
      <c r="W320" s="5">
        <v>175.2375976229356</v>
      </c>
      <c r="X320" s="5">
        <v>205.83596557163185</v>
      </c>
      <c r="Y320" s="5">
        <v>236.34974</v>
      </c>
      <c r="Z320" s="5">
        <v>266.48845883928868</v>
      </c>
      <c r="AA320" s="5">
        <v>296.55508815837868</v>
      </c>
      <c r="AB320" s="5">
        <v>326.05754314851902</v>
      </c>
      <c r="AC320" s="5">
        <v>355.2375976229356</v>
      </c>
      <c r="AD320" s="5">
        <v>25.835965571631846</v>
      </c>
      <c r="AE320" s="5">
        <v>56.349739999999997</v>
      </c>
      <c r="AF320" s="5">
        <v>86.488458839288683</v>
      </c>
      <c r="AG320" s="5">
        <v>116.55508815837871</v>
      </c>
      <c r="BP320" s="47">
        <v>39.159999999999997</v>
      </c>
      <c r="BQ320" s="47">
        <v>1</v>
      </c>
      <c r="BR320" s="47">
        <v>39.159999999999997</v>
      </c>
      <c r="BS320" s="80" t="s">
        <v>432</v>
      </c>
      <c r="DB320" s="53">
        <v>44149</v>
      </c>
      <c r="DC320" s="54">
        <f t="shared" si="64"/>
        <v>44149.28125</v>
      </c>
      <c r="DD320" s="55">
        <v>0.28125</v>
      </c>
      <c r="DE320" s="55">
        <v>0.75</v>
      </c>
      <c r="DF320" s="52">
        <f t="shared" si="65"/>
        <v>7</v>
      </c>
      <c r="DG320" t="str">
        <f t="shared" si="66"/>
        <v>SA</v>
      </c>
      <c r="DH320" s="55"/>
      <c r="DI320" s="53">
        <v>44149</v>
      </c>
      <c r="DJ320" s="54">
        <f t="shared" si="67"/>
        <v>44149.319444444445</v>
      </c>
      <c r="DK320" s="55">
        <v>0.3208449074074074</v>
      </c>
      <c r="DL320" s="55"/>
      <c r="DM320" s="52">
        <f t="shared" si="68"/>
        <v>7</v>
      </c>
      <c r="DN320" t="str">
        <f t="shared" si="69"/>
        <v>SA</v>
      </c>
      <c r="DO320" s="55"/>
      <c r="DP320" s="53">
        <v>44149</v>
      </c>
      <c r="DQ320" s="54">
        <f t="shared" si="70"/>
        <v>44149.28125</v>
      </c>
      <c r="DR320" s="55">
        <v>0.28288194444444442</v>
      </c>
      <c r="DS320" s="55"/>
      <c r="DT320" s="52">
        <f t="shared" si="71"/>
        <v>7</v>
      </c>
      <c r="DU320" t="str">
        <f t="shared" si="72"/>
        <v>SA</v>
      </c>
      <c r="DV320" s="57"/>
      <c r="DW320" s="65"/>
      <c r="DX320" s="65"/>
      <c r="ED320" s="72"/>
      <c r="EE320" s="72"/>
    </row>
    <row r="321" spans="14:135">
      <c r="N321" s="33">
        <v>44516</v>
      </c>
      <c r="O321" s="55">
        <v>0.15347222222222223</v>
      </c>
      <c r="P321" s="46">
        <f t="shared" si="73"/>
        <v>0</v>
      </c>
      <c r="Q321" s="19">
        <f t="shared" si="62"/>
        <v>0.15347222222222223</v>
      </c>
      <c r="R321" s="19">
        <f t="shared" si="63"/>
        <v>9.6450617283950209E-6</v>
      </c>
      <c r="T321" s="19">
        <v>0.22152777777777777</v>
      </c>
      <c r="U321" s="35">
        <v>146.29365987390469</v>
      </c>
      <c r="V321" s="5">
        <v>146.29365987390469</v>
      </c>
      <c r="W321" s="5">
        <v>175.48208736451463</v>
      </c>
      <c r="X321" s="5">
        <v>206.07506773717085</v>
      </c>
      <c r="Y321" s="5">
        <v>236.58028999999999</v>
      </c>
      <c r="Z321" s="5">
        <v>266.71876818026595</v>
      </c>
      <c r="AA321" s="5">
        <v>296.79130389221262</v>
      </c>
      <c r="AB321" s="5">
        <v>326.29365987390469</v>
      </c>
      <c r="AC321" s="5">
        <v>355.48208736451465</v>
      </c>
      <c r="AD321" s="5">
        <v>26.075067737170855</v>
      </c>
      <c r="AE321" s="5">
        <v>56.580290000000005</v>
      </c>
      <c r="AF321" s="5">
        <v>86.718768180265954</v>
      </c>
      <c r="AG321" s="5">
        <v>116.79130389221262</v>
      </c>
      <c r="BP321" s="47">
        <v>39.17</v>
      </c>
      <c r="BQ321" s="47">
        <v>1</v>
      </c>
      <c r="BR321" s="47">
        <v>39.17</v>
      </c>
      <c r="BS321" s="80" t="s">
        <v>432</v>
      </c>
      <c r="DB321" s="53">
        <v>44150</v>
      </c>
      <c r="DC321" s="54">
        <f t="shared" si="64"/>
        <v>44150.28125</v>
      </c>
      <c r="DD321" s="55">
        <v>0.28194444444444444</v>
      </c>
      <c r="DE321" s="55">
        <v>0.75</v>
      </c>
      <c r="DF321" s="52">
        <f t="shared" si="65"/>
        <v>1</v>
      </c>
      <c r="DG321" t="str">
        <f t="shared" si="66"/>
        <v>SU</v>
      </c>
      <c r="DH321" s="55"/>
      <c r="DI321" s="53">
        <v>44150</v>
      </c>
      <c r="DJ321" s="54">
        <f t="shared" si="67"/>
        <v>44150.322916666664</v>
      </c>
      <c r="DK321" s="55">
        <v>0.32165509259259256</v>
      </c>
      <c r="DL321" s="55"/>
      <c r="DM321" s="52">
        <f t="shared" si="68"/>
        <v>1</v>
      </c>
      <c r="DN321" t="str">
        <f t="shared" si="69"/>
        <v>SU</v>
      </c>
      <c r="DO321" s="55"/>
      <c r="DP321" s="53">
        <v>44150</v>
      </c>
      <c r="DQ321" s="54">
        <f t="shared" si="70"/>
        <v>44150.284722222219</v>
      </c>
      <c r="DR321" s="55">
        <v>0.28300925925925924</v>
      </c>
      <c r="DS321" s="55"/>
      <c r="DT321" s="52">
        <f t="shared" si="71"/>
        <v>1</v>
      </c>
      <c r="DU321" t="str">
        <f t="shared" si="72"/>
        <v>SU</v>
      </c>
      <c r="DV321" s="57"/>
      <c r="DW321" s="65"/>
      <c r="DX321" s="65"/>
      <c r="ED321" s="72"/>
      <c r="EE321" s="72"/>
    </row>
    <row r="322" spans="14:135">
      <c r="N322" s="33">
        <v>44517</v>
      </c>
      <c r="O322" s="55">
        <v>0.15625</v>
      </c>
      <c r="P322" s="46">
        <f t="shared" si="73"/>
        <v>0</v>
      </c>
      <c r="Q322" s="19">
        <f t="shared" ref="Q322:Q367" si="74">O322+P322</f>
        <v>0.15625</v>
      </c>
      <c r="R322" s="19">
        <f t="shared" ref="R322:R367" si="75">(Q323-Q322)*0.00347222222222222</f>
        <v>9.6450617283950209E-6</v>
      </c>
      <c r="T322" s="19">
        <v>0.22222222222222221</v>
      </c>
      <c r="U322" s="35">
        <v>146.53001488443192</v>
      </c>
      <c r="V322" s="5">
        <v>146.53001488443192</v>
      </c>
      <c r="W322" s="5">
        <v>175.72656029902566</v>
      </c>
      <c r="X322" s="5">
        <v>206.31403450423448</v>
      </c>
      <c r="Y322" s="5">
        <v>236.81078000000002</v>
      </c>
      <c r="Z322" s="5">
        <v>266.94914508748559</v>
      </c>
      <c r="AA322" s="5">
        <v>297.02767179655166</v>
      </c>
      <c r="AB322" s="5">
        <v>326.53001488443192</v>
      </c>
      <c r="AC322" s="5">
        <v>355.72656029902566</v>
      </c>
      <c r="AD322" s="5">
        <v>26.314034504234485</v>
      </c>
      <c r="AE322" s="5">
        <v>56.810779999999994</v>
      </c>
      <c r="AF322" s="5">
        <v>86.949145087485618</v>
      </c>
      <c r="AG322" s="5">
        <v>117.02767179655166</v>
      </c>
      <c r="BP322" s="47">
        <v>39.18</v>
      </c>
      <c r="BQ322" s="47">
        <v>1</v>
      </c>
      <c r="BR322" s="47">
        <v>39.18</v>
      </c>
      <c r="BS322" s="80" t="s">
        <v>432</v>
      </c>
      <c r="DB322" s="53">
        <v>44151</v>
      </c>
      <c r="DC322" s="54">
        <f t="shared" ref="DC322:DC367" si="76">ROUND((DB322+DD322)*(24*60/5),0)/(24*60/5)</f>
        <v>44151.28125</v>
      </c>
      <c r="DD322" s="55">
        <v>0.28194444444444444</v>
      </c>
      <c r="DE322" s="55">
        <v>0.75</v>
      </c>
      <c r="DF322" s="52">
        <f t="shared" ref="DF322:DF367" si="77">WEEKDAY(DB322)</f>
        <v>2</v>
      </c>
      <c r="DG322" t="str">
        <f t="shared" ref="DG322:DG367" si="78">HLOOKUP(DF322,$CS:$CY,3,0)</f>
        <v>MO</v>
      </c>
      <c r="DH322" s="55"/>
      <c r="DI322" s="53">
        <v>44151</v>
      </c>
      <c r="DJ322" s="54">
        <f t="shared" ref="DJ322:DJ367" si="79">ROUND((DI322+DK322)*(24*60/5),0)/(24*60/5)</f>
        <v>44151.322916666664</v>
      </c>
      <c r="DK322" s="55">
        <v>0.32247685185185188</v>
      </c>
      <c r="DL322" s="55"/>
      <c r="DM322" s="52">
        <f t="shared" ref="DM322:DM367" si="80">WEEKDAY(DI322)</f>
        <v>2</v>
      </c>
      <c r="DN322" t="str">
        <f t="shared" ref="DN322:DN367" si="81">HLOOKUP(DM322,$CS:$CY,3,0)</f>
        <v>MO</v>
      </c>
      <c r="DO322" s="55"/>
      <c r="DP322" s="53">
        <v>44151</v>
      </c>
      <c r="DQ322" s="54">
        <f t="shared" ref="DQ322:DQ367" si="82">ROUND((DP322+DR322)*(24*60/5),0)/(24*60/5)</f>
        <v>44151.284722222219</v>
      </c>
      <c r="DR322" s="55">
        <v>0.28314814814814815</v>
      </c>
      <c r="DS322" s="55"/>
      <c r="DT322" s="52">
        <f t="shared" ref="DT322:DT367" si="83">WEEKDAY(DP322)</f>
        <v>2</v>
      </c>
      <c r="DU322" t="str">
        <f t="shared" ref="DU322:DU367" si="84">HLOOKUP(DT322,$CS:$CY,3,0)</f>
        <v>MO</v>
      </c>
      <c r="DV322" s="57"/>
      <c r="DW322" s="65"/>
      <c r="DX322" s="65"/>
      <c r="ED322" s="72"/>
      <c r="EE322" s="72"/>
    </row>
    <row r="323" spans="14:135">
      <c r="N323" s="33">
        <v>44518</v>
      </c>
      <c r="O323" s="55">
        <v>0.15902777777777777</v>
      </c>
      <c r="P323" s="46">
        <f t="shared" ref="P323:P367" si="85">P322</f>
        <v>0</v>
      </c>
      <c r="Q323" s="19">
        <f t="shared" si="74"/>
        <v>0.15902777777777777</v>
      </c>
      <c r="R323" s="19">
        <f t="shared" si="75"/>
        <v>7.2337962962963618E-6</v>
      </c>
      <c r="T323" s="19">
        <v>0.22291666666666665</v>
      </c>
      <c r="U323" s="35">
        <v>146.7664042557395</v>
      </c>
      <c r="V323" s="5">
        <v>146.7664042557395</v>
      </c>
      <c r="W323" s="5">
        <v>175.97079652561524</v>
      </c>
      <c r="X323" s="5">
        <v>206.55286657108462</v>
      </c>
      <c r="Y323" s="5">
        <v>237.04122000000001</v>
      </c>
      <c r="Z323" s="5">
        <v>267.1795906928611</v>
      </c>
      <c r="AA323" s="5">
        <v>297.26408231823564</v>
      </c>
      <c r="AB323" s="5">
        <v>326.76640425573953</v>
      </c>
      <c r="AC323" s="5">
        <v>355.97079652561524</v>
      </c>
      <c r="AD323" s="5">
        <v>26.552866571084621</v>
      </c>
      <c r="AE323" s="5">
        <v>57.041219999999996</v>
      </c>
      <c r="AF323" s="5">
        <v>87.179590692861126</v>
      </c>
      <c r="AG323" s="5">
        <v>117.26408231823561</v>
      </c>
      <c r="BP323" s="47">
        <v>39.19</v>
      </c>
      <c r="BQ323" s="47">
        <v>1</v>
      </c>
      <c r="BR323" s="47">
        <v>39.19</v>
      </c>
      <c r="BS323" s="80" t="s">
        <v>432</v>
      </c>
      <c r="DB323" s="53">
        <v>44152</v>
      </c>
      <c r="DC323" s="54">
        <f t="shared" si="76"/>
        <v>44152.28125</v>
      </c>
      <c r="DD323" s="55">
        <v>0.28263888888888888</v>
      </c>
      <c r="DE323" s="55">
        <v>0.75</v>
      </c>
      <c r="DF323" s="52">
        <f t="shared" si="77"/>
        <v>3</v>
      </c>
      <c r="DG323" t="str">
        <f t="shared" si="78"/>
        <v>MA</v>
      </c>
      <c r="DH323" s="55"/>
      <c r="DI323" s="53">
        <v>44152</v>
      </c>
      <c r="DJ323" s="54">
        <f t="shared" si="79"/>
        <v>44152.322916666664</v>
      </c>
      <c r="DK323" s="55">
        <v>0.32328703703703704</v>
      </c>
      <c r="DL323" s="55"/>
      <c r="DM323" s="52">
        <f t="shared" si="80"/>
        <v>3</v>
      </c>
      <c r="DN323" t="str">
        <f t="shared" si="81"/>
        <v>MA</v>
      </c>
      <c r="DO323" s="55"/>
      <c r="DP323" s="53">
        <v>44152</v>
      </c>
      <c r="DQ323" s="54">
        <f t="shared" si="82"/>
        <v>44152.284722222219</v>
      </c>
      <c r="DR323" s="55">
        <v>0.2832986111111111</v>
      </c>
      <c r="DS323" s="55"/>
      <c r="DT323" s="52">
        <f t="shared" si="83"/>
        <v>3</v>
      </c>
      <c r="DU323" t="str">
        <f t="shared" si="84"/>
        <v>MA</v>
      </c>
      <c r="DV323" s="57"/>
      <c r="DW323" s="65"/>
      <c r="DX323" s="65"/>
      <c r="ED323" s="72"/>
      <c r="EE323" s="72"/>
    </row>
    <row r="324" spans="14:135">
      <c r="N324" s="33">
        <v>44519</v>
      </c>
      <c r="O324" s="55">
        <v>0.16111111111111112</v>
      </c>
      <c r="P324" s="46">
        <f t="shared" si="85"/>
        <v>0</v>
      </c>
      <c r="Q324" s="19">
        <f t="shared" si="74"/>
        <v>0.16111111111111112</v>
      </c>
      <c r="R324" s="19">
        <f t="shared" si="75"/>
        <v>9.6450617283950209E-6</v>
      </c>
      <c r="T324" s="19">
        <v>0.22361111111111109</v>
      </c>
      <c r="U324" s="35">
        <v>147.00263235716619</v>
      </c>
      <c r="V324" s="5">
        <v>147.00263235716619</v>
      </c>
      <c r="W324" s="5">
        <v>176.21511190179694</v>
      </c>
      <c r="X324" s="5">
        <v>206.7915640605919</v>
      </c>
      <c r="Y324" s="5">
        <v>237.27160000000003</v>
      </c>
      <c r="Z324" s="5">
        <v>267.41010608166414</v>
      </c>
      <c r="AA324" s="5">
        <v>297.50067385416605</v>
      </c>
      <c r="AB324" s="5">
        <v>327.00263235716619</v>
      </c>
      <c r="AC324" s="5">
        <v>356.21511190179694</v>
      </c>
      <c r="AD324" s="5">
        <v>26.791564060591895</v>
      </c>
      <c r="AE324" s="5">
        <v>57.271600000000007</v>
      </c>
      <c r="AF324" s="5">
        <v>87.410106081664139</v>
      </c>
      <c r="AG324" s="5">
        <v>117.50067385416605</v>
      </c>
      <c r="BP324" s="47">
        <v>39.200000000000003</v>
      </c>
      <c r="BQ324" s="47">
        <v>1</v>
      </c>
      <c r="BR324" s="47">
        <v>39.200000000000003</v>
      </c>
      <c r="BS324" s="80" t="s">
        <v>432</v>
      </c>
      <c r="DB324" s="53">
        <v>44153</v>
      </c>
      <c r="DC324" s="54">
        <f t="shared" si="76"/>
        <v>44153.28125</v>
      </c>
      <c r="DD324" s="55">
        <v>0.28263888888888888</v>
      </c>
      <c r="DE324" s="55">
        <v>0.74930555555555556</v>
      </c>
      <c r="DF324" s="52">
        <f t="shared" si="77"/>
        <v>4</v>
      </c>
      <c r="DG324" t="str">
        <f t="shared" si="78"/>
        <v>ME</v>
      </c>
      <c r="DH324" s="55"/>
      <c r="DI324" s="53">
        <v>44153</v>
      </c>
      <c r="DJ324" s="54">
        <f t="shared" si="79"/>
        <v>44153.322916666664</v>
      </c>
      <c r="DK324" s="55">
        <v>0.3240972222222222</v>
      </c>
      <c r="DL324" s="55"/>
      <c r="DM324" s="52">
        <f t="shared" si="80"/>
        <v>4</v>
      </c>
      <c r="DN324" t="str">
        <f t="shared" si="81"/>
        <v>ME</v>
      </c>
      <c r="DO324" s="55"/>
      <c r="DP324" s="53">
        <v>44153</v>
      </c>
      <c r="DQ324" s="54">
        <f t="shared" si="82"/>
        <v>44153.284722222219</v>
      </c>
      <c r="DR324" s="55">
        <v>0.28346064814814814</v>
      </c>
      <c r="DS324" s="55"/>
      <c r="DT324" s="52">
        <f t="shared" si="83"/>
        <v>4</v>
      </c>
      <c r="DU324" t="str">
        <f t="shared" si="84"/>
        <v>ME</v>
      </c>
      <c r="DV324" s="57"/>
      <c r="DW324" s="65"/>
      <c r="DX324" s="65"/>
      <c r="ED324" s="72"/>
      <c r="EE324" s="72"/>
    </row>
    <row r="325" spans="14:135">
      <c r="N325" s="33">
        <v>44520</v>
      </c>
      <c r="O325" s="55">
        <v>0.16388888888888889</v>
      </c>
      <c r="P325" s="46">
        <f t="shared" si="85"/>
        <v>0</v>
      </c>
      <c r="Q325" s="19">
        <f t="shared" si="74"/>
        <v>0.16388888888888889</v>
      </c>
      <c r="R325" s="19">
        <f t="shared" si="75"/>
        <v>9.6450617283950209E-6</v>
      </c>
      <c r="T325" s="19">
        <v>0.22430555555555556</v>
      </c>
      <c r="U325" s="35">
        <v>147.23904599182958</v>
      </c>
      <c r="V325" s="5">
        <v>147.23904599182958</v>
      </c>
      <c r="W325" s="5">
        <v>176.45922850850363</v>
      </c>
      <c r="X325" s="5">
        <v>207.03012765283179</v>
      </c>
      <c r="Y325" s="5">
        <v>237.50193000000002</v>
      </c>
      <c r="Z325" s="5">
        <v>267.64069238425316</v>
      </c>
      <c r="AA325" s="5">
        <v>297.73732249498266</v>
      </c>
      <c r="AB325" s="5">
        <v>327.23904599182958</v>
      </c>
      <c r="AC325" s="5">
        <v>356.45922850850366</v>
      </c>
      <c r="AD325" s="5">
        <v>27.030127652831766</v>
      </c>
      <c r="AE325" s="5">
        <v>57.501930000000002</v>
      </c>
      <c r="AF325" s="5">
        <v>87.640692384253143</v>
      </c>
      <c r="AG325" s="5">
        <v>117.73732249498266</v>
      </c>
      <c r="BP325" s="47">
        <v>39.21</v>
      </c>
      <c r="BQ325" s="47">
        <v>1</v>
      </c>
      <c r="BR325" s="47">
        <v>39.21</v>
      </c>
      <c r="BS325" s="80" t="s">
        <v>432</v>
      </c>
      <c r="DB325" s="53">
        <v>44154</v>
      </c>
      <c r="DC325" s="54">
        <f t="shared" si="76"/>
        <v>44154.284722222219</v>
      </c>
      <c r="DD325" s="55">
        <v>0.28333333333333333</v>
      </c>
      <c r="DE325" s="55">
        <v>0.74930555555555556</v>
      </c>
      <c r="DF325" s="52">
        <f t="shared" si="77"/>
        <v>5</v>
      </c>
      <c r="DG325" t="str">
        <f t="shared" si="78"/>
        <v>JU</v>
      </c>
      <c r="DH325" s="55"/>
      <c r="DI325" s="53">
        <v>44154</v>
      </c>
      <c r="DJ325" s="54">
        <f t="shared" si="79"/>
        <v>44154.326388888891</v>
      </c>
      <c r="DK325" s="55">
        <v>0.32489583333333333</v>
      </c>
      <c r="DL325" s="55"/>
      <c r="DM325" s="52">
        <f t="shared" si="80"/>
        <v>5</v>
      </c>
      <c r="DN325" t="str">
        <f t="shared" si="81"/>
        <v>JU</v>
      </c>
      <c r="DO325" s="55"/>
      <c r="DP325" s="53">
        <v>44154</v>
      </c>
      <c r="DQ325" s="54">
        <f t="shared" si="82"/>
        <v>44154.284722222219</v>
      </c>
      <c r="DR325" s="55">
        <v>0.28362268518518519</v>
      </c>
      <c r="DS325" s="55"/>
      <c r="DT325" s="52">
        <f t="shared" si="83"/>
        <v>5</v>
      </c>
      <c r="DU325" t="str">
        <f t="shared" si="84"/>
        <v>JU</v>
      </c>
      <c r="DV325" s="57"/>
      <c r="DW325" s="65"/>
      <c r="DX325" s="65"/>
      <c r="ED325" s="72"/>
      <c r="EE325" s="72"/>
    </row>
    <row r="326" spans="14:135">
      <c r="N326" s="33">
        <v>44521</v>
      </c>
      <c r="O326" s="55">
        <v>0.16666666666666666</v>
      </c>
      <c r="P326" s="46">
        <f t="shared" si="85"/>
        <v>0</v>
      </c>
      <c r="Q326" s="19">
        <f t="shared" si="74"/>
        <v>0.16666666666666666</v>
      </c>
      <c r="R326" s="19">
        <f t="shared" si="75"/>
        <v>9.6450617283950209E-6</v>
      </c>
      <c r="T326" s="19">
        <v>0.22500000000000001</v>
      </c>
      <c r="U326" s="35">
        <v>147.4755596912747</v>
      </c>
      <c r="V326" s="5">
        <v>147.4755596912747</v>
      </c>
      <c r="W326" s="5">
        <v>176.70332657501618</v>
      </c>
      <c r="X326" s="5">
        <v>207.26855775000257</v>
      </c>
      <c r="Y326" s="5">
        <v>237.73221000000001</v>
      </c>
      <c r="Z326" s="5">
        <v>267.87135068735324</v>
      </c>
      <c r="AA326" s="5">
        <v>297.97409416920664</v>
      </c>
      <c r="AB326" s="5">
        <v>327.47555969127473</v>
      </c>
      <c r="AC326" s="5">
        <v>356.70332657501615</v>
      </c>
      <c r="AD326" s="5">
        <v>27.268557750002572</v>
      </c>
      <c r="AE326" s="5">
        <v>57.732209999999995</v>
      </c>
      <c r="AF326" s="5">
        <v>87.871350687353242</v>
      </c>
      <c r="AG326" s="5">
        <v>117.97409416920667</v>
      </c>
      <c r="BP326" s="47">
        <v>39.22</v>
      </c>
      <c r="BQ326" s="47">
        <v>1</v>
      </c>
      <c r="BR326" s="47">
        <v>39.22</v>
      </c>
      <c r="BS326" s="80" t="s">
        <v>432</v>
      </c>
      <c r="DB326" s="53">
        <v>44155</v>
      </c>
      <c r="DC326" s="54">
        <f t="shared" si="76"/>
        <v>44155.284722222219</v>
      </c>
      <c r="DD326" s="55">
        <v>0.28333333333333333</v>
      </c>
      <c r="DE326" s="55">
        <v>0.74930555555555556</v>
      </c>
      <c r="DF326" s="52">
        <f t="shared" si="77"/>
        <v>6</v>
      </c>
      <c r="DG326" t="str">
        <f t="shared" si="78"/>
        <v>VE</v>
      </c>
      <c r="DH326" s="55"/>
      <c r="DI326" s="53">
        <v>44155</v>
      </c>
      <c r="DJ326" s="54">
        <f t="shared" si="79"/>
        <v>44155.326388888891</v>
      </c>
      <c r="DK326" s="55">
        <v>0.32570601851851849</v>
      </c>
      <c r="DL326" s="55"/>
      <c r="DM326" s="52">
        <f t="shared" si="80"/>
        <v>6</v>
      </c>
      <c r="DN326" t="str">
        <f t="shared" si="81"/>
        <v>VE</v>
      </c>
      <c r="DO326" s="55"/>
      <c r="DP326" s="53">
        <v>44155</v>
      </c>
      <c r="DQ326" s="54">
        <f t="shared" si="82"/>
        <v>44155.284722222219</v>
      </c>
      <c r="DR326" s="55">
        <v>0.28379629629629627</v>
      </c>
      <c r="DS326" s="55"/>
      <c r="DT326" s="52">
        <f t="shared" si="83"/>
        <v>6</v>
      </c>
      <c r="DU326" t="str">
        <f t="shared" si="84"/>
        <v>VE</v>
      </c>
      <c r="DV326" s="57"/>
      <c r="DW326" s="65"/>
      <c r="DX326" s="65"/>
      <c r="ED326" s="72"/>
      <c r="EE326" s="72"/>
    </row>
    <row r="327" spans="14:135">
      <c r="N327" s="33">
        <v>44522</v>
      </c>
      <c r="O327" s="55">
        <v>0.16944444444444443</v>
      </c>
      <c r="P327" s="46">
        <f t="shared" si="85"/>
        <v>0</v>
      </c>
      <c r="Q327" s="19">
        <f t="shared" si="74"/>
        <v>0.16944444444444443</v>
      </c>
      <c r="R327" s="19">
        <f t="shared" si="75"/>
        <v>9.645061728395214E-6</v>
      </c>
      <c r="T327" s="19">
        <v>0.22569444444444445</v>
      </c>
      <c r="U327" s="35">
        <v>147.7120080932043</v>
      </c>
      <c r="V327" s="5">
        <v>147.7120080932043</v>
      </c>
      <c r="W327" s="5">
        <v>176.94725628641106</v>
      </c>
      <c r="X327" s="5">
        <v>207.5068549781069</v>
      </c>
      <c r="Y327" s="5">
        <v>237.96244000000002</v>
      </c>
      <c r="Z327" s="5">
        <v>268.10208212295743</v>
      </c>
      <c r="AA327" s="5">
        <v>298.2109734440869</v>
      </c>
      <c r="AB327" s="5">
        <v>327.7120080932043</v>
      </c>
      <c r="AC327" s="5">
        <v>356.94725628641106</v>
      </c>
      <c r="AD327" s="5">
        <v>27.506854978106901</v>
      </c>
      <c r="AE327" s="5">
        <v>57.962440000000001</v>
      </c>
      <c r="AF327" s="5">
        <v>88.102082122957441</v>
      </c>
      <c r="AG327" s="5">
        <v>118.21097344408693</v>
      </c>
      <c r="BP327" s="47">
        <v>39.229999999999997</v>
      </c>
      <c r="BQ327" s="47">
        <v>1</v>
      </c>
      <c r="BR327" s="47">
        <v>39.229999999999997</v>
      </c>
      <c r="BS327" s="80" t="s">
        <v>432</v>
      </c>
      <c r="DB327" s="53">
        <v>44156</v>
      </c>
      <c r="DC327" s="54">
        <f t="shared" si="76"/>
        <v>44156.284722222219</v>
      </c>
      <c r="DD327" s="55">
        <v>0.28402777777777777</v>
      </c>
      <c r="DE327" s="55">
        <v>0.74930555555555556</v>
      </c>
      <c r="DF327" s="52">
        <f t="shared" si="77"/>
        <v>7</v>
      </c>
      <c r="DG327" t="str">
        <f t="shared" si="78"/>
        <v>SA</v>
      </c>
      <c r="DH327" s="55"/>
      <c r="DI327" s="53">
        <v>44156</v>
      </c>
      <c r="DJ327" s="54">
        <f t="shared" si="79"/>
        <v>44156.326388888891</v>
      </c>
      <c r="DK327" s="55">
        <v>0.32650462962962962</v>
      </c>
      <c r="DL327" s="55"/>
      <c r="DM327" s="52">
        <f t="shared" si="80"/>
        <v>7</v>
      </c>
      <c r="DN327" t="str">
        <f t="shared" si="81"/>
        <v>SA</v>
      </c>
      <c r="DO327" s="55"/>
      <c r="DP327" s="53">
        <v>44156</v>
      </c>
      <c r="DQ327" s="54">
        <f t="shared" si="82"/>
        <v>44156.284722222219</v>
      </c>
      <c r="DR327" s="55">
        <v>0.28398148148148145</v>
      </c>
      <c r="DS327" s="55"/>
      <c r="DT327" s="52">
        <f t="shared" si="83"/>
        <v>7</v>
      </c>
      <c r="DU327" t="str">
        <f t="shared" si="84"/>
        <v>SA</v>
      </c>
      <c r="DV327" s="57"/>
      <c r="DW327" s="65"/>
      <c r="DX327" s="65"/>
      <c r="ED327" s="72"/>
      <c r="EE327" s="72"/>
    </row>
    <row r="328" spans="14:135">
      <c r="N328" s="33">
        <v>44523</v>
      </c>
      <c r="O328" s="55">
        <v>0.17222222222222225</v>
      </c>
      <c r="P328" s="46">
        <f t="shared" si="85"/>
        <v>0</v>
      </c>
      <c r="Q328" s="19">
        <f t="shared" si="74"/>
        <v>0.17222222222222225</v>
      </c>
      <c r="R328" s="19">
        <f t="shared" si="75"/>
        <v>9.6450617283950209E-6</v>
      </c>
      <c r="T328" s="19">
        <v>0.22638888888888889</v>
      </c>
      <c r="U328" s="35">
        <v>147.94832908518816</v>
      </c>
      <c r="V328" s="5">
        <v>147.94832908518816</v>
      </c>
      <c r="W328" s="5">
        <v>177.19119679797805</v>
      </c>
      <c r="X328" s="5">
        <v>207.74501976288923</v>
      </c>
      <c r="Y328" s="5">
        <v>238.19262000000003</v>
      </c>
      <c r="Z328" s="5">
        <v>268.33288775121156</v>
      </c>
      <c r="AA328" s="5">
        <v>298.4479532623285</v>
      </c>
      <c r="AB328" s="5">
        <v>327.94832908518816</v>
      </c>
      <c r="AC328" s="5">
        <v>357.19119679797802</v>
      </c>
      <c r="AD328" s="5">
        <v>27.745019762889228</v>
      </c>
      <c r="AE328" s="5">
        <v>58.192620000000005</v>
      </c>
      <c r="AF328" s="5">
        <v>88.332887751211572</v>
      </c>
      <c r="AG328" s="5">
        <v>118.44795326232853</v>
      </c>
      <c r="BP328" s="47">
        <v>39.24</v>
      </c>
      <c r="BQ328" s="47">
        <v>1</v>
      </c>
      <c r="BR328" s="47">
        <v>39.24</v>
      </c>
      <c r="BS328" s="80" t="s">
        <v>432</v>
      </c>
      <c r="DB328" s="53">
        <v>44157</v>
      </c>
      <c r="DC328" s="54">
        <f t="shared" si="76"/>
        <v>44157.284722222219</v>
      </c>
      <c r="DD328" s="55">
        <v>0.28472222222222221</v>
      </c>
      <c r="DE328" s="55">
        <v>0.74930555555555556</v>
      </c>
      <c r="DF328" s="52">
        <f t="shared" si="77"/>
        <v>1</v>
      </c>
      <c r="DG328" t="str">
        <f t="shared" si="78"/>
        <v>SU</v>
      </c>
      <c r="DH328" s="55"/>
      <c r="DI328" s="53">
        <v>44157</v>
      </c>
      <c r="DJ328" s="54">
        <f t="shared" si="79"/>
        <v>44157.326388888891</v>
      </c>
      <c r="DK328" s="55">
        <v>0.3272916666666667</v>
      </c>
      <c r="DL328" s="55"/>
      <c r="DM328" s="52">
        <f t="shared" si="80"/>
        <v>1</v>
      </c>
      <c r="DN328" t="str">
        <f t="shared" si="81"/>
        <v>SU</v>
      </c>
      <c r="DO328" s="55"/>
      <c r="DP328" s="53">
        <v>44157</v>
      </c>
      <c r="DQ328" s="54">
        <f t="shared" si="82"/>
        <v>44157.284722222219</v>
      </c>
      <c r="DR328" s="55">
        <v>0.28417824074074077</v>
      </c>
      <c r="DS328" s="55"/>
      <c r="DT328" s="52">
        <f t="shared" si="83"/>
        <v>1</v>
      </c>
      <c r="DU328" t="str">
        <f t="shared" si="84"/>
        <v>SU</v>
      </c>
      <c r="DV328" s="57"/>
      <c r="DW328" s="65"/>
      <c r="DX328" s="65"/>
      <c r="ED328" s="72"/>
      <c r="EE328" s="72"/>
    </row>
    <row r="329" spans="14:135">
      <c r="N329" s="33">
        <v>44524</v>
      </c>
      <c r="O329" s="55">
        <v>0.17500000000000002</v>
      </c>
      <c r="P329" s="46">
        <f t="shared" si="85"/>
        <v>0</v>
      </c>
      <c r="Q329" s="19">
        <f t="shared" si="74"/>
        <v>0.17500000000000002</v>
      </c>
      <c r="R329" s="19">
        <f t="shared" si="75"/>
        <v>9.6450617283950209E-6</v>
      </c>
      <c r="T329" s="19">
        <v>0.22708333333333333</v>
      </c>
      <c r="U329" s="35">
        <v>148.18499070700645</v>
      </c>
      <c r="V329" s="5">
        <v>148.18499070700645</v>
      </c>
      <c r="W329" s="5">
        <v>177.43505068418682</v>
      </c>
      <c r="X329" s="5">
        <v>207.98305265515262</v>
      </c>
      <c r="Y329" s="5">
        <v>238.42275999999998</v>
      </c>
      <c r="Z329" s="5">
        <v>268.56376865392087</v>
      </c>
      <c r="AA329" s="5">
        <v>298.68507887503483</v>
      </c>
      <c r="AB329" s="5">
        <v>328.18499070700648</v>
      </c>
      <c r="AC329" s="5">
        <v>357.43505068418682</v>
      </c>
      <c r="AD329" s="5">
        <v>27.983052655152619</v>
      </c>
      <c r="AE329" s="5">
        <v>58.422759999999997</v>
      </c>
      <c r="AF329" s="5">
        <v>88.563768653920889</v>
      </c>
      <c r="AG329" s="5">
        <v>118.6850788750348</v>
      </c>
      <c r="BP329" s="47">
        <v>39.25</v>
      </c>
      <c r="BQ329" s="47">
        <v>1</v>
      </c>
      <c r="BR329" s="47">
        <v>39.25</v>
      </c>
      <c r="BS329" s="80" t="s">
        <v>432</v>
      </c>
      <c r="DB329" s="53">
        <v>44158</v>
      </c>
      <c r="DC329" s="54">
        <f t="shared" si="76"/>
        <v>44158.284722222219</v>
      </c>
      <c r="DD329" s="55">
        <v>0.28472222222222221</v>
      </c>
      <c r="DE329" s="55">
        <v>0.74930555555555556</v>
      </c>
      <c r="DF329" s="52">
        <f t="shared" si="77"/>
        <v>2</v>
      </c>
      <c r="DG329" t="str">
        <f t="shared" si="78"/>
        <v>MO</v>
      </c>
      <c r="DH329" s="55"/>
      <c r="DI329" s="53">
        <v>44158</v>
      </c>
      <c r="DJ329" s="54">
        <f t="shared" si="79"/>
        <v>44158.326388888891</v>
      </c>
      <c r="DK329" s="55">
        <v>0.32807870370370368</v>
      </c>
      <c r="DL329" s="55"/>
      <c r="DM329" s="52">
        <f t="shared" si="80"/>
        <v>2</v>
      </c>
      <c r="DN329" t="str">
        <f t="shared" si="81"/>
        <v>MO</v>
      </c>
      <c r="DO329" s="55"/>
      <c r="DP329" s="53">
        <v>44158</v>
      </c>
      <c r="DQ329" s="54">
        <f t="shared" si="82"/>
        <v>44158.284722222219</v>
      </c>
      <c r="DR329" s="55">
        <v>0.28437499999999999</v>
      </c>
      <c r="DS329" s="55"/>
      <c r="DT329" s="52">
        <f t="shared" si="83"/>
        <v>2</v>
      </c>
      <c r="DU329" t="str">
        <f t="shared" si="84"/>
        <v>MO</v>
      </c>
      <c r="DV329" s="57"/>
      <c r="DW329" s="65"/>
      <c r="DX329" s="65"/>
      <c r="ED329" s="72"/>
      <c r="EE329" s="72"/>
    </row>
    <row r="330" spans="14:135">
      <c r="N330" s="33">
        <v>44525</v>
      </c>
      <c r="O330" s="55">
        <v>0.17777777777777778</v>
      </c>
      <c r="P330" s="46">
        <f t="shared" si="85"/>
        <v>0</v>
      </c>
      <c r="Q330" s="19">
        <f t="shared" si="74"/>
        <v>0.17777777777777778</v>
      </c>
      <c r="R330" s="19">
        <f t="shared" si="75"/>
        <v>9.6450617283950209E-6</v>
      </c>
      <c r="T330" s="19">
        <v>0.22777777777777777</v>
      </c>
      <c r="U330" s="35">
        <v>148.42153474759868</v>
      </c>
      <c r="V330" s="5">
        <v>148.42153474759868</v>
      </c>
      <c r="W330" s="5">
        <v>177.67874131970984</v>
      </c>
      <c r="X330" s="5">
        <v>208.22095423995563</v>
      </c>
      <c r="Y330" s="5">
        <v>238.65285</v>
      </c>
      <c r="Z330" s="5">
        <v>268.79472595953041</v>
      </c>
      <c r="AA330" s="5">
        <v>298.92226608523259</v>
      </c>
      <c r="AB330" s="5">
        <v>328.42153474759868</v>
      </c>
      <c r="AC330" s="5">
        <v>357.67874131970984</v>
      </c>
      <c r="AD330" s="5">
        <v>28.220954239955631</v>
      </c>
      <c r="AE330" s="5">
        <v>58.652850000000001</v>
      </c>
      <c r="AF330" s="5">
        <v>88.794725959530382</v>
      </c>
      <c r="AG330" s="5">
        <v>118.92226608523259</v>
      </c>
      <c r="BP330" s="47">
        <v>39.26</v>
      </c>
      <c r="BQ330" s="47">
        <v>1</v>
      </c>
      <c r="BR330" s="47">
        <v>39.26</v>
      </c>
      <c r="BS330" s="80" t="s">
        <v>432</v>
      </c>
      <c r="DB330" s="53">
        <v>44159</v>
      </c>
      <c r="DC330" s="54">
        <f t="shared" si="76"/>
        <v>44159.284722222219</v>
      </c>
      <c r="DD330" s="55">
        <v>0.28541666666666665</v>
      </c>
      <c r="DE330" s="55">
        <v>0.74930555555555556</v>
      </c>
      <c r="DF330" s="52">
        <f t="shared" si="77"/>
        <v>3</v>
      </c>
      <c r="DG330" t="str">
        <f t="shared" si="78"/>
        <v>MA</v>
      </c>
      <c r="DH330" s="55"/>
      <c r="DI330" s="53">
        <v>44159</v>
      </c>
      <c r="DJ330" s="54">
        <f t="shared" si="79"/>
        <v>44159.329861111109</v>
      </c>
      <c r="DK330" s="55">
        <v>0.32885416666666667</v>
      </c>
      <c r="DL330" s="55"/>
      <c r="DM330" s="52">
        <f t="shared" si="80"/>
        <v>3</v>
      </c>
      <c r="DN330" t="str">
        <f t="shared" si="81"/>
        <v>MA</v>
      </c>
      <c r="DO330" s="55"/>
      <c r="DP330" s="53">
        <v>44159</v>
      </c>
      <c r="DQ330" s="54">
        <f t="shared" si="82"/>
        <v>44159.284722222219</v>
      </c>
      <c r="DR330" s="55">
        <v>0.28458333333333335</v>
      </c>
      <c r="DS330" s="55"/>
      <c r="DT330" s="52">
        <f t="shared" si="83"/>
        <v>3</v>
      </c>
      <c r="DU330" t="str">
        <f t="shared" si="84"/>
        <v>MA</v>
      </c>
      <c r="DV330" s="57"/>
      <c r="DW330" s="65"/>
      <c r="DX330" s="65"/>
      <c r="ED330" s="72"/>
      <c r="EE330" s="72"/>
    </row>
    <row r="331" spans="14:135">
      <c r="N331" s="33">
        <v>44526</v>
      </c>
      <c r="O331" s="55">
        <v>0.18055555555555555</v>
      </c>
      <c r="P331" s="46">
        <f t="shared" si="85"/>
        <v>0</v>
      </c>
      <c r="Q331" s="19">
        <f t="shared" si="74"/>
        <v>0.18055555555555555</v>
      </c>
      <c r="R331" s="19">
        <f t="shared" si="75"/>
        <v>9.6450617283951174E-6</v>
      </c>
      <c r="T331" s="19">
        <v>0.22847222222222222</v>
      </c>
      <c r="U331" s="35">
        <v>148.65790619375517</v>
      </c>
      <c r="V331" s="5">
        <v>148.65790619375517</v>
      </c>
      <c r="W331" s="5">
        <v>177.92246048764875</v>
      </c>
      <c r="X331" s="5">
        <v>208.45872501397761</v>
      </c>
      <c r="Y331" s="5">
        <v>238.88290000000001</v>
      </c>
      <c r="Z331" s="5">
        <v>269.02576069390534</v>
      </c>
      <c r="AA331" s="5">
        <v>299.15961592665604</v>
      </c>
      <c r="AB331" s="5">
        <v>328.65790619375514</v>
      </c>
      <c r="AC331" s="5">
        <v>357.92246048764878</v>
      </c>
      <c r="AD331" s="5">
        <v>28.458725013977642</v>
      </c>
      <c r="AE331" s="5">
        <v>58.882900000000006</v>
      </c>
      <c r="AF331" s="5">
        <v>89.025760693905326</v>
      </c>
      <c r="AG331" s="5">
        <v>119.15961592665604</v>
      </c>
      <c r="BP331" s="47">
        <v>39.270000000000003</v>
      </c>
      <c r="BQ331" s="47">
        <v>1</v>
      </c>
      <c r="BR331" s="47">
        <v>39.270000000000003</v>
      </c>
      <c r="BS331" s="80" t="s">
        <v>432</v>
      </c>
      <c r="DB331" s="53">
        <v>44160</v>
      </c>
      <c r="DC331" s="54">
        <f t="shared" si="76"/>
        <v>44160.284722222219</v>
      </c>
      <c r="DD331" s="55">
        <v>0.28541666666666665</v>
      </c>
      <c r="DE331" s="55">
        <v>0.74930555555555556</v>
      </c>
      <c r="DF331" s="52">
        <f t="shared" si="77"/>
        <v>4</v>
      </c>
      <c r="DG331" t="str">
        <f t="shared" si="78"/>
        <v>ME</v>
      </c>
      <c r="DH331" s="55"/>
      <c r="DI331" s="53">
        <v>44160</v>
      </c>
      <c r="DJ331" s="54">
        <f t="shared" si="79"/>
        <v>44160.329861111109</v>
      </c>
      <c r="DK331" s="55">
        <v>0.32962962962962966</v>
      </c>
      <c r="DL331" s="55"/>
      <c r="DM331" s="52">
        <f t="shared" si="80"/>
        <v>4</v>
      </c>
      <c r="DN331" t="str">
        <f t="shared" si="81"/>
        <v>ME</v>
      </c>
      <c r="DO331" s="55"/>
      <c r="DP331" s="53">
        <v>44160</v>
      </c>
      <c r="DQ331" s="54">
        <f t="shared" si="82"/>
        <v>44160.284722222219</v>
      </c>
      <c r="DR331" s="55">
        <v>0.28480324074074076</v>
      </c>
      <c r="DS331" s="55"/>
      <c r="DT331" s="52">
        <f t="shared" si="83"/>
        <v>4</v>
      </c>
      <c r="DU331" t="str">
        <f t="shared" si="84"/>
        <v>ME</v>
      </c>
      <c r="DV331" s="57"/>
      <c r="DW331" s="65"/>
      <c r="DX331" s="65"/>
      <c r="ED331" s="72"/>
      <c r="EE331" s="72"/>
    </row>
    <row r="332" spans="14:135">
      <c r="N332" s="33">
        <v>44527</v>
      </c>
      <c r="O332" s="55">
        <v>0.18333333333333335</v>
      </c>
      <c r="P332" s="46">
        <f t="shared" si="85"/>
        <v>0</v>
      </c>
      <c r="Q332" s="19">
        <f t="shared" si="74"/>
        <v>0.18333333333333335</v>
      </c>
      <c r="R332" s="19">
        <f t="shared" si="75"/>
        <v>9.6450617283950209E-6</v>
      </c>
      <c r="T332" s="19">
        <v>0.22916666666666666</v>
      </c>
      <c r="U332" s="35">
        <v>148.89467482461171</v>
      </c>
      <c r="V332" s="5">
        <v>148.89467482461171</v>
      </c>
      <c r="W332" s="5">
        <v>178.16599792302421</v>
      </c>
      <c r="X332" s="5">
        <v>208.69636554712338</v>
      </c>
      <c r="Y332" s="5">
        <v>239.11289999999997</v>
      </c>
      <c r="Z332" s="5">
        <v>269.25687394222382</v>
      </c>
      <c r="AA332" s="5">
        <v>299.39700629189963</v>
      </c>
      <c r="AB332" s="5">
        <v>328.89467482461168</v>
      </c>
      <c r="AC332" s="5">
        <v>358.16599792302418</v>
      </c>
      <c r="AD332" s="5">
        <v>28.696365547123378</v>
      </c>
      <c r="AE332" s="5">
        <v>59.112899999999996</v>
      </c>
      <c r="AF332" s="5">
        <v>89.25687394222382</v>
      </c>
      <c r="AG332" s="5">
        <v>119.39700629189963</v>
      </c>
      <c r="BP332" s="47">
        <v>39.28</v>
      </c>
      <c r="BQ332" s="47">
        <v>1</v>
      </c>
      <c r="BR332" s="47">
        <v>39.28</v>
      </c>
      <c r="BS332" s="80" t="s">
        <v>432</v>
      </c>
      <c r="DB332" s="53">
        <v>44161</v>
      </c>
      <c r="DC332" s="54">
        <f t="shared" si="76"/>
        <v>44161.284722222219</v>
      </c>
      <c r="DD332" s="55">
        <v>0.28611111111111115</v>
      </c>
      <c r="DE332" s="55">
        <v>0.74930555555555556</v>
      </c>
      <c r="DF332" s="52">
        <f t="shared" si="77"/>
        <v>5</v>
      </c>
      <c r="DG332" t="str">
        <f t="shared" si="78"/>
        <v>JU</v>
      </c>
      <c r="DH332" s="55"/>
      <c r="DI332" s="53">
        <v>44161</v>
      </c>
      <c r="DJ332" s="54">
        <f t="shared" si="79"/>
        <v>44161.329861111109</v>
      </c>
      <c r="DK332" s="55">
        <v>0.3303935185185185</v>
      </c>
      <c r="DL332" s="55"/>
      <c r="DM332" s="52">
        <f t="shared" si="80"/>
        <v>5</v>
      </c>
      <c r="DN332" t="str">
        <f t="shared" si="81"/>
        <v>JU</v>
      </c>
      <c r="DO332" s="55"/>
      <c r="DP332" s="53">
        <v>44161</v>
      </c>
      <c r="DQ332" s="54">
        <f t="shared" si="82"/>
        <v>44161.284722222219</v>
      </c>
      <c r="DR332" s="55">
        <v>0.28502314814814816</v>
      </c>
      <c r="DS332" s="55"/>
      <c r="DT332" s="52">
        <f t="shared" si="83"/>
        <v>5</v>
      </c>
      <c r="DU332" t="str">
        <f t="shared" si="84"/>
        <v>JU</v>
      </c>
      <c r="DV332" s="57"/>
      <c r="DW332" s="65"/>
      <c r="DX332" s="65"/>
      <c r="ED332" s="72"/>
      <c r="EE332" s="72"/>
    </row>
    <row r="333" spans="14:135">
      <c r="N333" s="33">
        <v>44528</v>
      </c>
      <c r="O333" s="55">
        <v>0.18611111111111112</v>
      </c>
      <c r="P333" s="46">
        <f t="shared" si="85"/>
        <v>0</v>
      </c>
      <c r="Q333" s="19">
        <f t="shared" si="74"/>
        <v>0.18611111111111112</v>
      </c>
      <c r="R333" s="19">
        <f t="shared" si="75"/>
        <v>9.6450617283950209E-6</v>
      </c>
      <c r="T333" s="19">
        <v>0.2298611111111111</v>
      </c>
      <c r="U333" s="35">
        <v>149.13128491966719</v>
      </c>
      <c r="V333" s="5">
        <v>149.13128491966719</v>
      </c>
      <c r="W333" s="5">
        <v>178.40952361724902</v>
      </c>
      <c r="X333" s="5">
        <v>208.93387633860976</v>
      </c>
      <c r="Y333" s="5">
        <v>239.34285999999997</v>
      </c>
      <c r="Z333" s="5">
        <v>269.48806675353143</v>
      </c>
      <c r="AA333" s="5">
        <v>299.63458535707542</v>
      </c>
      <c r="AB333" s="5">
        <v>329.13128491966722</v>
      </c>
      <c r="AC333" s="5">
        <v>358.40952361724902</v>
      </c>
      <c r="AD333" s="5">
        <v>28.933876338609764</v>
      </c>
      <c r="AE333" s="5">
        <v>59.342860000000002</v>
      </c>
      <c r="AF333" s="5">
        <v>89.488066753531442</v>
      </c>
      <c r="AG333" s="5">
        <v>119.63458535707542</v>
      </c>
      <c r="BP333" s="47">
        <v>39.29</v>
      </c>
      <c r="BQ333" s="47">
        <v>1</v>
      </c>
      <c r="BR333" s="47">
        <v>39.29</v>
      </c>
      <c r="BS333" s="80" t="s">
        <v>432</v>
      </c>
      <c r="DB333" s="53">
        <v>44162</v>
      </c>
      <c r="DC333" s="54">
        <f t="shared" si="76"/>
        <v>44162.288194444445</v>
      </c>
      <c r="DD333" s="55">
        <v>0.28680555555555554</v>
      </c>
      <c r="DE333" s="55">
        <v>0.74930555555555556</v>
      </c>
      <c r="DF333" s="52">
        <f t="shared" si="77"/>
        <v>6</v>
      </c>
      <c r="DG333" t="str">
        <f t="shared" si="78"/>
        <v>VE</v>
      </c>
      <c r="DH333" s="55"/>
      <c r="DI333" s="53">
        <v>44162</v>
      </c>
      <c r="DJ333" s="54">
        <f t="shared" si="79"/>
        <v>44162.329861111109</v>
      </c>
      <c r="DK333" s="55">
        <v>0.33114583333333331</v>
      </c>
      <c r="DL333" s="55"/>
      <c r="DM333" s="52">
        <f t="shared" si="80"/>
        <v>6</v>
      </c>
      <c r="DN333" t="str">
        <f t="shared" si="81"/>
        <v>VE</v>
      </c>
      <c r="DO333" s="55"/>
      <c r="DP333" s="53">
        <v>44162</v>
      </c>
      <c r="DQ333" s="54">
        <f t="shared" si="82"/>
        <v>44162.284722222219</v>
      </c>
      <c r="DR333" s="55">
        <v>0.28525462962962961</v>
      </c>
      <c r="DS333" s="55"/>
      <c r="DT333" s="52">
        <f t="shared" si="83"/>
        <v>6</v>
      </c>
      <c r="DU333" t="str">
        <f t="shared" si="84"/>
        <v>VE</v>
      </c>
      <c r="DV333" s="57"/>
      <c r="DW333" s="65"/>
      <c r="DX333" s="65"/>
      <c r="ED333" s="72"/>
      <c r="EE333" s="72"/>
    </row>
    <row r="334" spans="14:135">
      <c r="N334" s="33">
        <v>44529</v>
      </c>
      <c r="O334" s="55">
        <v>0.18888888888888888</v>
      </c>
      <c r="P334" s="46">
        <f t="shared" si="85"/>
        <v>0</v>
      </c>
      <c r="Q334" s="19">
        <f t="shared" si="74"/>
        <v>0.18888888888888888</v>
      </c>
      <c r="R334" s="19">
        <f t="shared" si="75"/>
        <v>9.6450617283950209E-6</v>
      </c>
      <c r="T334" s="19">
        <v>0.23055555555555554</v>
      </c>
      <c r="U334" s="35">
        <v>149.36781321059442</v>
      </c>
      <c r="V334" s="5">
        <v>149.36781321059442</v>
      </c>
      <c r="W334" s="5">
        <v>178.65284666938419</v>
      </c>
      <c r="X334" s="5">
        <v>209.17125810263499</v>
      </c>
      <c r="Y334" s="5">
        <v>239.57279</v>
      </c>
      <c r="Z334" s="5">
        <v>269.71934020280787</v>
      </c>
      <c r="AA334" s="5">
        <v>299.87219260480447</v>
      </c>
      <c r="AB334" s="5">
        <v>329.36781321059442</v>
      </c>
      <c r="AC334" s="5">
        <v>358.65284666938419</v>
      </c>
      <c r="AD334" s="5">
        <v>29.171258102634965</v>
      </c>
      <c r="AE334" s="5">
        <v>59.572789999999998</v>
      </c>
      <c r="AF334" s="5">
        <v>89.719340202807899</v>
      </c>
      <c r="AG334" s="5">
        <v>119.8721926048045</v>
      </c>
      <c r="BP334" s="47">
        <v>39.299999999999997</v>
      </c>
      <c r="BQ334" s="47">
        <v>1</v>
      </c>
      <c r="BR334" s="47">
        <v>39.299999999999997</v>
      </c>
      <c r="BS334" s="80" t="s">
        <v>432</v>
      </c>
      <c r="DB334" s="53">
        <v>44163</v>
      </c>
      <c r="DC334" s="54">
        <f t="shared" si="76"/>
        <v>44163.288194444445</v>
      </c>
      <c r="DD334" s="55">
        <v>0.28680555555555554</v>
      </c>
      <c r="DE334" s="55">
        <v>0.74930555555555556</v>
      </c>
      <c r="DF334" s="52">
        <f t="shared" si="77"/>
        <v>7</v>
      </c>
      <c r="DG334" t="str">
        <f t="shared" si="78"/>
        <v>SA</v>
      </c>
      <c r="DH334" s="55"/>
      <c r="DI334" s="53">
        <v>44163</v>
      </c>
      <c r="DJ334" s="54">
        <f t="shared" si="79"/>
        <v>44163.333333333336</v>
      </c>
      <c r="DK334" s="55">
        <v>0.33189814814814816</v>
      </c>
      <c r="DL334" s="55"/>
      <c r="DM334" s="52">
        <f t="shared" si="80"/>
        <v>7</v>
      </c>
      <c r="DN334" t="str">
        <f t="shared" si="81"/>
        <v>SA</v>
      </c>
      <c r="DO334" s="55"/>
      <c r="DP334" s="53">
        <v>44163</v>
      </c>
      <c r="DQ334" s="54">
        <f t="shared" si="82"/>
        <v>44163.284722222219</v>
      </c>
      <c r="DR334" s="55">
        <v>0.2854976851851852</v>
      </c>
      <c r="DS334" s="55"/>
      <c r="DT334" s="52">
        <f t="shared" si="83"/>
        <v>7</v>
      </c>
      <c r="DU334" t="str">
        <f t="shared" si="84"/>
        <v>SA</v>
      </c>
      <c r="DV334" s="57"/>
      <c r="DW334" s="65"/>
      <c r="DX334" s="65"/>
      <c r="ED334" s="72"/>
      <c r="EE334" s="72"/>
    </row>
    <row r="335" spans="14:135">
      <c r="N335" s="33">
        <v>44530</v>
      </c>
      <c r="O335" s="55">
        <v>0.19166666666666665</v>
      </c>
      <c r="P335" s="46">
        <f t="shared" si="85"/>
        <v>0</v>
      </c>
      <c r="Q335" s="19">
        <f t="shared" si="74"/>
        <v>0.19166666666666665</v>
      </c>
      <c r="R335" s="19">
        <f t="shared" si="75"/>
        <v>9.6450617283951174E-6</v>
      </c>
      <c r="T335" s="19">
        <v>0.23124999999999998</v>
      </c>
      <c r="U335" s="35">
        <v>149.60456132166638</v>
      </c>
      <c r="V335" s="5">
        <v>149.60456132166638</v>
      </c>
      <c r="W335" s="5">
        <v>178.89616234866841</v>
      </c>
      <c r="X335" s="5">
        <v>209.40851152262928</v>
      </c>
      <c r="Y335" s="5">
        <v>239.80267000000003</v>
      </c>
      <c r="Z335" s="5">
        <v>269.95069535077619</v>
      </c>
      <c r="AA335" s="5">
        <v>300.10995606433278</v>
      </c>
      <c r="AB335" s="5">
        <v>329.60456132166638</v>
      </c>
      <c r="AC335" s="5">
        <v>358.89616234866844</v>
      </c>
      <c r="AD335" s="5">
        <v>29.408511522629283</v>
      </c>
      <c r="AE335" s="5">
        <v>59.802670000000006</v>
      </c>
      <c r="AF335" s="5">
        <v>89.950695350776158</v>
      </c>
      <c r="AG335" s="5">
        <v>120.10995606433275</v>
      </c>
      <c r="BP335" s="47">
        <v>39.31</v>
      </c>
      <c r="BQ335" s="47">
        <v>1</v>
      </c>
      <c r="BR335" s="47">
        <v>39.31</v>
      </c>
      <c r="BS335" s="80" t="s">
        <v>432</v>
      </c>
      <c r="DB335" s="53">
        <v>44164</v>
      </c>
      <c r="DC335" s="54">
        <f t="shared" si="76"/>
        <v>44164.288194444445</v>
      </c>
      <c r="DD335" s="55">
        <v>0.28750000000000003</v>
      </c>
      <c r="DE335" s="55">
        <v>0.74930555555555556</v>
      </c>
      <c r="DF335" s="52">
        <f t="shared" si="77"/>
        <v>1</v>
      </c>
      <c r="DG335" t="str">
        <f t="shared" si="78"/>
        <v>SU</v>
      </c>
      <c r="DH335" s="55"/>
      <c r="DI335" s="53">
        <v>44164</v>
      </c>
      <c r="DJ335" s="54">
        <f t="shared" si="79"/>
        <v>44164.333333333336</v>
      </c>
      <c r="DK335" s="55">
        <v>0.33262731481481483</v>
      </c>
      <c r="DL335" s="55"/>
      <c r="DM335" s="52">
        <f t="shared" si="80"/>
        <v>1</v>
      </c>
      <c r="DN335" t="str">
        <f t="shared" si="81"/>
        <v>SU</v>
      </c>
      <c r="DO335" s="55"/>
      <c r="DP335" s="53">
        <v>44164</v>
      </c>
      <c r="DQ335" s="54">
        <f t="shared" si="82"/>
        <v>44164.284722222219</v>
      </c>
      <c r="DR335" s="55">
        <v>0.28575231481481483</v>
      </c>
      <c r="DS335" s="55"/>
      <c r="DT335" s="52">
        <f t="shared" si="83"/>
        <v>1</v>
      </c>
      <c r="DU335" t="str">
        <f t="shared" si="84"/>
        <v>SU</v>
      </c>
      <c r="DV335" s="57"/>
      <c r="DW335" s="65"/>
      <c r="DX335" s="65"/>
      <c r="ED335" s="72"/>
      <c r="EE335" s="72"/>
    </row>
    <row r="336" spans="14:135">
      <c r="N336" s="33">
        <v>44531</v>
      </c>
      <c r="O336" s="55">
        <v>0.19444444444444445</v>
      </c>
      <c r="P336" s="46">
        <f t="shared" si="85"/>
        <v>0</v>
      </c>
      <c r="Q336" s="19">
        <f t="shared" si="74"/>
        <v>0.19444444444444445</v>
      </c>
      <c r="R336" s="19">
        <f t="shared" si="75"/>
        <v>9.6450617283950209E-6</v>
      </c>
      <c r="T336" s="19">
        <v>0.23194444444444443</v>
      </c>
      <c r="U336" s="35">
        <v>149.84118523454134</v>
      </c>
      <c r="V336" s="5">
        <v>149.84118523454134</v>
      </c>
      <c r="W336" s="5">
        <v>179.13943077000687</v>
      </c>
      <c r="X336" s="5">
        <v>209.64563680878339</v>
      </c>
      <c r="Y336" s="5">
        <v>240.03251999999998</v>
      </c>
      <c r="Z336" s="5">
        <v>270.18213319611687</v>
      </c>
      <c r="AA336" s="5">
        <v>300.34780342106922</v>
      </c>
      <c r="AB336" s="5">
        <v>329.84118523454134</v>
      </c>
      <c r="AC336" s="5">
        <v>359.13943077000687</v>
      </c>
      <c r="AD336" s="5">
        <v>29.645636808783365</v>
      </c>
      <c r="AE336" s="5">
        <v>60.032520000000005</v>
      </c>
      <c r="AF336" s="5">
        <v>90.182133196116894</v>
      </c>
      <c r="AG336" s="5">
        <v>120.34780342106922</v>
      </c>
      <c r="BP336" s="47">
        <v>39.32</v>
      </c>
      <c r="BQ336" s="47">
        <v>1</v>
      </c>
      <c r="BR336" s="47">
        <v>39.32</v>
      </c>
      <c r="BS336" s="80" t="s">
        <v>432</v>
      </c>
      <c r="DB336" s="53">
        <v>44165</v>
      </c>
      <c r="DC336" s="54">
        <f t="shared" si="76"/>
        <v>44165.288194444445</v>
      </c>
      <c r="DD336" s="55">
        <v>0.28750000000000003</v>
      </c>
      <c r="DE336" s="55">
        <v>0.74930555555555556</v>
      </c>
      <c r="DF336" s="52">
        <f t="shared" si="77"/>
        <v>2</v>
      </c>
      <c r="DG336" t="str">
        <f t="shared" si="78"/>
        <v>MO</v>
      </c>
      <c r="DH336" s="55"/>
      <c r="DI336" s="53">
        <v>44165</v>
      </c>
      <c r="DJ336" s="54">
        <f t="shared" si="79"/>
        <v>44165.333333333336</v>
      </c>
      <c r="DK336" s="55">
        <v>0.3333564814814815</v>
      </c>
      <c r="DL336" s="55"/>
      <c r="DM336" s="52">
        <f t="shared" si="80"/>
        <v>2</v>
      </c>
      <c r="DN336" t="str">
        <f t="shared" si="81"/>
        <v>MO</v>
      </c>
      <c r="DO336" s="55"/>
      <c r="DP336" s="53">
        <v>44165</v>
      </c>
      <c r="DQ336" s="54">
        <f t="shared" si="82"/>
        <v>44165.284722222219</v>
      </c>
      <c r="DR336" s="55">
        <v>0.28600694444444447</v>
      </c>
      <c r="DS336" s="55"/>
      <c r="DT336" s="52">
        <f t="shared" si="83"/>
        <v>2</v>
      </c>
      <c r="DU336" t="str">
        <f t="shared" si="84"/>
        <v>MO</v>
      </c>
      <c r="DV336" s="57"/>
      <c r="DW336" s="65"/>
      <c r="DX336" s="65"/>
      <c r="ED336" s="72"/>
      <c r="EE336" s="72"/>
    </row>
    <row r="337" spans="14:135">
      <c r="N337" s="33">
        <v>44532</v>
      </c>
      <c r="O337" s="55">
        <v>0.19722222222222222</v>
      </c>
      <c r="P337" s="46">
        <f t="shared" si="85"/>
        <v>0</v>
      </c>
      <c r="Q337" s="19">
        <f t="shared" si="74"/>
        <v>0.19722222222222222</v>
      </c>
      <c r="R337" s="19">
        <f t="shared" si="75"/>
        <v>9.6450617283950209E-6</v>
      </c>
      <c r="T337" s="19">
        <v>0.23263888888888887</v>
      </c>
      <c r="U337" s="35">
        <v>150.07794170784589</v>
      </c>
      <c r="V337" s="5">
        <v>150.07794170784589</v>
      </c>
      <c r="W337" s="5">
        <v>179.38249649137961</v>
      </c>
      <c r="X337" s="5">
        <v>209.88263492966024</v>
      </c>
      <c r="Y337" s="5">
        <v>240.26233000000002</v>
      </c>
      <c r="Z337" s="5">
        <v>270.41365481663632</v>
      </c>
      <c r="AA337" s="5">
        <v>300.58580965050828</v>
      </c>
      <c r="AB337" s="5">
        <v>330.07794170784587</v>
      </c>
      <c r="AC337" s="5">
        <v>359.38249649137958</v>
      </c>
      <c r="AD337" s="5">
        <v>29.882634929660242</v>
      </c>
      <c r="AE337" s="5">
        <v>60.262330000000006</v>
      </c>
      <c r="AF337" s="5">
        <v>90.413654816636338</v>
      </c>
      <c r="AG337" s="5">
        <v>120.58580965050828</v>
      </c>
      <c r="BP337" s="47">
        <v>39.33</v>
      </c>
      <c r="BQ337" s="47">
        <v>1</v>
      </c>
      <c r="BR337" s="47">
        <v>39.33</v>
      </c>
      <c r="BS337" s="80" t="s">
        <v>432</v>
      </c>
      <c r="DB337" s="53">
        <v>44166</v>
      </c>
      <c r="DC337" s="54">
        <f t="shared" si="76"/>
        <v>44166.288194444445</v>
      </c>
      <c r="DD337" s="55">
        <v>0.28819444444444448</v>
      </c>
      <c r="DE337" s="55">
        <v>0.74930555555555556</v>
      </c>
      <c r="DF337" s="52">
        <f t="shared" si="77"/>
        <v>3</v>
      </c>
      <c r="DG337" t="str">
        <f t="shared" si="78"/>
        <v>MA</v>
      </c>
      <c r="DH337" s="55"/>
      <c r="DI337" s="53">
        <v>44166</v>
      </c>
      <c r="DJ337" s="54">
        <f t="shared" si="79"/>
        <v>44166.333333333336</v>
      </c>
      <c r="DK337" s="55">
        <v>0.33407407407407402</v>
      </c>
      <c r="DL337" s="55"/>
      <c r="DM337" s="52">
        <f t="shared" si="80"/>
        <v>3</v>
      </c>
      <c r="DN337" t="str">
        <f t="shared" si="81"/>
        <v>MA</v>
      </c>
      <c r="DO337" s="55"/>
      <c r="DP337" s="53">
        <v>44166</v>
      </c>
      <c r="DQ337" s="54">
        <f t="shared" si="82"/>
        <v>44166.284722222219</v>
      </c>
      <c r="DR337" s="55">
        <v>0.28627314814814814</v>
      </c>
      <c r="DS337" s="55"/>
      <c r="DT337" s="52">
        <f t="shared" si="83"/>
        <v>3</v>
      </c>
      <c r="DU337" t="str">
        <f t="shared" si="84"/>
        <v>MA</v>
      </c>
      <c r="DV337" s="57"/>
      <c r="DW337" s="65"/>
      <c r="DX337" s="65"/>
      <c r="ED337" s="72"/>
      <c r="EE337" s="72"/>
    </row>
    <row r="338" spans="14:135">
      <c r="N338" s="33">
        <v>44533</v>
      </c>
      <c r="O338" s="55">
        <v>0.19999999999999998</v>
      </c>
      <c r="P338" s="46">
        <f t="shared" si="85"/>
        <v>0</v>
      </c>
      <c r="Q338" s="19">
        <f t="shared" si="74"/>
        <v>0.19999999999999998</v>
      </c>
      <c r="R338" s="19">
        <f t="shared" si="75"/>
        <v>9.645061728395214E-6</v>
      </c>
      <c r="T338" s="19">
        <v>0.23333333333333331</v>
      </c>
      <c r="U338" s="35">
        <v>150.31458252211149</v>
      </c>
      <c r="V338" s="5">
        <v>150.31458252211149</v>
      </c>
      <c r="W338" s="5">
        <v>179.62554714038347</v>
      </c>
      <c r="X338" s="5">
        <v>210.1195064642437</v>
      </c>
      <c r="Y338" s="5">
        <v>240.49211000000003</v>
      </c>
      <c r="Z338" s="5">
        <v>270.64526123193804</v>
      </c>
      <c r="AA338" s="5">
        <v>300.82389986158717</v>
      </c>
      <c r="AB338" s="5">
        <v>330.31458252211149</v>
      </c>
      <c r="AC338" s="5">
        <v>359.62554714038345</v>
      </c>
      <c r="AD338" s="5">
        <v>30.119506464243727</v>
      </c>
      <c r="AE338" s="5">
        <v>60.492109999999997</v>
      </c>
      <c r="AF338" s="5">
        <v>90.645261231938022</v>
      </c>
      <c r="AG338" s="5">
        <v>120.82389986158719</v>
      </c>
      <c r="BP338" s="47">
        <v>39.340000000000003</v>
      </c>
      <c r="BQ338" s="47">
        <v>1</v>
      </c>
      <c r="BR338" s="47">
        <v>39.340000000000003</v>
      </c>
      <c r="BS338" s="80" t="s">
        <v>432</v>
      </c>
      <c r="DB338" s="53">
        <v>44167</v>
      </c>
      <c r="DC338" s="54">
        <f t="shared" si="76"/>
        <v>44167.288194444445</v>
      </c>
      <c r="DD338" s="55">
        <v>0.28888888888888892</v>
      </c>
      <c r="DE338" s="55">
        <v>0.75</v>
      </c>
      <c r="DF338" s="52">
        <f t="shared" si="77"/>
        <v>4</v>
      </c>
      <c r="DG338" t="str">
        <f t="shared" si="78"/>
        <v>ME</v>
      </c>
      <c r="DH338" s="55"/>
      <c r="DI338" s="53">
        <v>44167</v>
      </c>
      <c r="DJ338" s="54">
        <f t="shared" si="79"/>
        <v>44167.333333333336</v>
      </c>
      <c r="DK338" s="55">
        <v>0.33478009259259256</v>
      </c>
      <c r="DL338" s="55"/>
      <c r="DM338" s="52">
        <f t="shared" si="80"/>
        <v>4</v>
      </c>
      <c r="DN338" t="str">
        <f t="shared" si="81"/>
        <v>ME</v>
      </c>
      <c r="DO338" s="55"/>
      <c r="DP338" s="53">
        <v>44167</v>
      </c>
      <c r="DQ338" s="54">
        <f t="shared" si="82"/>
        <v>44167.288194444445</v>
      </c>
      <c r="DR338" s="55">
        <v>0.28653935185185186</v>
      </c>
      <c r="DS338" s="55"/>
      <c r="DT338" s="52">
        <f t="shared" si="83"/>
        <v>4</v>
      </c>
      <c r="DU338" t="str">
        <f t="shared" si="84"/>
        <v>ME</v>
      </c>
      <c r="DV338" s="57"/>
      <c r="DW338" s="65"/>
      <c r="DX338" s="65"/>
      <c r="ED338" s="72"/>
      <c r="EE338" s="72"/>
    </row>
    <row r="339" spans="14:135">
      <c r="N339" s="33">
        <v>44534</v>
      </c>
      <c r="O339" s="55">
        <v>0.20277777777777781</v>
      </c>
      <c r="P339" s="46">
        <f t="shared" si="85"/>
        <v>0</v>
      </c>
      <c r="Q339" s="19">
        <f t="shared" si="74"/>
        <v>0.20277777777777781</v>
      </c>
      <c r="R339" s="19">
        <f t="shared" si="75"/>
        <v>9.6450617283950209E-6</v>
      </c>
      <c r="T339" s="19">
        <v>0.23402777777777781</v>
      </c>
      <c r="U339" s="35">
        <v>150.55130162468825</v>
      </c>
      <c r="V339" s="5">
        <v>150.55130162468825</v>
      </c>
      <c r="W339" s="5">
        <v>179.86854621902745</v>
      </c>
      <c r="X339" s="5">
        <v>210.3562517736282</v>
      </c>
      <c r="Y339" s="5">
        <v>240.72185000000002</v>
      </c>
      <c r="Z339" s="5">
        <v>270.87695345192992</v>
      </c>
      <c r="AA339" s="5">
        <v>301.06207519117834</v>
      </c>
      <c r="AB339" s="5">
        <v>330.55130162468822</v>
      </c>
      <c r="AC339" s="5">
        <v>359.86854621902745</v>
      </c>
      <c r="AD339" s="5">
        <v>30.356251773628173</v>
      </c>
      <c r="AE339" s="5">
        <v>60.721850000000003</v>
      </c>
      <c r="AF339" s="5">
        <v>90.87695345192995</v>
      </c>
      <c r="AG339" s="5">
        <v>121.06207519117837</v>
      </c>
      <c r="BP339" s="47">
        <v>39.35</v>
      </c>
      <c r="BQ339" s="47">
        <v>1</v>
      </c>
      <c r="BR339" s="47">
        <v>39.35</v>
      </c>
      <c r="BS339" s="80" t="s">
        <v>432</v>
      </c>
      <c r="DB339" s="53">
        <v>44168</v>
      </c>
      <c r="DC339" s="54">
        <f t="shared" si="76"/>
        <v>44168.288194444445</v>
      </c>
      <c r="DD339" s="55">
        <v>0.28888888888888892</v>
      </c>
      <c r="DE339" s="55">
        <v>0.75</v>
      </c>
      <c r="DF339" s="52">
        <f t="shared" si="77"/>
        <v>5</v>
      </c>
      <c r="DG339" t="str">
        <f t="shared" si="78"/>
        <v>JU</v>
      </c>
      <c r="DH339" s="55"/>
      <c r="DI339" s="53">
        <v>44168</v>
      </c>
      <c r="DJ339" s="54">
        <f t="shared" si="79"/>
        <v>44168.336805555555</v>
      </c>
      <c r="DK339" s="55">
        <v>0.33547453703703706</v>
      </c>
      <c r="DL339" s="55"/>
      <c r="DM339" s="52">
        <f t="shared" si="80"/>
        <v>5</v>
      </c>
      <c r="DN339" t="str">
        <f t="shared" si="81"/>
        <v>JU</v>
      </c>
      <c r="DO339" s="55"/>
      <c r="DP339" s="53">
        <v>44168</v>
      </c>
      <c r="DQ339" s="54">
        <f t="shared" si="82"/>
        <v>44168.288194444445</v>
      </c>
      <c r="DR339" s="55">
        <v>0.28681712962962963</v>
      </c>
      <c r="DS339" s="55"/>
      <c r="DT339" s="52">
        <f t="shared" si="83"/>
        <v>5</v>
      </c>
      <c r="DU339" t="str">
        <f t="shared" si="84"/>
        <v>JU</v>
      </c>
      <c r="DV339" s="57"/>
      <c r="DW339" s="65"/>
      <c r="DX339" s="65"/>
      <c r="ED339" s="72"/>
      <c r="EE339" s="72"/>
    </row>
    <row r="340" spans="14:135">
      <c r="N340" s="33">
        <v>44535</v>
      </c>
      <c r="O340" s="55">
        <v>0.20555555555555557</v>
      </c>
      <c r="P340" s="46">
        <f t="shared" si="85"/>
        <v>0</v>
      </c>
      <c r="Q340" s="19">
        <f t="shared" si="74"/>
        <v>0.20555555555555557</v>
      </c>
      <c r="R340" s="19">
        <f t="shared" si="75"/>
        <v>7.2337962962962661E-6</v>
      </c>
      <c r="T340" s="19">
        <v>0.23472222222222219</v>
      </c>
      <c r="U340" s="35">
        <v>150.78815421241347</v>
      </c>
      <c r="V340" s="5">
        <v>150.78815421241347</v>
      </c>
      <c r="W340" s="5">
        <v>180.11140939992603</v>
      </c>
      <c r="X340" s="5">
        <v>210.5928717665044</v>
      </c>
      <c r="Y340" s="5">
        <v>240.95155999999997</v>
      </c>
      <c r="Z340" s="5">
        <v>271.10873250857765</v>
      </c>
      <c r="AA340" s="5">
        <v>301.30037345372034</v>
      </c>
      <c r="AB340" s="5">
        <v>330.78815421241347</v>
      </c>
      <c r="AC340" s="5">
        <v>0.11140939992606036</v>
      </c>
      <c r="AD340" s="5">
        <v>30.592871766504402</v>
      </c>
      <c r="AE340" s="5">
        <v>60.951560000000001</v>
      </c>
      <c r="AF340" s="5">
        <v>91.108732508577674</v>
      </c>
      <c r="AG340" s="5">
        <v>121.30037345372034</v>
      </c>
      <c r="BP340" s="47">
        <v>39.36</v>
      </c>
      <c r="BQ340" s="47">
        <v>1</v>
      </c>
      <c r="BR340" s="47">
        <v>39.36</v>
      </c>
      <c r="BS340" s="80" t="s">
        <v>432</v>
      </c>
      <c r="DB340" s="53">
        <v>44169</v>
      </c>
      <c r="DC340" s="54">
        <f t="shared" si="76"/>
        <v>44169.288194444445</v>
      </c>
      <c r="DD340" s="55">
        <v>0.28958333333333336</v>
      </c>
      <c r="DE340" s="55">
        <v>0.75</v>
      </c>
      <c r="DF340" s="52">
        <f t="shared" si="77"/>
        <v>6</v>
      </c>
      <c r="DG340" t="str">
        <f t="shared" si="78"/>
        <v>VE</v>
      </c>
      <c r="DH340" s="55"/>
      <c r="DI340" s="53">
        <v>44169</v>
      </c>
      <c r="DJ340" s="54">
        <f t="shared" si="79"/>
        <v>44169.336805555555</v>
      </c>
      <c r="DK340" s="55">
        <v>0.3361574074074074</v>
      </c>
      <c r="DL340" s="55"/>
      <c r="DM340" s="52">
        <f t="shared" si="80"/>
        <v>6</v>
      </c>
      <c r="DN340" t="str">
        <f t="shared" si="81"/>
        <v>VE</v>
      </c>
      <c r="DO340" s="55"/>
      <c r="DP340" s="53">
        <v>44169</v>
      </c>
      <c r="DQ340" s="54">
        <f t="shared" si="82"/>
        <v>44169.288194444445</v>
      </c>
      <c r="DR340" s="55">
        <v>0.28710648148148149</v>
      </c>
      <c r="DS340" s="55"/>
      <c r="DT340" s="52">
        <f t="shared" si="83"/>
        <v>6</v>
      </c>
      <c r="DU340" t="str">
        <f t="shared" si="84"/>
        <v>VE</v>
      </c>
      <c r="DV340" s="57"/>
      <c r="DW340" s="65"/>
      <c r="DX340" s="65"/>
      <c r="ED340" s="72"/>
      <c r="EE340" s="72"/>
    </row>
    <row r="341" spans="14:135">
      <c r="N341" s="33">
        <v>44536</v>
      </c>
      <c r="O341" s="55">
        <v>0.2076388888888889</v>
      </c>
      <c r="P341" s="46">
        <f t="shared" si="85"/>
        <v>0</v>
      </c>
      <c r="Q341" s="19">
        <f t="shared" si="74"/>
        <v>0.2076388888888889</v>
      </c>
      <c r="R341" s="19">
        <f t="shared" si="75"/>
        <v>9.6450617283950209E-6</v>
      </c>
      <c r="T341" s="19">
        <v>0.23541666666666669</v>
      </c>
      <c r="U341" s="35">
        <v>151.02486723866741</v>
      </c>
      <c r="V341" s="5">
        <v>151.02486723866741</v>
      </c>
      <c r="W341" s="5">
        <v>180.35419396796902</v>
      </c>
      <c r="X341" s="5">
        <v>210.82936704434604</v>
      </c>
      <c r="Y341" s="5">
        <v>241.18124</v>
      </c>
      <c r="Z341" s="5">
        <v>271.34059941592159</v>
      </c>
      <c r="AA341" s="5">
        <v>301.53876340363223</v>
      </c>
      <c r="AB341" s="5">
        <v>331.02486723866741</v>
      </c>
      <c r="AC341" s="5">
        <v>0.35419396796902447</v>
      </c>
      <c r="AD341" s="5">
        <v>30.829367044346043</v>
      </c>
      <c r="AE341" s="5">
        <v>61.181240000000003</v>
      </c>
      <c r="AF341" s="5">
        <v>91.340599415921574</v>
      </c>
      <c r="AG341" s="5">
        <v>121.53876340363223</v>
      </c>
      <c r="BP341" s="47">
        <v>39.369999999999997</v>
      </c>
      <c r="BQ341" s="47">
        <v>1</v>
      </c>
      <c r="BR341" s="47">
        <v>39.369999999999997</v>
      </c>
      <c r="BS341" s="80" t="s">
        <v>432</v>
      </c>
      <c r="DB341" s="53">
        <v>44170</v>
      </c>
      <c r="DC341" s="54">
        <f t="shared" si="76"/>
        <v>44170.291666666664</v>
      </c>
      <c r="DD341" s="55">
        <v>0.2902777777777778</v>
      </c>
      <c r="DE341" s="55">
        <v>0.75</v>
      </c>
      <c r="DF341" s="52">
        <f t="shared" si="77"/>
        <v>7</v>
      </c>
      <c r="DG341" t="str">
        <f t="shared" si="78"/>
        <v>SA</v>
      </c>
      <c r="DH341" s="55"/>
      <c r="DI341" s="53">
        <v>44170</v>
      </c>
      <c r="DJ341" s="54">
        <f t="shared" si="79"/>
        <v>44170.336805555555</v>
      </c>
      <c r="DK341" s="55">
        <v>0.33682870370370371</v>
      </c>
      <c r="DL341" s="55"/>
      <c r="DM341" s="52">
        <f t="shared" si="80"/>
        <v>7</v>
      </c>
      <c r="DN341" t="str">
        <f t="shared" si="81"/>
        <v>SA</v>
      </c>
      <c r="DO341" s="55"/>
      <c r="DP341" s="53">
        <v>44170</v>
      </c>
      <c r="DQ341" s="54">
        <f t="shared" si="82"/>
        <v>44170.288194444445</v>
      </c>
      <c r="DR341" s="55">
        <v>0.28739583333333335</v>
      </c>
      <c r="DS341" s="55"/>
      <c r="DT341" s="52">
        <f t="shared" si="83"/>
        <v>7</v>
      </c>
      <c r="DU341" t="str">
        <f t="shared" si="84"/>
        <v>SA</v>
      </c>
      <c r="DV341" s="57"/>
      <c r="DW341" s="65"/>
      <c r="DX341" s="65"/>
      <c r="ED341" s="72"/>
      <c r="EE341" s="72"/>
    </row>
    <row r="342" spans="14:135">
      <c r="N342" s="33">
        <v>44537</v>
      </c>
      <c r="O342" s="55">
        <v>0.21041666666666667</v>
      </c>
      <c r="P342" s="46">
        <f t="shared" si="85"/>
        <v>0</v>
      </c>
      <c r="Q342" s="19">
        <f t="shared" si="74"/>
        <v>0.21041666666666667</v>
      </c>
      <c r="R342" s="19">
        <f t="shared" si="75"/>
        <v>9.6450617283950209E-6</v>
      </c>
      <c r="T342" s="19">
        <v>0.23611111111111113</v>
      </c>
      <c r="U342" s="35">
        <v>151.26171610228906</v>
      </c>
      <c r="V342" s="5">
        <v>151.26171610228906</v>
      </c>
      <c r="W342" s="5">
        <v>180.59686479834059</v>
      </c>
      <c r="X342" s="5">
        <v>211.0657381496228</v>
      </c>
      <c r="Y342" s="5">
        <v>241.41089999999997</v>
      </c>
      <c r="Z342" s="5">
        <v>271.57255515655925</v>
      </c>
      <c r="AA342" s="5">
        <v>301.77729668913253</v>
      </c>
      <c r="AB342" s="5">
        <v>331.26171610228903</v>
      </c>
      <c r="AC342" s="5">
        <v>0.59686479834056172</v>
      </c>
      <c r="AD342" s="5">
        <v>31.065738149622803</v>
      </c>
      <c r="AE342" s="5">
        <v>61.410899999999998</v>
      </c>
      <c r="AF342" s="5">
        <v>91.572555156559275</v>
      </c>
      <c r="AG342" s="5">
        <v>121.7772966891325</v>
      </c>
      <c r="BP342" s="47">
        <v>39.380000000000003</v>
      </c>
      <c r="BQ342" s="47">
        <v>1</v>
      </c>
      <c r="BR342" s="47">
        <v>39.380000000000003</v>
      </c>
      <c r="BS342" s="80" t="s">
        <v>432</v>
      </c>
      <c r="DB342" s="53">
        <v>44171</v>
      </c>
      <c r="DC342" s="54">
        <f t="shared" si="76"/>
        <v>44171.291666666664</v>
      </c>
      <c r="DD342" s="55">
        <v>0.2902777777777778</v>
      </c>
      <c r="DE342" s="55">
        <v>0.75</v>
      </c>
      <c r="DF342" s="52">
        <f t="shared" si="77"/>
        <v>1</v>
      </c>
      <c r="DG342" t="str">
        <f t="shared" si="78"/>
        <v>SU</v>
      </c>
      <c r="DH342" s="55"/>
      <c r="DI342" s="53">
        <v>44171</v>
      </c>
      <c r="DJ342" s="54">
        <f t="shared" si="79"/>
        <v>44171.336805555555</v>
      </c>
      <c r="DK342" s="55">
        <v>0.33748842592592593</v>
      </c>
      <c r="DL342" s="55"/>
      <c r="DM342" s="52">
        <f t="shared" si="80"/>
        <v>1</v>
      </c>
      <c r="DN342" t="str">
        <f t="shared" si="81"/>
        <v>SU</v>
      </c>
      <c r="DO342" s="55"/>
      <c r="DP342" s="53">
        <v>44171</v>
      </c>
      <c r="DQ342" s="54">
        <f t="shared" si="82"/>
        <v>44171.288194444445</v>
      </c>
      <c r="DR342" s="55">
        <v>0.28769675925925925</v>
      </c>
      <c r="DS342" s="55"/>
      <c r="DT342" s="52">
        <f t="shared" si="83"/>
        <v>1</v>
      </c>
      <c r="DU342" t="str">
        <f t="shared" si="84"/>
        <v>SU</v>
      </c>
      <c r="DV342" s="57"/>
      <c r="DW342" s="65"/>
      <c r="DX342" s="65"/>
      <c r="ED342" s="72"/>
      <c r="EE342" s="72"/>
    </row>
    <row r="343" spans="14:135">
      <c r="N343" s="33">
        <v>44538</v>
      </c>
      <c r="O343" s="55">
        <v>0.21319444444444444</v>
      </c>
      <c r="P343" s="46">
        <f t="shared" si="85"/>
        <v>0</v>
      </c>
      <c r="Q343" s="19">
        <f t="shared" si="74"/>
        <v>0.21319444444444444</v>
      </c>
      <c r="R343" s="19">
        <f t="shared" si="75"/>
        <v>9.6450617283951174E-6</v>
      </c>
      <c r="T343" s="19">
        <v>0.23680555555555557</v>
      </c>
      <c r="U343" s="35">
        <v>151.49836363209923</v>
      </c>
      <c r="V343" s="5">
        <v>151.49836363209923</v>
      </c>
      <c r="W343" s="5">
        <v>180.83944900396213</v>
      </c>
      <c r="X343" s="5">
        <v>211.30198578501663</v>
      </c>
      <c r="Y343" s="5">
        <v>241.64051999999998</v>
      </c>
      <c r="Z343" s="5">
        <v>271.80460073129609</v>
      </c>
      <c r="AA343" s="5">
        <v>302.01591736114551</v>
      </c>
      <c r="AB343" s="5">
        <v>331.4983636320992</v>
      </c>
      <c r="AC343" s="5">
        <v>0.83944900396215871</v>
      </c>
      <c r="AD343" s="5">
        <v>31.301985785016655</v>
      </c>
      <c r="AE343" s="5">
        <v>61.640519999999995</v>
      </c>
      <c r="AF343" s="5">
        <v>91.804600731296077</v>
      </c>
      <c r="AG343" s="5">
        <v>122.01591736114554</v>
      </c>
      <c r="BP343" s="47">
        <v>39.39</v>
      </c>
      <c r="BQ343" s="47">
        <v>1</v>
      </c>
      <c r="BR343" s="47">
        <v>39.39</v>
      </c>
      <c r="BS343" s="80" t="s">
        <v>432</v>
      </c>
      <c r="DB343" s="53">
        <v>44172</v>
      </c>
      <c r="DC343" s="54">
        <f t="shared" si="76"/>
        <v>44172.291666666664</v>
      </c>
      <c r="DD343" s="55">
        <v>0.29097222222222224</v>
      </c>
      <c r="DE343" s="55">
        <v>0.75069444444444444</v>
      </c>
      <c r="DF343" s="52">
        <f t="shared" si="77"/>
        <v>2</v>
      </c>
      <c r="DG343" t="str">
        <f t="shared" si="78"/>
        <v>MO</v>
      </c>
      <c r="DH343" s="55"/>
      <c r="DI343" s="53">
        <v>44172</v>
      </c>
      <c r="DJ343" s="54">
        <f t="shared" si="79"/>
        <v>44172.336805555555</v>
      </c>
      <c r="DK343" s="55">
        <v>0.33812500000000001</v>
      </c>
      <c r="DL343" s="55"/>
      <c r="DM343" s="52">
        <f t="shared" si="80"/>
        <v>2</v>
      </c>
      <c r="DN343" t="str">
        <f t="shared" si="81"/>
        <v>MO</v>
      </c>
      <c r="DO343" s="55"/>
      <c r="DP343" s="53">
        <v>44172</v>
      </c>
      <c r="DQ343" s="54">
        <f t="shared" si="82"/>
        <v>44172.288194444445</v>
      </c>
      <c r="DR343" s="55">
        <v>0.28799768518518515</v>
      </c>
      <c r="DS343" s="55"/>
      <c r="DT343" s="52">
        <f t="shared" si="83"/>
        <v>2</v>
      </c>
      <c r="DU343" t="str">
        <f t="shared" si="84"/>
        <v>MO</v>
      </c>
      <c r="DV343" s="57"/>
      <c r="DW343" s="65"/>
      <c r="DX343" s="65"/>
      <c r="ED343" s="72"/>
      <c r="EE343" s="72"/>
    </row>
    <row r="344" spans="14:135">
      <c r="N344" s="33">
        <v>44539</v>
      </c>
      <c r="O344" s="55">
        <v>0.21597222222222223</v>
      </c>
      <c r="P344" s="46">
        <f t="shared" si="85"/>
        <v>0</v>
      </c>
      <c r="Q344" s="19">
        <f t="shared" si="74"/>
        <v>0.21597222222222223</v>
      </c>
      <c r="R344" s="19">
        <f t="shared" si="75"/>
        <v>9.6450617283950209E-6</v>
      </c>
      <c r="T344" s="19">
        <v>0.23750000000000002</v>
      </c>
      <c r="U344" s="35">
        <v>151.73528540573454</v>
      </c>
      <c r="V344" s="5">
        <v>151.73528540573454</v>
      </c>
      <c r="W344" s="5">
        <v>181.0819357609515</v>
      </c>
      <c r="X344" s="5">
        <v>211.53811071937946</v>
      </c>
      <c r="Y344" s="5">
        <v>241.87011999999999</v>
      </c>
      <c r="Z344" s="5">
        <v>272.03673715236602</v>
      </c>
      <c r="AA344" s="5">
        <v>302.25463332951517</v>
      </c>
      <c r="AB344" s="5">
        <v>331.73528540573454</v>
      </c>
      <c r="AC344" s="5">
        <v>1.0819357609515237</v>
      </c>
      <c r="AD344" s="5">
        <v>31.538110719379461</v>
      </c>
      <c r="AE344" s="5">
        <v>61.87012</v>
      </c>
      <c r="AF344" s="5">
        <v>92.036737152366015</v>
      </c>
      <c r="AG344" s="5">
        <v>122.25463332951517</v>
      </c>
      <c r="BP344" s="47">
        <v>39.4</v>
      </c>
      <c r="BQ344" s="47">
        <v>1</v>
      </c>
      <c r="BR344" s="47">
        <v>39.4</v>
      </c>
      <c r="BS344" s="80" t="s">
        <v>432</v>
      </c>
      <c r="DB344" s="53">
        <v>44173</v>
      </c>
      <c r="DC344" s="54">
        <f t="shared" si="76"/>
        <v>44173.291666666664</v>
      </c>
      <c r="DD344" s="55">
        <v>0.29097222222222224</v>
      </c>
      <c r="DE344" s="55">
        <v>0.75069444444444444</v>
      </c>
      <c r="DF344" s="52">
        <f t="shared" si="77"/>
        <v>3</v>
      </c>
      <c r="DG344" t="str">
        <f t="shared" si="78"/>
        <v>MA</v>
      </c>
      <c r="DH344" s="55"/>
      <c r="DI344" s="53">
        <v>44173</v>
      </c>
      <c r="DJ344" s="54">
        <f t="shared" si="79"/>
        <v>44173.340277777781</v>
      </c>
      <c r="DK344" s="55">
        <v>0.33875000000000005</v>
      </c>
      <c r="DL344" s="55"/>
      <c r="DM344" s="52">
        <f t="shared" si="80"/>
        <v>3</v>
      </c>
      <c r="DN344" t="str">
        <f t="shared" si="81"/>
        <v>MA</v>
      </c>
      <c r="DO344" s="55"/>
      <c r="DP344" s="53">
        <v>44173</v>
      </c>
      <c r="DQ344" s="54">
        <f t="shared" si="82"/>
        <v>44173.288194444445</v>
      </c>
      <c r="DR344" s="55">
        <v>0.2882986111111111</v>
      </c>
      <c r="DS344" s="55"/>
      <c r="DT344" s="52">
        <f t="shared" si="83"/>
        <v>3</v>
      </c>
      <c r="DU344" t="str">
        <f t="shared" si="84"/>
        <v>MA</v>
      </c>
      <c r="DV344" s="57"/>
      <c r="DW344" s="65"/>
      <c r="DX344" s="65"/>
      <c r="ED344" s="72"/>
      <c r="EE344" s="72"/>
    </row>
    <row r="345" spans="14:135">
      <c r="N345" s="33">
        <v>44540</v>
      </c>
      <c r="O345" s="55">
        <v>0.21875</v>
      </c>
      <c r="P345" s="46">
        <f t="shared" si="85"/>
        <v>0</v>
      </c>
      <c r="Q345" s="19">
        <f t="shared" si="74"/>
        <v>0.21875</v>
      </c>
      <c r="R345" s="19">
        <f t="shared" si="75"/>
        <v>9.6450617283950209E-6</v>
      </c>
      <c r="T345" s="19">
        <v>0.23819444444444446</v>
      </c>
      <c r="U345" s="35">
        <v>151.9720549814366</v>
      </c>
      <c r="V345" s="5">
        <v>151.9720549814366</v>
      </c>
      <c r="W345" s="5">
        <v>181.32427960188798</v>
      </c>
      <c r="X345" s="5">
        <v>211.77411350327478</v>
      </c>
      <c r="Y345" s="5">
        <v>242.09969999999998</v>
      </c>
      <c r="Z345" s="5">
        <v>272.26896537190157</v>
      </c>
      <c r="AA345" s="5">
        <v>302.49348022287978</v>
      </c>
      <c r="AB345" s="5">
        <v>331.9720549814366</v>
      </c>
      <c r="AC345" s="5">
        <v>1.3242796018879517</v>
      </c>
      <c r="AD345" s="5">
        <v>31.774113503274748</v>
      </c>
      <c r="AE345" s="5">
        <v>62.099699999999999</v>
      </c>
      <c r="AF345" s="5">
        <v>92.268965371901572</v>
      </c>
      <c r="AG345" s="5">
        <v>122.49348022287978</v>
      </c>
      <c r="BP345" s="47">
        <v>39.409999999999997</v>
      </c>
      <c r="BQ345" s="47">
        <v>1</v>
      </c>
      <c r="BR345" s="47">
        <v>39.409999999999997</v>
      </c>
      <c r="BS345" s="80" t="s">
        <v>432</v>
      </c>
      <c r="DB345" s="53">
        <v>44174</v>
      </c>
      <c r="DC345" s="54">
        <f t="shared" si="76"/>
        <v>44174.291666666664</v>
      </c>
      <c r="DD345" s="55">
        <v>0.29166666666666669</v>
      </c>
      <c r="DE345" s="55">
        <v>0.75069444444444444</v>
      </c>
      <c r="DF345" s="52">
        <f t="shared" si="77"/>
        <v>4</v>
      </c>
      <c r="DG345" t="str">
        <f t="shared" si="78"/>
        <v>ME</v>
      </c>
      <c r="DH345" s="55"/>
      <c r="DI345" s="53">
        <v>44174</v>
      </c>
      <c r="DJ345" s="54">
        <f t="shared" si="79"/>
        <v>44174.340277777781</v>
      </c>
      <c r="DK345" s="55">
        <v>0.33936342592592594</v>
      </c>
      <c r="DL345" s="55"/>
      <c r="DM345" s="52">
        <f t="shared" si="80"/>
        <v>4</v>
      </c>
      <c r="DN345" t="str">
        <f t="shared" si="81"/>
        <v>ME</v>
      </c>
      <c r="DO345" s="55"/>
      <c r="DP345" s="53">
        <v>44174</v>
      </c>
      <c r="DQ345" s="54">
        <f t="shared" si="82"/>
        <v>44174.288194444445</v>
      </c>
      <c r="DR345" s="55">
        <v>0.28862268518518519</v>
      </c>
      <c r="DS345" s="55"/>
      <c r="DT345" s="52">
        <f t="shared" si="83"/>
        <v>4</v>
      </c>
      <c r="DU345" t="str">
        <f t="shared" si="84"/>
        <v>ME</v>
      </c>
      <c r="DV345" s="57"/>
      <c r="DW345" s="65"/>
      <c r="DX345" s="65"/>
      <c r="ED345" s="72"/>
      <c r="EE345" s="72"/>
    </row>
    <row r="346" spans="14:135">
      <c r="N346" s="33">
        <v>44541</v>
      </c>
      <c r="O346" s="55">
        <v>0.22152777777777777</v>
      </c>
      <c r="P346" s="46">
        <f t="shared" si="85"/>
        <v>0</v>
      </c>
      <c r="Q346" s="19">
        <f t="shared" si="74"/>
        <v>0.22152777777777777</v>
      </c>
      <c r="R346" s="19">
        <f t="shared" si="75"/>
        <v>9.6450617283951174E-6</v>
      </c>
      <c r="T346" s="19">
        <v>0.2388888888888889</v>
      </c>
      <c r="U346" s="35">
        <v>152.20897290712665</v>
      </c>
      <c r="V346" s="5">
        <v>152.20897290712665</v>
      </c>
      <c r="W346" s="5">
        <v>181.56663149396948</v>
      </c>
      <c r="X346" s="5">
        <v>212.00999494218536</v>
      </c>
      <c r="Y346" s="5">
        <v>242.32925</v>
      </c>
      <c r="Z346" s="5">
        <v>272.50128639337538</v>
      </c>
      <c r="AA346" s="5">
        <v>302.73237769143668</v>
      </c>
      <c r="AB346" s="5">
        <v>332.20897290712662</v>
      </c>
      <c r="AC346" s="5">
        <v>1.566631493969453</v>
      </c>
      <c r="AD346" s="5">
        <v>32.009994942185358</v>
      </c>
      <c r="AE346" s="5">
        <v>62.329250000000002</v>
      </c>
      <c r="AF346" s="5">
        <v>92.501286393375352</v>
      </c>
      <c r="AG346" s="5">
        <v>122.73237769143665</v>
      </c>
      <c r="BP346" s="47">
        <v>39.42</v>
      </c>
      <c r="BQ346" s="47">
        <v>1</v>
      </c>
      <c r="BR346" s="47">
        <v>39.42</v>
      </c>
      <c r="BS346" s="80" t="s">
        <v>432</v>
      </c>
      <c r="DB346" s="53">
        <v>44175</v>
      </c>
      <c r="DC346" s="54">
        <f t="shared" si="76"/>
        <v>44175.291666666664</v>
      </c>
      <c r="DD346" s="55">
        <v>0.29236111111111113</v>
      </c>
      <c r="DE346" s="55">
        <v>0.75138888888888899</v>
      </c>
      <c r="DF346" s="52">
        <f t="shared" si="77"/>
        <v>5</v>
      </c>
      <c r="DG346" t="str">
        <f t="shared" si="78"/>
        <v>JU</v>
      </c>
      <c r="DH346" s="55"/>
      <c r="DI346" s="53">
        <v>44175</v>
      </c>
      <c r="DJ346" s="54">
        <f t="shared" si="79"/>
        <v>44175.340277777781</v>
      </c>
      <c r="DK346" s="55">
        <v>0.3399537037037037</v>
      </c>
      <c r="DL346" s="55"/>
      <c r="DM346" s="52">
        <f t="shared" si="80"/>
        <v>5</v>
      </c>
      <c r="DN346" t="str">
        <f t="shared" si="81"/>
        <v>JU</v>
      </c>
      <c r="DO346" s="55"/>
      <c r="DP346" s="53">
        <v>44175</v>
      </c>
      <c r="DQ346" s="54">
        <f t="shared" si="82"/>
        <v>44175.288194444445</v>
      </c>
      <c r="DR346" s="55">
        <v>0.28893518518518518</v>
      </c>
      <c r="DS346" s="55"/>
      <c r="DT346" s="52">
        <f t="shared" si="83"/>
        <v>5</v>
      </c>
      <c r="DU346" t="str">
        <f t="shared" si="84"/>
        <v>JU</v>
      </c>
      <c r="DV346" s="57"/>
      <c r="DW346" s="65"/>
      <c r="DX346" s="65"/>
      <c r="ED346" s="72"/>
      <c r="EE346" s="72"/>
    </row>
    <row r="347" spans="14:135">
      <c r="N347" s="33">
        <v>44542</v>
      </c>
      <c r="O347" s="55">
        <v>0.22430555555555556</v>
      </c>
      <c r="P347" s="46">
        <f t="shared" si="85"/>
        <v>0</v>
      </c>
      <c r="Q347" s="19">
        <f t="shared" si="74"/>
        <v>0.22430555555555556</v>
      </c>
      <c r="R347" s="19">
        <f t="shared" si="75"/>
        <v>9.6450617283950209E-6</v>
      </c>
      <c r="T347" s="19">
        <v>0.23958333333333334</v>
      </c>
      <c r="U347" s="35">
        <v>152.44592015386115</v>
      </c>
      <c r="V347" s="5">
        <v>152.44592015386115</v>
      </c>
      <c r="W347" s="5">
        <v>181.80878307900281</v>
      </c>
      <c r="X347" s="5">
        <v>212.24575569888401</v>
      </c>
      <c r="Y347" s="5">
        <v>242.55878000000001</v>
      </c>
      <c r="Z347" s="5">
        <v>272.73370118514424</v>
      </c>
      <c r="AA347" s="5">
        <v>302.97144316694437</v>
      </c>
      <c r="AB347" s="5">
        <v>332.44592015386115</v>
      </c>
      <c r="AC347" s="5">
        <v>1.8087830790028079</v>
      </c>
      <c r="AD347" s="5">
        <v>32.245755698884011</v>
      </c>
      <c r="AE347" s="5">
        <v>62.558779999999999</v>
      </c>
      <c r="AF347" s="5">
        <v>92.733701185144241</v>
      </c>
      <c r="AG347" s="5">
        <v>122.97144316694434</v>
      </c>
      <c r="BP347" s="47">
        <v>39.43</v>
      </c>
      <c r="BQ347" s="47">
        <v>1</v>
      </c>
      <c r="BR347" s="47">
        <v>39.43</v>
      </c>
      <c r="BS347" s="80" t="s">
        <v>432</v>
      </c>
      <c r="DB347" s="53">
        <v>44176</v>
      </c>
      <c r="DC347" s="54">
        <f t="shared" si="76"/>
        <v>44176.291666666664</v>
      </c>
      <c r="DD347" s="55">
        <v>0.29236111111111113</v>
      </c>
      <c r="DE347" s="55">
        <v>0.75138888888888899</v>
      </c>
      <c r="DF347" s="52">
        <f t="shared" si="77"/>
        <v>6</v>
      </c>
      <c r="DG347" t="str">
        <f t="shared" si="78"/>
        <v>VE</v>
      </c>
      <c r="DH347" s="55"/>
      <c r="DI347" s="53">
        <v>44176</v>
      </c>
      <c r="DJ347" s="54">
        <f t="shared" si="79"/>
        <v>44176.340277777781</v>
      </c>
      <c r="DK347" s="55">
        <v>0.34053240740740742</v>
      </c>
      <c r="DL347" s="55"/>
      <c r="DM347" s="52">
        <f t="shared" si="80"/>
        <v>6</v>
      </c>
      <c r="DN347" t="str">
        <f t="shared" si="81"/>
        <v>VE</v>
      </c>
      <c r="DO347" s="55"/>
      <c r="DP347" s="53">
        <v>44176</v>
      </c>
      <c r="DQ347" s="54">
        <f t="shared" si="82"/>
        <v>44176.288194444445</v>
      </c>
      <c r="DR347" s="55">
        <v>0.28925925925925927</v>
      </c>
      <c r="DS347" s="55"/>
      <c r="DT347" s="52">
        <f t="shared" si="83"/>
        <v>6</v>
      </c>
      <c r="DU347" t="str">
        <f t="shared" si="84"/>
        <v>VE</v>
      </c>
      <c r="DV347" s="57"/>
      <c r="DW347" s="65"/>
      <c r="DX347" s="65"/>
      <c r="ED347" s="72"/>
      <c r="EE347" s="72"/>
    </row>
    <row r="348" spans="14:135">
      <c r="N348" s="33">
        <v>44543</v>
      </c>
      <c r="O348" s="55">
        <v>0.22708333333333333</v>
      </c>
      <c r="P348" s="46">
        <f t="shared" si="85"/>
        <v>0</v>
      </c>
      <c r="Q348" s="19">
        <f t="shared" si="74"/>
        <v>0.22708333333333333</v>
      </c>
      <c r="R348" s="19">
        <f t="shared" si="75"/>
        <v>9.6450617283950209E-6</v>
      </c>
      <c r="T348" s="19">
        <v>0.24027777777777778</v>
      </c>
      <c r="U348" s="35">
        <v>152.68277112208236</v>
      </c>
      <c r="V348" s="5">
        <v>152.68277112208236</v>
      </c>
      <c r="W348" s="5">
        <v>182.05088083570493</v>
      </c>
      <c r="X348" s="5">
        <v>212.48139646512561</v>
      </c>
      <c r="Y348" s="5">
        <v>242.78829000000002</v>
      </c>
      <c r="Z348" s="5">
        <v>272.96621067553099</v>
      </c>
      <c r="AA348" s="5">
        <v>303.21057371647879</v>
      </c>
      <c r="AB348" s="5">
        <v>332.68277112208239</v>
      </c>
      <c r="AC348" s="5">
        <v>2.050880835704902</v>
      </c>
      <c r="AD348" s="5">
        <v>32.481396465125613</v>
      </c>
      <c r="AE348" s="5">
        <v>62.788290000000003</v>
      </c>
      <c r="AF348" s="5">
        <v>92.966210675531016</v>
      </c>
      <c r="AG348" s="5">
        <v>123.21057371647879</v>
      </c>
      <c r="BP348" s="47">
        <v>39.44</v>
      </c>
      <c r="BQ348" s="47">
        <v>1</v>
      </c>
      <c r="BR348" s="47">
        <v>39.44</v>
      </c>
      <c r="BS348" s="80" t="s">
        <v>432</v>
      </c>
      <c r="DB348" s="53">
        <v>44177</v>
      </c>
      <c r="DC348" s="54">
        <f t="shared" si="76"/>
        <v>44177.291666666664</v>
      </c>
      <c r="DD348" s="55">
        <v>0.29305555555555557</v>
      </c>
      <c r="DE348" s="55">
        <v>0.75138888888888899</v>
      </c>
      <c r="DF348" s="52">
        <f t="shared" si="77"/>
        <v>7</v>
      </c>
      <c r="DG348" t="str">
        <f t="shared" si="78"/>
        <v>SA</v>
      </c>
      <c r="DH348" s="55"/>
      <c r="DI348" s="53">
        <v>44177</v>
      </c>
      <c r="DJ348" s="54">
        <f t="shared" si="79"/>
        <v>44177.340277777781</v>
      </c>
      <c r="DK348" s="55">
        <v>0.34109953703703705</v>
      </c>
      <c r="DL348" s="55"/>
      <c r="DM348" s="52">
        <f t="shared" si="80"/>
        <v>7</v>
      </c>
      <c r="DN348" t="str">
        <f t="shared" si="81"/>
        <v>SA</v>
      </c>
      <c r="DO348" s="55"/>
      <c r="DP348" s="53">
        <v>44177</v>
      </c>
      <c r="DQ348" s="54">
        <f t="shared" si="82"/>
        <v>44177.288194444445</v>
      </c>
      <c r="DR348" s="55">
        <v>0.28958333333333336</v>
      </c>
      <c r="DS348" s="55"/>
      <c r="DT348" s="52">
        <f t="shared" si="83"/>
        <v>7</v>
      </c>
      <c r="DU348" t="str">
        <f t="shared" si="84"/>
        <v>SA</v>
      </c>
      <c r="DV348" s="57"/>
      <c r="DW348" s="65"/>
      <c r="DX348" s="65"/>
      <c r="ED348" s="72"/>
      <c r="EE348" s="72"/>
    </row>
    <row r="349" spans="14:135">
      <c r="N349" s="33">
        <v>44544</v>
      </c>
      <c r="O349" s="55">
        <v>0.2298611111111111</v>
      </c>
      <c r="P349" s="46">
        <f t="shared" si="85"/>
        <v>0</v>
      </c>
      <c r="Q349" s="19">
        <f t="shared" si="74"/>
        <v>0.2298611111111111</v>
      </c>
      <c r="R349" s="19">
        <f t="shared" si="75"/>
        <v>9.6450617283950209E-6</v>
      </c>
      <c r="T349" s="19">
        <v>0.24097222222222223</v>
      </c>
      <c r="U349" s="35">
        <v>152.91963241828978</v>
      </c>
      <c r="V349" s="5">
        <v>152.91963241828978</v>
      </c>
      <c r="W349" s="5">
        <v>182.29289744718943</v>
      </c>
      <c r="X349" s="5">
        <v>212.71691798669738</v>
      </c>
      <c r="Y349" s="5">
        <v>243.01776999999998</v>
      </c>
      <c r="Z349" s="5">
        <v>273.19881585530118</v>
      </c>
      <c r="AA349" s="5">
        <v>303.44983630348793</v>
      </c>
      <c r="AB349" s="5">
        <v>332.91963241828978</v>
      </c>
      <c r="AC349" s="5">
        <v>2.2928974471894321</v>
      </c>
      <c r="AD349" s="5">
        <v>32.716917986697354</v>
      </c>
      <c r="AE349" s="5">
        <v>63.017769999999999</v>
      </c>
      <c r="AF349" s="5">
        <v>93.198815855301206</v>
      </c>
      <c r="AG349" s="5">
        <v>123.44983630348793</v>
      </c>
      <c r="BP349" s="47">
        <v>39.450000000000003</v>
      </c>
      <c r="BQ349" s="47">
        <v>1</v>
      </c>
      <c r="BR349" s="47">
        <v>39.450000000000003</v>
      </c>
      <c r="BS349" s="80" t="s">
        <v>432</v>
      </c>
      <c r="DB349" s="53">
        <v>44178</v>
      </c>
      <c r="DC349" s="54">
        <f t="shared" si="76"/>
        <v>44178.291666666664</v>
      </c>
      <c r="DD349" s="55">
        <v>0.29305555555555557</v>
      </c>
      <c r="DE349" s="55">
        <v>0.75208333333333333</v>
      </c>
      <c r="DF349" s="52">
        <f t="shared" si="77"/>
        <v>1</v>
      </c>
      <c r="DG349" t="str">
        <f t="shared" si="78"/>
        <v>SU</v>
      </c>
      <c r="DH349" s="55"/>
      <c r="DI349" s="53">
        <v>44178</v>
      </c>
      <c r="DJ349" s="54">
        <f t="shared" si="79"/>
        <v>44178.340277777781</v>
      </c>
      <c r="DK349" s="55">
        <v>0.34164351851851849</v>
      </c>
      <c r="DL349" s="55"/>
      <c r="DM349" s="52">
        <f t="shared" si="80"/>
        <v>1</v>
      </c>
      <c r="DN349" t="str">
        <f t="shared" si="81"/>
        <v>SU</v>
      </c>
      <c r="DO349" s="55"/>
      <c r="DP349" s="53">
        <v>44178</v>
      </c>
      <c r="DQ349" s="54">
        <f t="shared" si="82"/>
        <v>44178.288194444445</v>
      </c>
      <c r="DR349" s="55">
        <v>0.28991898148148149</v>
      </c>
      <c r="DS349" s="55"/>
      <c r="DT349" s="52">
        <f t="shared" si="83"/>
        <v>1</v>
      </c>
      <c r="DU349" t="str">
        <f t="shared" si="84"/>
        <v>SU</v>
      </c>
      <c r="DV349" s="57"/>
      <c r="DW349" s="65"/>
      <c r="DX349" s="65"/>
      <c r="ED349" s="72"/>
      <c r="EE349" s="72"/>
    </row>
    <row r="350" spans="14:135">
      <c r="N350" s="33">
        <v>44545</v>
      </c>
      <c r="O350" s="55">
        <v>0.23263888888888887</v>
      </c>
      <c r="P350" s="46">
        <f t="shared" si="85"/>
        <v>0</v>
      </c>
      <c r="Q350" s="19">
        <f t="shared" si="74"/>
        <v>0.23263888888888887</v>
      </c>
      <c r="R350" s="19">
        <f t="shared" si="75"/>
        <v>9.645061728395214E-6</v>
      </c>
      <c r="T350" s="19">
        <v>0.24166666666666667</v>
      </c>
      <c r="U350" s="35">
        <v>153.15655925549225</v>
      </c>
      <c r="V350" s="5">
        <v>153.15655925549225</v>
      </c>
      <c r="W350" s="5">
        <v>182.53481368270135</v>
      </c>
      <c r="X350" s="5">
        <v>212.95232094471163</v>
      </c>
      <c r="Y350" s="5">
        <v>243.24725000000001</v>
      </c>
      <c r="Z350" s="5">
        <v>273.43151766382584</v>
      </c>
      <c r="AA350" s="5">
        <v>303.68920522948736</v>
      </c>
      <c r="AB350" s="5">
        <v>333.15655925549225</v>
      </c>
      <c r="AC350" s="5">
        <v>2.5348136827013832</v>
      </c>
      <c r="AD350" s="5">
        <v>32.95232094471163</v>
      </c>
      <c r="AE350" s="5">
        <v>63.247249999999994</v>
      </c>
      <c r="AF350" s="5">
        <v>93.431517663825844</v>
      </c>
      <c r="AG350" s="5">
        <v>123.68920522948736</v>
      </c>
      <c r="BP350" s="47">
        <v>39.46</v>
      </c>
      <c r="BQ350" s="47">
        <v>1</v>
      </c>
      <c r="BR350" s="47">
        <v>39.46</v>
      </c>
      <c r="BS350" s="80" t="s">
        <v>432</v>
      </c>
      <c r="DB350" s="53">
        <v>44179</v>
      </c>
      <c r="DC350" s="54">
        <f t="shared" si="76"/>
        <v>44179.295138888891</v>
      </c>
      <c r="DD350" s="55">
        <v>0.29375000000000001</v>
      </c>
      <c r="DE350" s="55">
        <v>0.75208333333333333</v>
      </c>
      <c r="DF350" s="52">
        <f t="shared" si="77"/>
        <v>2</v>
      </c>
      <c r="DG350" t="str">
        <f t="shared" si="78"/>
        <v>MO</v>
      </c>
      <c r="DH350" s="55"/>
      <c r="DI350" s="53">
        <v>44179</v>
      </c>
      <c r="DJ350" s="54">
        <f t="shared" si="79"/>
        <v>44179.34375</v>
      </c>
      <c r="DK350" s="55">
        <v>0.34216435185185184</v>
      </c>
      <c r="DL350" s="55"/>
      <c r="DM350" s="52">
        <f t="shared" si="80"/>
        <v>2</v>
      </c>
      <c r="DN350" t="str">
        <f t="shared" si="81"/>
        <v>MO</v>
      </c>
      <c r="DO350" s="55"/>
      <c r="DP350" s="53">
        <v>44179</v>
      </c>
      <c r="DQ350" s="54">
        <f t="shared" si="82"/>
        <v>44179.291666666664</v>
      </c>
      <c r="DR350" s="55">
        <v>0.29025462962962961</v>
      </c>
      <c r="DS350" s="55"/>
      <c r="DT350" s="52">
        <f t="shared" si="83"/>
        <v>2</v>
      </c>
      <c r="DU350" t="str">
        <f t="shared" si="84"/>
        <v>MO</v>
      </c>
      <c r="DV350" s="57"/>
      <c r="DW350" s="65"/>
      <c r="DX350" s="65"/>
      <c r="ED350" s="72"/>
      <c r="EE350" s="72"/>
    </row>
    <row r="351" spans="14:135">
      <c r="N351" s="33">
        <v>44546</v>
      </c>
      <c r="O351" s="55">
        <v>0.23541666666666669</v>
      </c>
      <c r="P351" s="46">
        <f t="shared" si="85"/>
        <v>0</v>
      </c>
      <c r="Q351" s="19">
        <f t="shared" si="74"/>
        <v>0.23541666666666669</v>
      </c>
      <c r="R351" s="19">
        <f t="shared" si="75"/>
        <v>9.6450617283950209E-6</v>
      </c>
      <c r="T351" s="19">
        <v>0.24236111111111111</v>
      </c>
      <c r="U351" s="35">
        <v>153.39346590677675</v>
      </c>
      <c r="V351" s="5">
        <v>153.39346590677675</v>
      </c>
      <c r="W351" s="5">
        <v>182.77665133432646</v>
      </c>
      <c r="X351" s="5">
        <v>213.18760620477028</v>
      </c>
      <c r="Y351" s="5">
        <v>243.47669999999999</v>
      </c>
      <c r="Z351" s="5">
        <v>273.6643170335372</v>
      </c>
      <c r="AA351" s="5">
        <v>303.92868928868654</v>
      </c>
      <c r="AB351" s="5">
        <v>333.39346590677678</v>
      </c>
      <c r="AC351" s="5">
        <v>2.7766513343264592</v>
      </c>
      <c r="AD351" s="5">
        <v>33.187606204770304</v>
      </c>
      <c r="AE351" s="5">
        <v>63.476699999999994</v>
      </c>
      <c r="AF351" s="5">
        <v>93.664317033537202</v>
      </c>
      <c r="AG351" s="5">
        <v>123.92868928868651</v>
      </c>
      <c r="BP351" s="47">
        <v>39.47</v>
      </c>
      <c r="BQ351" s="47">
        <v>1</v>
      </c>
      <c r="BR351" s="47">
        <v>39.47</v>
      </c>
      <c r="BS351" s="80" t="s">
        <v>432</v>
      </c>
      <c r="DB351" s="53">
        <v>44180</v>
      </c>
      <c r="DC351" s="54">
        <f t="shared" si="76"/>
        <v>44180.295138888891</v>
      </c>
      <c r="DD351" s="55">
        <v>0.29375000000000001</v>
      </c>
      <c r="DE351" s="55">
        <v>0.75208333333333333</v>
      </c>
      <c r="DF351" s="52">
        <f t="shared" si="77"/>
        <v>3</v>
      </c>
      <c r="DG351" t="str">
        <f t="shared" si="78"/>
        <v>MA</v>
      </c>
      <c r="DH351" s="55"/>
      <c r="DI351" s="53">
        <v>44180</v>
      </c>
      <c r="DJ351" s="54">
        <f t="shared" si="79"/>
        <v>44180.34375</v>
      </c>
      <c r="DK351" s="55">
        <v>0.34267361111111111</v>
      </c>
      <c r="DL351" s="55"/>
      <c r="DM351" s="52">
        <f t="shared" si="80"/>
        <v>3</v>
      </c>
      <c r="DN351" t="str">
        <f t="shared" si="81"/>
        <v>MA</v>
      </c>
      <c r="DO351" s="55"/>
      <c r="DP351" s="53">
        <v>44180</v>
      </c>
      <c r="DQ351" s="54">
        <f t="shared" si="82"/>
        <v>44180.291666666664</v>
      </c>
      <c r="DR351" s="55">
        <v>0.29059027777777779</v>
      </c>
      <c r="DS351" s="55"/>
      <c r="DT351" s="52">
        <f t="shared" si="83"/>
        <v>3</v>
      </c>
      <c r="DU351" t="str">
        <f t="shared" si="84"/>
        <v>MA</v>
      </c>
      <c r="DV351" s="57"/>
      <c r="DW351" s="65"/>
      <c r="DX351" s="65"/>
      <c r="ED351" s="72"/>
      <c r="EE351" s="72"/>
    </row>
    <row r="352" spans="14:135">
      <c r="N352" s="33">
        <v>44547</v>
      </c>
      <c r="O352" s="55">
        <v>0.23819444444444446</v>
      </c>
      <c r="P352" s="46">
        <f t="shared" si="85"/>
        <v>0</v>
      </c>
      <c r="Q352" s="19">
        <f t="shared" si="74"/>
        <v>0.23819444444444446</v>
      </c>
      <c r="R352" s="19">
        <f t="shared" si="75"/>
        <v>9.6450617283950209E-6</v>
      </c>
      <c r="T352" s="19">
        <v>0.24305555555555555</v>
      </c>
      <c r="U352" s="35">
        <v>153.63048734734761</v>
      </c>
      <c r="V352" s="5">
        <v>153.63048734734761</v>
      </c>
      <c r="W352" s="5">
        <v>183.01837460425327</v>
      </c>
      <c r="X352" s="5">
        <v>213.42277434035975</v>
      </c>
      <c r="Y352" s="5">
        <v>243.70614</v>
      </c>
      <c r="Z352" s="5">
        <v>273.89721488593455</v>
      </c>
      <c r="AA352" s="5">
        <v>304.16826840356055</v>
      </c>
      <c r="AB352" s="5">
        <v>333.63048734734764</v>
      </c>
      <c r="AC352" s="5">
        <v>3.0183746042532675</v>
      </c>
      <c r="AD352" s="5">
        <v>33.422774340359751</v>
      </c>
      <c r="AE352" s="5">
        <v>63.706140000000005</v>
      </c>
      <c r="AF352" s="5">
        <v>93.897214885934545</v>
      </c>
      <c r="AG352" s="5">
        <v>124.16826840356057</v>
      </c>
      <c r="BP352" s="47">
        <v>39.479999999999997</v>
      </c>
      <c r="BQ352" s="47">
        <v>1</v>
      </c>
      <c r="BR352" s="47">
        <v>39.479999999999997</v>
      </c>
      <c r="BS352" s="80" t="s">
        <v>432</v>
      </c>
      <c r="DB352" s="53">
        <v>44181</v>
      </c>
      <c r="DC352" s="54">
        <f t="shared" si="76"/>
        <v>44181.295138888891</v>
      </c>
      <c r="DD352" s="55">
        <v>0.29444444444444445</v>
      </c>
      <c r="DE352" s="55">
        <v>0.75277777777777777</v>
      </c>
      <c r="DF352" s="52">
        <f t="shared" si="77"/>
        <v>4</v>
      </c>
      <c r="DG352" t="str">
        <f t="shared" si="78"/>
        <v>ME</v>
      </c>
      <c r="DH352" s="55"/>
      <c r="DI352" s="53">
        <v>44181</v>
      </c>
      <c r="DJ352" s="54">
        <f t="shared" si="79"/>
        <v>44181.34375</v>
      </c>
      <c r="DK352" s="55">
        <v>0.34315972222222224</v>
      </c>
      <c r="DL352" s="55"/>
      <c r="DM352" s="52">
        <f t="shared" si="80"/>
        <v>4</v>
      </c>
      <c r="DN352" t="str">
        <f t="shared" si="81"/>
        <v>ME</v>
      </c>
      <c r="DO352" s="55"/>
      <c r="DP352" s="53">
        <v>44181</v>
      </c>
      <c r="DQ352" s="54">
        <f t="shared" si="82"/>
        <v>44181.291666666664</v>
      </c>
      <c r="DR352" s="55">
        <v>0.29092592592592592</v>
      </c>
      <c r="DS352" s="55"/>
      <c r="DT352" s="52">
        <f t="shared" si="83"/>
        <v>4</v>
      </c>
      <c r="DU352" t="str">
        <f t="shared" si="84"/>
        <v>ME</v>
      </c>
      <c r="DV352" s="57"/>
      <c r="DW352" s="65"/>
      <c r="DX352" s="65"/>
      <c r="ED352" s="72"/>
      <c r="EE352" s="72"/>
    </row>
    <row r="353" spans="14:135">
      <c r="N353" s="33">
        <v>44548</v>
      </c>
      <c r="O353" s="55">
        <v>0.24097222222222223</v>
      </c>
      <c r="P353" s="46">
        <f t="shared" si="85"/>
        <v>0</v>
      </c>
      <c r="Q353" s="19">
        <f t="shared" si="74"/>
        <v>0.24097222222222223</v>
      </c>
      <c r="R353" s="19">
        <f t="shared" si="75"/>
        <v>9.6450617283950209E-6</v>
      </c>
      <c r="T353" s="19">
        <v>0.24374999999999999</v>
      </c>
      <c r="U353" s="35">
        <v>153.86735433899236</v>
      </c>
      <c r="V353" s="5">
        <v>153.86735433899236</v>
      </c>
      <c r="W353" s="5">
        <v>183.26002415457307</v>
      </c>
      <c r="X353" s="5">
        <v>213.65782615418959</v>
      </c>
      <c r="Y353" s="5">
        <v>243.93556000000001</v>
      </c>
      <c r="Z353" s="5">
        <v>274.13021217893555</v>
      </c>
      <c r="AA353" s="5">
        <v>304.40799327429795</v>
      </c>
      <c r="AB353" s="5">
        <v>333.86735433899236</v>
      </c>
      <c r="AC353" s="5">
        <v>3.2600241545731024</v>
      </c>
      <c r="AD353" s="5">
        <v>33.657826154189593</v>
      </c>
      <c r="AE353" s="5">
        <v>63.935559999999995</v>
      </c>
      <c r="AF353" s="5">
        <v>94.130212178935551</v>
      </c>
      <c r="AG353" s="5">
        <v>124.40799327429792</v>
      </c>
      <c r="BP353" s="47">
        <v>39.49</v>
      </c>
      <c r="BQ353" s="47">
        <v>1</v>
      </c>
      <c r="BR353" s="47">
        <v>39.49</v>
      </c>
      <c r="BS353" s="80" t="s">
        <v>432</v>
      </c>
      <c r="DB353" s="53">
        <v>44182</v>
      </c>
      <c r="DC353" s="54">
        <f t="shared" si="76"/>
        <v>44182.295138888891</v>
      </c>
      <c r="DD353" s="55">
        <v>0.2951388888888889</v>
      </c>
      <c r="DE353" s="55">
        <v>0.75277777777777777</v>
      </c>
      <c r="DF353" s="52">
        <f t="shared" si="77"/>
        <v>5</v>
      </c>
      <c r="DG353" t="str">
        <f t="shared" si="78"/>
        <v>JU</v>
      </c>
      <c r="DH353" s="55"/>
      <c r="DI353" s="53">
        <v>44182</v>
      </c>
      <c r="DJ353" s="54">
        <f t="shared" si="79"/>
        <v>44182.34375</v>
      </c>
      <c r="DK353" s="55">
        <v>0.34362268518518518</v>
      </c>
      <c r="DL353" s="55"/>
      <c r="DM353" s="52">
        <f t="shared" si="80"/>
        <v>5</v>
      </c>
      <c r="DN353" t="str">
        <f t="shared" si="81"/>
        <v>JU</v>
      </c>
      <c r="DO353" s="55"/>
      <c r="DP353" s="53">
        <v>44182</v>
      </c>
      <c r="DQ353" s="54">
        <f t="shared" si="82"/>
        <v>44182.291666666664</v>
      </c>
      <c r="DR353" s="55">
        <v>0.29127314814814814</v>
      </c>
      <c r="DS353" s="55"/>
      <c r="DT353" s="52">
        <f t="shared" si="83"/>
        <v>5</v>
      </c>
      <c r="DU353" t="str">
        <f t="shared" si="84"/>
        <v>JU</v>
      </c>
      <c r="DV353" s="57"/>
      <c r="DW353" s="65"/>
      <c r="DX353" s="65"/>
      <c r="ED353" s="72"/>
      <c r="EE353" s="72"/>
    </row>
    <row r="354" spans="14:135">
      <c r="N354" s="33">
        <v>44549</v>
      </c>
      <c r="O354" s="55">
        <v>0.24374999999999999</v>
      </c>
      <c r="P354" s="46">
        <f t="shared" si="85"/>
        <v>0</v>
      </c>
      <c r="Q354" s="19">
        <f t="shared" si="74"/>
        <v>0.24374999999999999</v>
      </c>
      <c r="R354" s="19">
        <f t="shared" si="75"/>
        <v>9.6450617283951174E-6</v>
      </c>
      <c r="T354" s="19">
        <v>0.24444444444444446</v>
      </c>
      <c r="U354" s="35">
        <v>154.10438522102984</v>
      </c>
      <c r="V354" s="5">
        <v>154.10438522102984</v>
      </c>
      <c r="W354" s="5">
        <v>183.50158190288687</v>
      </c>
      <c r="X354" s="5">
        <v>213.89276255440478</v>
      </c>
      <c r="Y354" s="5">
        <v>244.16498000000001</v>
      </c>
      <c r="Z354" s="5">
        <v>274.3633097872314</v>
      </c>
      <c r="AA354" s="5">
        <v>304.64774008388667</v>
      </c>
      <c r="AB354" s="5">
        <v>334.10438522102982</v>
      </c>
      <c r="AC354" s="5">
        <v>3.5015819028868691</v>
      </c>
      <c r="AD354" s="5">
        <v>33.892762554404783</v>
      </c>
      <c r="AE354" s="5">
        <v>64.16498</v>
      </c>
      <c r="AF354" s="5">
        <v>94.363309787231429</v>
      </c>
      <c r="AG354" s="5">
        <v>124.64774008388665</v>
      </c>
      <c r="BP354" s="47">
        <v>39.5</v>
      </c>
      <c r="BQ354" s="47">
        <v>1</v>
      </c>
      <c r="BR354" s="47">
        <v>39.5</v>
      </c>
      <c r="BS354" s="80" t="s">
        <v>432</v>
      </c>
      <c r="DB354" s="53">
        <v>44183</v>
      </c>
      <c r="DC354" s="54">
        <f t="shared" si="76"/>
        <v>44183.295138888891</v>
      </c>
      <c r="DD354" s="55">
        <v>0.2951388888888889</v>
      </c>
      <c r="DE354" s="55">
        <v>0.75347222222222221</v>
      </c>
      <c r="DF354" s="52">
        <f t="shared" si="77"/>
        <v>6</v>
      </c>
      <c r="DG354" t="str">
        <f t="shared" si="78"/>
        <v>VE</v>
      </c>
      <c r="DH354" s="55"/>
      <c r="DI354" s="53">
        <v>44183</v>
      </c>
      <c r="DJ354" s="54">
        <f t="shared" si="79"/>
        <v>44183.34375</v>
      </c>
      <c r="DK354" s="55">
        <v>0.34407407407407403</v>
      </c>
      <c r="DL354" s="55"/>
      <c r="DM354" s="52">
        <f t="shared" si="80"/>
        <v>6</v>
      </c>
      <c r="DN354" t="str">
        <f t="shared" si="81"/>
        <v>VE</v>
      </c>
      <c r="DO354" s="55"/>
      <c r="DP354" s="53">
        <v>44183</v>
      </c>
      <c r="DQ354" s="54">
        <f t="shared" si="82"/>
        <v>44183.291666666664</v>
      </c>
      <c r="DR354" s="55">
        <v>0.29162037037037036</v>
      </c>
      <c r="DS354" s="55"/>
      <c r="DT354" s="52">
        <f t="shared" si="83"/>
        <v>6</v>
      </c>
      <c r="DU354" t="str">
        <f t="shared" si="84"/>
        <v>VE</v>
      </c>
      <c r="DV354" s="57"/>
      <c r="DW354" s="65"/>
      <c r="DX354" s="65"/>
      <c r="ED354" s="72"/>
      <c r="EE354" s="72"/>
    </row>
    <row r="355" spans="14:135">
      <c r="N355" s="33">
        <v>44550</v>
      </c>
      <c r="O355" s="55">
        <v>0.24652777777777779</v>
      </c>
      <c r="P355" s="46">
        <f t="shared" si="85"/>
        <v>0</v>
      </c>
      <c r="Q355" s="19">
        <f t="shared" si="74"/>
        <v>0.24652777777777779</v>
      </c>
      <c r="R355" s="19">
        <f t="shared" si="75"/>
        <v>9.6450617283950209E-6</v>
      </c>
      <c r="T355" s="19">
        <v>0.24513888888888888</v>
      </c>
      <c r="U355" s="35">
        <v>154.3411923976247</v>
      </c>
      <c r="V355" s="5">
        <v>154.3411923976247</v>
      </c>
      <c r="W355" s="5">
        <v>183.7429427438868</v>
      </c>
      <c r="X355" s="5">
        <v>214.12758416596787</v>
      </c>
      <c r="Y355" s="5">
        <v>244.39438000000001</v>
      </c>
      <c r="Z355" s="5">
        <v>274.59650866559116</v>
      </c>
      <c r="AA355" s="5">
        <v>304.8876683764081</v>
      </c>
      <c r="AB355" s="5">
        <v>334.3411923976247</v>
      </c>
      <c r="AC355" s="5">
        <v>3.7429427438868288</v>
      </c>
      <c r="AD355" s="5">
        <v>34.127584165967846</v>
      </c>
      <c r="AE355" s="5">
        <v>64.394379999999998</v>
      </c>
      <c r="AF355" s="5">
        <v>94.596508665591159</v>
      </c>
      <c r="AG355" s="5">
        <v>124.8876683764081</v>
      </c>
      <c r="BP355" s="47">
        <v>39.51</v>
      </c>
      <c r="BQ355" s="47">
        <v>1</v>
      </c>
      <c r="BR355" s="47">
        <v>39.51</v>
      </c>
      <c r="BS355" s="80" t="s">
        <v>432</v>
      </c>
      <c r="DB355" s="53">
        <v>44184</v>
      </c>
      <c r="DC355" s="54">
        <f t="shared" si="76"/>
        <v>44184.295138888891</v>
      </c>
      <c r="DD355" s="55">
        <v>0.29583333333333334</v>
      </c>
      <c r="DE355" s="55">
        <v>0.75347222222222221</v>
      </c>
      <c r="DF355" s="52">
        <f t="shared" si="77"/>
        <v>7</v>
      </c>
      <c r="DG355" t="str">
        <f t="shared" si="78"/>
        <v>SA</v>
      </c>
      <c r="DH355" s="55"/>
      <c r="DI355" s="53">
        <v>44184</v>
      </c>
      <c r="DJ355" s="54">
        <f t="shared" si="79"/>
        <v>44184.34375</v>
      </c>
      <c r="DK355" s="55">
        <v>0.34449074074074071</v>
      </c>
      <c r="DL355" s="55"/>
      <c r="DM355" s="52">
        <f t="shared" si="80"/>
        <v>7</v>
      </c>
      <c r="DN355" t="str">
        <f t="shared" si="81"/>
        <v>SA</v>
      </c>
      <c r="DO355" s="55"/>
      <c r="DP355" s="53">
        <v>44184</v>
      </c>
      <c r="DQ355" s="54">
        <f t="shared" si="82"/>
        <v>44184.291666666664</v>
      </c>
      <c r="DR355" s="55">
        <v>0.29195601851851855</v>
      </c>
      <c r="DS355" s="55"/>
      <c r="DT355" s="52">
        <f t="shared" si="83"/>
        <v>7</v>
      </c>
      <c r="DU355" t="str">
        <f t="shared" si="84"/>
        <v>SA</v>
      </c>
      <c r="DV355" s="57"/>
      <c r="DW355" s="65"/>
      <c r="DX355" s="65"/>
      <c r="ED355" s="72"/>
      <c r="EE355" s="72"/>
    </row>
    <row r="356" spans="14:135">
      <c r="N356" s="33">
        <v>44551</v>
      </c>
      <c r="O356" s="55">
        <v>0.24930555555555556</v>
      </c>
      <c r="P356" s="46">
        <f t="shared" si="85"/>
        <v>0</v>
      </c>
      <c r="Q356" s="19">
        <f t="shared" si="74"/>
        <v>0.24930555555555556</v>
      </c>
      <c r="R356" s="19">
        <f t="shared" si="75"/>
        <v>9.6450617283950209E-6</v>
      </c>
      <c r="T356" s="19">
        <v>0.24583333333333335</v>
      </c>
      <c r="U356" s="35">
        <v>154.5782846638094</v>
      </c>
      <c r="V356" s="5">
        <v>154.5782846638094</v>
      </c>
      <c r="W356" s="5">
        <v>183.98426997034318</v>
      </c>
      <c r="X356" s="5">
        <v>214.36229177460717</v>
      </c>
      <c r="Y356" s="5">
        <v>244.62376999999998</v>
      </c>
      <c r="Z356" s="5">
        <v>274.82980970313918</v>
      </c>
      <c r="AA356" s="5">
        <v>305.12763986105267</v>
      </c>
      <c r="AB356" s="5">
        <v>334.57828466380943</v>
      </c>
      <c r="AC356" s="5">
        <v>3.9842699703431776</v>
      </c>
      <c r="AD356" s="5">
        <v>34.362291774607172</v>
      </c>
      <c r="AE356" s="5">
        <v>64.623769999999993</v>
      </c>
      <c r="AF356" s="5">
        <v>94.829809703139162</v>
      </c>
      <c r="AG356" s="5">
        <v>125.12763986105264</v>
      </c>
      <c r="BP356" s="47">
        <v>39.520000000000003</v>
      </c>
      <c r="BQ356" s="47">
        <v>1</v>
      </c>
      <c r="BR356" s="47">
        <v>39.520000000000003</v>
      </c>
      <c r="BS356" s="80" t="s">
        <v>432</v>
      </c>
      <c r="DB356" s="53">
        <v>44185</v>
      </c>
      <c r="DC356" s="54">
        <f t="shared" si="76"/>
        <v>44185.295138888891</v>
      </c>
      <c r="DD356" s="55">
        <v>0.29583333333333334</v>
      </c>
      <c r="DE356" s="55">
        <v>0.75416666666666676</v>
      </c>
      <c r="DF356" s="52">
        <f t="shared" si="77"/>
        <v>1</v>
      </c>
      <c r="DG356" t="str">
        <f t="shared" si="78"/>
        <v>SU</v>
      </c>
      <c r="DH356" s="55"/>
      <c r="DI356" s="53">
        <v>44185</v>
      </c>
      <c r="DJ356" s="54">
        <f t="shared" si="79"/>
        <v>44185.34375</v>
      </c>
      <c r="DK356" s="55">
        <v>0.34489583333333335</v>
      </c>
      <c r="DL356" s="55"/>
      <c r="DM356" s="52">
        <f t="shared" si="80"/>
        <v>1</v>
      </c>
      <c r="DN356" t="str">
        <f t="shared" si="81"/>
        <v>SU</v>
      </c>
      <c r="DO356" s="55"/>
      <c r="DP356" s="53">
        <v>44185</v>
      </c>
      <c r="DQ356" s="54">
        <f t="shared" si="82"/>
        <v>44185.291666666664</v>
      </c>
      <c r="DR356" s="55">
        <v>0.29230324074074071</v>
      </c>
      <c r="DS356" s="55"/>
      <c r="DT356" s="52">
        <f t="shared" si="83"/>
        <v>1</v>
      </c>
      <c r="DU356" t="str">
        <f t="shared" si="84"/>
        <v>SU</v>
      </c>
      <c r="DV356" s="57"/>
      <c r="DW356" s="65"/>
      <c r="DX356" s="65"/>
      <c r="ED356" s="72"/>
      <c r="EE356" s="72"/>
    </row>
    <row r="357" spans="14:135">
      <c r="N357" s="33">
        <v>44552</v>
      </c>
      <c r="O357" s="55">
        <v>0.25208333333333333</v>
      </c>
      <c r="P357" s="46">
        <f t="shared" si="85"/>
        <v>0</v>
      </c>
      <c r="Q357" s="19">
        <f t="shared" si="74"/>
        <v>0.25208333333333333</v>
      </c>
      <c r="R357" s="19">
        <f t="shared" si="75"/>
        <v>9.6450617283950209E-6</v>
      </c>
      <c r="T357" s="19">
        <v>0.24652777777777779</v>
      </c>
      <c r="U357" s="35">
        <v>154.81522662472688</v>
      </c>
      <c r="V357" s="5">
        <v>154.81522662472688</v>
      </c>
      <c r="W357" s="5">
        <v>184.22551470498959</v>
      </c>
      <c r="X357" s="5">
        <v>214.59688627888238</v>
      </c>
      <c r="Y357" s="5">
        <v>244.85316</v>
      </c>
      <c r="Z357" s="5">
        <v>275.06321377535107</v>
      </c>
      <c r="AA357" s="5">
        <v>305.36774373957508</v>
      </c>
      <c r="AB357" s="5">
        <v>334.81522662472685</v>
      </c>
      <c r="AC357" s="5">
        <v>4.2255147049895641</v>
      </c>
      <c r="AD357" s="5">
        <v>34.59688627888238</v>
      </c>
      <c r="AE357" s="5">
        <v>64.853160000000003</v>
      </c>
      <c r="AF357" s="5">
        <v>95.063213775351073</v>
      </c>
      <c r="AG357" s="5">
        <v>125.36774373957505</v>
      </c>
      <c r="BP357" s="47">
        <v>39.53</v>
      </c>
      <c r="BQ357" s="47">
        <v>1</v>
      </c>
      <c r="BR357" s="47">
        <v>39.53</v>
      </c>
      <c r="BS357" s="80" t="s">
        <v>432</v>
      </c>
      <c r="DB357" s="53">
        <v>44186</v>
      </c>
      <c r="DC357" s="54">
        <f t="shared" si="76"/>
        <v>44186.295138888891</v>
      </c>
      <c r="DD357" s="55">
        <v>0.29652777777777778</v>
      </c>
      <c r="DE357" s="55">
        <v>0.75416666666666676</v>
      </c>
      <c r="DF357" s="52">
        <f t="shared" si="77"/>
        <v>2</v>
      </c>
      <c r="DG357" t="str">
        <f t="shared" si="78"/>
        <v>MO</v>
      </c>
      <c r="DH357" s="55"/>
      <c r="DI357" s="53">
        <v>44186</v>
      </c>
      <c r="DJ357" s="54">
        <f t="shared" si="79"/>
        <v>44186.34375</v>
      </c>
      <c r="DK357" s="55">
        <v>0.3452662037037037</v>
      </c>
      <c r="DL357" s="55"/>
      <c r="DM357" s="52">
        <f t="shared" si="80"/>
        <v>2</v>
      </c>
      <c r="DN357" t="str">
        <f t="shared" si="81"/>
        <v>MO</v>
      </c>
      <c r="DO357" s="55"/>
      <c r="DP357" s="53">
        <v>44186</v>
      </c>
      <c r="DQ357" s="54">
        <f t="shared" si="82"/>
        <v>44186.291666666664</v>
      </c>
      <c r="DR357" s="55">
        <v>0.29265046296296299</v>
      </c>
      <c r="DS357" s="55"/>
      <c r="DT357" s="52">
        <f t="shared" si="83"/>
        <v>2</v>
      </c>
      <c r="DU357" t="str">
        <f t="shared" si="84"/>
        <v>MO</v>
      </c>
      <c r="DV357" s="57"/>
      <c r="DW357" s="65"/>
      <c r="DX357" s="65"/>
      <c r="ED357" s="72"/>
      <c r="EE357" s="72"/>
    </row>
    <row r="358" spans="14:135">
      <c r="N358" s="33">
        <v>44553</v>
      </c>
      <c r="O358" s="55">
        <v>0.25486111111111109</v>
      </c>
      <c r="P358" s="46">
        <f t="shared" si="85"/>
        <v>0</v>
      </c>
      <c r="Q358" s="19">
        <f t="shared" si="74"/>
        <v>0.25486111111111109</v>
      </c>
      <c r="R358" s="19">
        <f t="shared" si="75"/>
        <v>7.2337962962964584E-6</v>
      </c>
      <c r="T358" s="19">
        <v>0.24722222222222223</v>
      </c>
      <c r="U358" s="35">
        <v>155.05214051230897</v>
      </c>
      <c r="V358" s="5">
        <v>155.05214051230897</v>
      </c>
      <c r="W358" s="5">
        <v>184.46664339994365</v>
      </c>
      <c r="X358" s="5">
        <v>214.83136837553658</v>
      </c>
      <c r="Y358" s="5">
        <v>245.08253000000002</v>
      </c>
      <c r="Z358" s="5">
        <v>275.29672179495958</v>
      </c>
      <c r="AA358" s="5">
        <v>305.60795188795453</v>
      </c>
      <c r="AB358" s="5">
        <v>335.05214051230894</v>
      </c>
      <c r="AC358" s="5">
        <v>4.4666433999436777</v>
      </c>
      <c r="AD358" s="5">
        <v>34.831368375536613</v>
      </c>
      <c r="AE358" s="5">
        <v>65.082530000000006</v>
      </c>
      <c r="AF358" s="5">
        <v>95.296721794959581</v>
      </c>
      <c r="AG358" s="5">
        <v>125.60795188795456</v>
      </c>
      <c r="BP358" s="47">
        <v>39.54</v>
      </c>
      <c r="BQ358" s="47">
        <v>1</v>
      </c>
      <c r="BR358" s="47">
        <v>39.54</v>
      </c>
      <c r="BS358" s="80" t="s">
        <v>432</v>
      </c>
      <c r="DB358" s="53">
        <v>44187</v>
      </c>
      <c r="DC358" s="54">
        <f t="shared" si="76"/>
        <v>44187.295138888891</v>
      </c>
      <c r="DD358" s="55">
        <v>0.29652777777777778</v>
      </c>
      <c r="DE358" s="55">
        <v>0.75486111111111109</v>
      </c>
      <c r="DF358" s="52">
        <f t="shared" si="77"/>
        <v>3</v>
      </c>
      <c r="DG358" t="str">
        <f t="shared" si="78"/>
        <v>MA</v>
      </c>
      <c r="DH358" s="55"/>
      <c r="DI358" s="53">
        <v>44187</v>
      </c>
      <c r="DJ358" s="54">
        <f t="shared" si="79"/>
        <v>44187.347222222219</v>
      </c>
      <c r="DK358" s="55">
        <v>0.34562500000000002</v>
      </c>
      <c r="DL358" s="55"/>
      <c r="DM358" s="52">
        <f t="shared" si="80"/>
        <v>3</v>
      </c>
      <c r="DN358" t="str">
        <f t="shared" si="81"/>
        <v>MA</v>
      </c>
      <c r="DO358" s="55"/>
      <c r="DP358" s="53">
        <v>44187</v>
      </c>
      <c r="DQ358" s="54">
        <f t="shared" si="82"/>
        <v>44187.291666666664</v>
      </c>
      <c r="DR358" s="55">
        <v>0.29299768518518515</v>
      </c>
      <c r="DS358" s="55"/>
      <c r="DT358" s="52">
        <f t="shared" si="83"/>
        <v>3</v>
      </c>
      <c r="DU358" t="str">
        <f t="shared" si="84"/>
        <v>MA</v>
      </c>
      <c r="DV358" s="57"/>
      <c r="DW358" s="65"/>
      <c r="DX358" s="65"/>
      <c r="ED358" s="72"/>
      <c r="EE358" s="72"/>
    </row>
    <row r="359" spans="14:135">
      <c r="N359" s="33">
        <v>44554</v>
      </c>
      <c r="O359" s="55">
        <v>0.25694444444444448</v>
      </c>
      <c r="P359" s="46">
        <f t="shared" si="85"/>
        <v>0</v>
      </c>
      <c r="Q359" s="19">
        <f t="shared" si="74"/>
        <v>0.25694444444444448</v>
      </c>
      <c r="R359" s="19">
        <f t="shared" si="75"/>
        <v>9.6450617283950209E-6</v>
      </c>
      <c r="T359" s="19">
        <v>0.24791666666666667</v>
      </c>
      <c r="U359" s="35">
        <v>155.2891674365068</v>
      </c>
      <c r="V359" s="5">
        <v>155.2891674365068</v>
      </c>
      <c r="W359" s="5">
        <v>184.70772351582912</v>
      </c>
      <c r="X359" s="5">
        <v>215.06573892942899</v>
      </c>
      <c r="Y359" s="5">
        <v>245.31189999999998</v>
      </c>
      <c r="Z359" s="5">
        <v>275.53033462583312</v>
      </c>
      <c r="AA359" s="5">
        <v>305.84825291878138</v>
      </c>
      <c r="AB359" s="5">
        <v>335.28916743650677</v>
      </c>
      <c r="AC359" s="5">
        <v>4.707723515829116</v>
      </c>
      <c r="AD359" s="5">
        <v>35.065738929429017</v>
      </c>
      <c r="AE359" s="5">
        <v>65.311899999999994</v>
      </c>
      <c r="AF359" s="5">
        <v>95.530334625833106</v>
      </c>
      <c r="AG359" s="5">
        <v>125.84825291878138</v>
      </c>
      <c r="BP359" s="47">
        <v>39.549999999999997</v>
      </c>
      <c r="BQ359" s="47">
        <v>1</v>
      </c>
      <c r="BR359" s="47">
        <v>39.549999999999997</v>
      </c>
      <c r="BS359" s="80" t="s">
        <v>432</v>
      </c>
      <c r="DB359" s="53">
        <v>44188</v>
      </c>
      <c r="DC359" s="54">
        <f t="shared" si="76"/>
        <v>44188.298611111109</v>
      </c>
      <c r="DD359" s="55">
        <v>0.29722222222222222</v>
      </c>
      <c r="DE359" s="55">
        <v>0.75486111111111109</v>
      </c>
      <c r="DF359" s="52">
        <f t="shared" si="77"/>
        <v>4</v>
      </c>
      <c r="DG359" t="str">
        <f t="shared" si="78"/>
        <v>ME</v>
      </c>
      <c r="DH359" s="55"/>
      <c r="DI359" s="53">
        <v>44188</v>
      </c>
      <c r="DJ359" s="54">
        <f t="shared" si="79"/>
        <v>44188.347222222219</v>
      </c>
      <c r="DK359" s="55">
        <v>0.34596064814814814</v>
      </c>
      <c r="DL359" s="55"/>
      <c r="DM359" s="52">
        <f t="shared" si="80"/>
        <v>4</v>
      </c>
      <c r="DN359" t="str">
        <f t="shared" si="81"/>
        <v>ME</v>
      </c>
      <c r="DO359" s="55"/>
      <c r="DP359" s="53">
        <v>44188</v>
      </c>
      <c r="DQ359" s="54">
        <f t="shared" si="82"/>
        <v>44188.291666666664</v>
      </c>
      <c r="DR359" s="55">
        <v>0.29334490740740743</v>
      </c>
      <c r="DS359" s="55"/>
      <c r="DT359" s="52">
        <f t="shared" si="83"/>
        <v>4</v>
      </c>
      <c r="DU359" t="str">
        <f t="shared" si="84"/>
        <v>ME</v>
      </c>
      <c r="DV359" s="57"/>
      <c r="DW359" s="65"/>
      <c r="DX359" s="65"/>
      <c r="ED359" s="72"/>
      <c r="EE359" s="72"/>
    </row>
    <row r="360" spans="14:135">
      <c r="N360" s="33">
        <v>44555</v>
      </c>
      <c r="O360" s="55">
        <v>0.25972222222222224</v>
      </c>
      <c r="P360" s="46">
        <f t="shared" si="85"/>
        <v>0</v>
      </c>
      <c r="Q360" s="19">
        <f t="shared" si="74"/>
        <v>0.25972222222222224</v>
      </c>
      <c r="R360" s="19">
        <f t="shared" si="75"/>
        <v>9.6450617283950209E-6</v>
      </c>
      <c r="T360" s="19">
        <v>0.24861111111111112</v>
      </c>
      <c r="U360" s="35">
        <v>155.52602979545949</v>
      </c>
      <c r="V360" s="5">
        <v>155.52602979545949</v>
      </c>
      <c r="W360" s="5">
        <v>184.94862771685408</v>
      </c>
      <c r="X360" s="5">
        <v>215.29999869283984</v>
      </c>
      <c r="Y360" s="5">
        <v>245.54127</v>
      </c>
      <c r="Z360" s="5">
        <v>275.76405317085096</v>
      </c>
      <c r="AA360" s="5">
        <v>306.08870729275293</v>
      </c>
      <c r="AB360" s="5">
        <v>335.52602979545952</v>
      </c>
      <c r="AC360" s="5">
        <v>4.9486277168540482</v>
      </c>
      <c r="AD360" s="5">
        <v>35.299998692839836</v>
      </c>
      <c r="AE360" s="5">
        <v>65.541269999999997</v>
      </c>
      <c r="AF360" s="5">
        <v>95.764053170850943</v>
      </c>
      <c r="AG360" s="5">
        <v>126.0887072927529</v>
      </c>
      <c r="BP360" s="47">
        <v>39.56</v>
      </c>
      <c r="BQ360" s="47">
        <v>1</v>
      </c>
      <c r="BR360" s="47">
        <v>39.56</v>
      </c>
      <c r="BS360" s="80" t="s">
        <v>432</v>
      </c>
      <c r="DB360" s="53">
        <v>44189</v>
      </c>
      <c r="DC360" s="54">
        <f t="shared" si="76"/>
        <v>44189.298611111109</v>
      </c>
      <c r="DD360" s="55">
        <v>0.29722222222222222</v>
      </c>
      <c r="DE360" s="55">
        <v>0.75555555555555554</v>
      </c>
      <c r="DF360" s="52">
        <f t="shared" si="77"/>
        <v>5</v>
      </c>
      <c r="DG360" t="str">
        <f t="shared" si="78"/>
        <v>JU</v>
      </c>
      <c r="DH360" s="55"/>
      <c r="DI360" s="53">
        <v>44189</v>
      </c>
      <c r="DJ360" s="54">
        <f t="shared" si="79"/>
        <v>44189.347222222219</v>
      </c>
      <c r="DK360" s="55">
        <v>0.34626157407407404</v>
      </c>
      <c r="DL360" s="55"/>
      <c r="DM360" s="52">
        <f t="shared" si="80"/>
        <v>5</v>
      </c>
      <c r="DN360" t="str">
        <f t="shared" si="81"/>
        <v>JU</v>
      </c>
      <c r="DO360" s="55"/>
      <c r="DP360" s="53">
        <v>44189</v>
      </c>
      <c r="DQ360" s="54">
        <f t="shared" si="82"/>
        <v>44189.295138888891</v>
      </c>
      <c r="DR360" s="55">
        <v>0.29368055555555556</v>
      </c>
      <c r="DS360" s="55"/>
      <c r="DT360" s="52">
        <f t="shared" si="83"/>
        <v>5</v>
      </c>
      <c r="DU360" t="str">
        <f t="shared" si="84"/>
        <v>JU</v>
      </c>
      <c r="DV360" s="57"/>
      <c r="DW360" s="65"/>
      <c r="DX360" s="65"/>
      <c r="ED360" s="72"/>
      <c r="EE360" s="72"/>
    </row>
    <row r="361" spans="14:135">
      <c r="N361" s="33">
        <v>44556</v>
      </c>
      <c r="O361" s="55">
        <v>0.26250000000000001</v>
      </c>
      <c r="P361" s="46">
        <f t="shared" si="85"/>
        <v>0</v>
      </c>
      <c r="Q361" s="19">
        <f t="shared" si="74"/>
        <v>0.26250000000000001</v>
      </c>
      <c r="R361" s="19">
        <f t="shared" si="75"/>
        <v>9.6450617283950209E-6</v>
      </c>
      <c r="T361" s="19">
        <v>0.24930555555555556</v>
      </c>
      <c r="U361" s="35">
        <v>155.76292494916515</v>
      </c>
      <c r="V361" s="5">
        <v>155.76292494916515</v>
      </c>
      <c r="W361" s="5">
        <v>185.18944720654946</v>
      </c>
      <c r="X361" s="5">
        <v>215.53414850548003</v>
      </c>
      <c r="Y361" s="5">
        <v>245.77064000000001</v>
      </c>
      <c r="Z361" s="5">
        <v>275.99787822087626</v>
      </c>
      <c r="AA361" s="5">
        <v>306.32922050710624</v>
      </c>
      <c r="AB361" s="5">
        <v>335.76292494916515</v>
      </c>
      <c r="AC361" s="5">
        <v>5.1894472065494597</v>
      </c>
      <c r="AD361" s="5">
        <v>35.534148505480061</v>
      </c>
      <c r="AE361" s="5">
        <v>65.77064</v>
      </c>
      <c r="AF361" s="5">
        <v>95.997878220876274</v>
      </c>
      <c r="AG361" s="5">
        <v>126.32922050710624</v>
      </c>
      <c r="BP361" s="47">
        <v>39.57</v>
      </c>
      <c r="BQ361" s="47">
        <v>1</v>
      </c>
      <c r="BR361" s="47">
        <v>39.57</v>
      </c>
      <c r="BS361" s="80" t="s">
        <v>432</v>
      </c>
      <c r="DB361" s="53">
        <v>44190</v>
      </c>
      <c r="DC361" s="54">
        <f t="shared" si="76"/>
        <v>44190.298611111109</v>
      </c>
      <c r="DD361" s="55">
        <v>0.29791666666666666</v>
      </c>
      <c r="DE361" s="55">
        <v>0.75555555555555554</v>
      </c>
      <c r="DF361" s="52">
        <f t="shared" si="77"/>
        <v>6</v>
      </c>
      <c r="DG361" t="str">
        <f t="shared" si="78"/>
        <v>VE</v>
      </c>
      <c r="DH361" s="55"/>
      <c r="DI361" s="53">
        <v>44190</v>
      </c>
      <c r="DJ361" s="54">
        <f t="shared" si="79"/>
        <v>44190.347222222219</v>
      </c>
      <c r="DK361" s="55">
        <v>0.3465509259259259</v>
      </c>
      <c r="DL361" s="55"/>
      <c r="DM361" s="52">
        <f t="shared" si="80"/>
        <v>6</v>
      </c>
      <c r="DN361" t="str">
        <f t="shared" si="81"/>
        <v>VE</v>
      </c>
      <c r="DO361" s="55"/>
      <c r="DP361" s="53">
        <v>44190</v>
      </c>
      <c r="DQ361" s="54">
        <f t="shared" si="82"/>
        <v>44190.295138888891</v>
      </c>
      <c r="DR361" s="55">
        <v>0.29402777777777778</v>
      </c>
      <c r="DS361" s="55"/>
      <c r="DT361" s="52">
        <f t="shared" si="83"/>
        <v>6</v>
      </c>
      <c r="DU361" t="str">
        <f t="shared" si="84"/>
        <v>VE</v>
      </c>
      <c r="DV361" s="57"/>
      <c r="DW361" s="65"/>
      <c r="DX361" s="65"/>
      <c r="ED361" s="72"/>
      <c r="EE361" s="72"/>
    </row>
    <row r="362" spans="14:135">
      <c r="N362" s="33">
        <v>44557</v>
      </c>
      <c r="O362" s="55">
        <v>0.26527777777777778</v>
      </c>
      <c r="P362" s="46">
        <f t="shared" si="85"/>
        <v>0</v>
      </c>
      <c r="Q362" s="19">
        <f t="shared" si="74"/>
        <v>0.26527777777777778</v>
      </c>
      <c r="R362" s="19">
        <f t="shared" si="75"/>
        <v>9.6450617283950209E-6</v>
      </c>
      <c r="T362" s="19">
        <v>0.25</v>
      </c>
      <c r="U362" s="35">
        <v>155.99997388972682</v>
      </c>
      <c r="V362" s="5">
        <v>155.99997388972682</v>
      </c>
      <c r="W362" s="5">
        <v>185.43013925116264</v>
      </c>
      <c r="X362" s="5">
        <v>215.76818930403562</v>
      </c>
      <c r="Y362" s="5">
        <v>246</v>
      </c>
      <c r="Z362" s="5">
        <v>276.23181069028271</v>
      </c>
      <c r="AA362" s="5">
        <v>306.56982810118802</v>
      </c>
      <c r="AB362" s="5">
        <v>335.99997388972679</v>
      </c>
      <c r="AC362" s="5">
        <v>5.4301392511626432</v>
      </c>
      <c r="AD362" s="5">
        <v>35.768189304035616</v>
      </c>
      <c r="AE362" s="5">
        <v>66</v>
      </c>
      <c r="AF362" s="5">
        <v>96.2318106902827</v>
      </c>
      <c r="AG362" s="5">
        <v>126.56982810118805</v>
      </c>
      <c r="BP362" s="47">
        <v>39.58</v>
      </c>
      <c r="BQ362" s="47">
        <v>1</v>
      </c>
      <c r="BR362" s="47">
        <v>39.58</v>
      </c>
      <c r="BS362" s="80" t="s">
        <v>432</v>
      </c>
      <c r="DB362" s="53">
        <v>44191</v>
      </c>
      <c r="DC362" s="54">
        <f t="shared" si="76"/>
        <v>44191.298611111109</v>
      </c>
      <c r="DD362" s="55">
        <v>0.29791666666666666</v>
      </c>
      <c r="DE362" s="55">
        <v>0.75624999999999998</v>
      </c>
      <c r="DF362" s="52">
        <f t="shared" si="77"/>
        <v>7</v>
      </c>
      <c r="DG362" t="str">
        <f t="shared" si="78"/>
        <v>SA</v>
      </c>
      <c r="DH362" s="55"/>
      <c r="DI362" s="53">
        <v>44191</v>
      </c>
      <c r="DJ362" s="54">
        <f t="shared" si="79"/>
        <v>44191.347222222219</v>
      </c>
      <c r="DK362" s="55">
        <v>0.34680555555555559</v>
      </c>
      <c r="DL362" s="55"/>
      <c r="DM362" s="52">
        <f t="shared" si="80"/>
        <v>7</v>
      </c>
      <c r="DN362" t="str">
        <f t="shared" si="81"/>
        <v>SA</v>
      </c>
      <c r="DO362" s="55"/>
      <c r="DP362" s="53">
        <v>44191</v>
      </c>
      <c r="DQ362" s="54">
        <f t="shared" si="82"/>
        <v>44191.295138888891</v>
      </c>
      <c r="DR362" s="55">
        <v>0.294375</v>
      </c>
      <c r="DS362" s="55"/>
      <c r="DT362" s="52">
        <f t="shared" si="83"/>
        <v>7</v>
      </c>
      <c r="DU362" t="str">
        <f t="shared" si="84"/>
        <v>SA</v>
      </c>
      <c r="DV362" s="57"/>
      <c r="DW362" s="65"/>
      <c r="DX362" s="65"/>
      <c r="ED362" s="72"/>
      <c r="EE362" s="72"/>
    </row>
    <row r="363" spans="14:135">
      <c r="N363" s="33">
        <v>44558</v>
      </c>
      <c r="O363" s="55">
        <v>0.26805555555555555</v>
      </c>
      <c r="P363" s="46">
        <f t="shared" si="85"/>
        <v>0</v>
      </c>
      <c r="Q363" s="19">
        <f t="shared" si="74"/>
        <v>0.26805555555555555</v>
      </c>
      <c r="R363" s="19">
        <f t="shared" si="75"/>
        <v>9.6450617283950209E-6</v>
      </c>
      <c r="T363" s="19">
        <v>0.25069444444444444</v>
      </c>
      <c r="U363" s="35">
        <v>156.23688853787274</v>
      </c>
      <c r="V363" s="5">
        <v>156.23688853787274</v>
      </c>
      <c r="W363" s="5">
        <v>185.67075503727631</v>
      </c>
      <c r="X363" s="5">
        <v>216.0021217261762</v>
      </c>
      <c r="Y363" s="5">
        <v>246.22935999999999</v>
      </c>
      <c r="Z363" s="5">
        <v>276.46585143542313</v>
      </c>
      <c r="AA363" s="5">
        <v>306.81054497754667</v>
      </c>
      <c r="AB363" s="5">
        <v>336.23688853787274</v>
      </c>
      <c r="AC363" s="5">
        <v>5.670755037276308</v>
      </c>
      <c r="AD363" s="5">
        <v>36.002121726176199</v>
      </c>
      <c r="AE363" s="5">
        <v>66.22936</v>
      </c>
      <c r="AF363" s="5">
        <v>96.465851435423161</v>
      </c>
      <c r="AG363" s="5">
        <v>126.81054497754664</v>
      </c>
      <c r="BP363" s="47">
        <v>39.590000000000003</v>
      </c>
      <c r="BQ363" s="47">
        <v>1</v>
      </c>
      <c r="BR363" s="47">
        <v>39.590000000000003</v>
      </c>
      <c r="BS363" s="80" t="s">
        <v>432</v>
      </c>
      <c r="DB363" s="53">
        <v>44192</v>
      </c>
      <c r="DC363" s="54">
        <f t="shared" si="76"/>
        <v>44192.298611111109</v>
      </c>
      <c r="DD363" s="55">
        <v>0.29791666666666666</v>
      </c>
      <c r="DE363" s="55">
        <v>0.75624999999999998</v>
      </c>
      <c r="DF363" s="52">
        <f t="shared" si="77"/>
        <v>1</v>
      </c>
      <c r="DG363" t="str">
        <f t="shared" si="78"/>
        <v>SU</v>
      </c>
      <c r="DH363" s="55"/>
      <c r="DI363" s="53">
        <v>44192</v>
      </c>
      <c r="DJ363" s="54">
        <f t="shared" si="79"/>
        <v>44192.347222222219</v>
      </c>
      <c r="DK363" s="55">
        <v>0.34703703703703703</v>
      </c>
      <c r="DL363" s="55"/>
      <c r="DM363" s="52">
        <f t="shared" si="80"/>
        <v>1</v>
      </c>
      <c r="DN363" t="str">
        <f t="shared" si="81"/>
        <v>SU</v>
      </c>
      <c r="DO363" s="55"/>
      <c r="DP363" s="53">
        <v>44192</v>
      </c>
      <c r="DQ363" s="54">
        <f t="shared" si="82"/>
        <v>44192.295138888891</v>
      </c>
      <c r="DR363" s="55">
        <v>0.29471064814814812</v>
      </c>
      <c r="DS363" s="55"/>
      <c r="DT363" s="52">
        <f t="shared" si="83"/>
        <v>1</v>
      </c>
      <c r="DU363" t="str">
        <f t="shared" si="84"/>
        <v>SU</v>
      </c>
      <c r="DV363" s="57"/>
      <c r="DW363" s="65"/>
      <c r="DX363" s="65"/>
      <c r="ED363" s="72"/>
      <c r="EE363" s="72"/>
    </row>
    <row r="364" spans="14:135">
      <c r="N364" s="33">
        <v>44559</v>
      </c>
      <c r="O364" s="55">
        <v>0.27083333333333331</v>
      </c>
      <c r="P364" s="46">
        <f t="shared" si="85"/>
        <v>0</v>
      </c>
      <c r="Q364" s="19">
        <f t="shared" si="74"/>
        <v>0.27083333333333331</v>
      </c>
      <c r="R364" s="19">
        <f t="shared" si="75"/>
        <v>9.6450617283950209E-6</v>
      </c>
      <c r="T364" s="19">
        <v>0.25138888888888888</v>
      </c>
      <c r="U364" s="35">
        <v>156.47395878244254</v>
      </c>
      <c r="V364" s="5">
        <v>156.47395878244254</v>
      </c>
      <c r="W364" s="5">
        <v>185.91127341369548</v>
      </c>
      <c r="X364" s="5">
        <v>216.23594680664027</v>
      </c>
      <c r="Y364" s="5">
        <v>246.45873</v>
      </c>
      <c r="Z364" s="5">
        <v>276.70000127821885</v>
      </c>
      <c r="AA364" s="5">
        <v>307.05139792951218</v>
      </c>
      <c r="AB364" s="5">
        <v>336.47395878244254</v>
      </c>
      <c r="AC364" s="5">
        <v>5.9112734136954828</v>
      </c>
      <c r="AD364" s="5">
        <v>36.2359468066403</v>
      </c>
      <c r="AE364" s="5">
        <v>66.458730000000003</v>
      </c>
      <c r="AF364" s="5">
        <v>96.700001278218849</v>
      </c>
      <c r="AG364" s="5">
        <v>127.05139792951221</v>
      </c>
      <c r="BP364" s="47">
        <v>39.6</v>
      </c>
      <c r="BQ364" s="47">
        <v>1</v>
      </c>
      <c r="BR364" s="47">
        <v>39.6</v>
      </c>
      <c r="BS364" s="80" t="s">
        <v>432</v>
      </c>
      <c r="DB364" s="53">
        <v>44193</v>
      </c>
      <c r="DC364" s="54">
        <f t="shared" si="76"/>
        <v>44193.298611111109</v>
      </c>
      <c r="DD364" s="55">
        <v>0.2986111111111111</v>
      </c>
      <c r="DE364" s="55">
        <v>0.75694444444444453</v>
      </c>
      <c r="DF364" s="52">
        <f t="shared" si="77"/>
        <v>2</v>
      </c>
      <c r="DG364" t="str">
        <f t="shared" si="78"/>
        <v>MO</v>
      </c>
      <c r="DH364" s="55"/>
      <c r="DI364" s="53">
        <v>44193</v>
      </c>
      <c r="DJ364" s="54">
        <f t="shared" si="79"/>
        <v>44193.347222222219</v>
      </c>
      <c r="DK364" s="55">
        <v>0.34725694444444444</v>
      </c>
      <c r="DL364" s="55"/>
      <c r="DM364" s="52">
        <f t="shared" si="80"/>
        <v>2</v>
      </c>
      <c r="DN364" t="str">
        <f t="shared" si="81"/>
        <v>MO</v>
      </c>
      <c r="DO364" s="55"/>
      <c r="DP364" s="53">
        <v>44193</v>
      </c>
      <c r="DQ364" s="54">
        <f t="shared" si="82"/>
        <v>44193.295138888891</v>
      </c>
      <c r="DR364" s="55">
        <v>0.29504629629629631</v>
      </c>
      <c r="DS364" s="55"/>
      <c r="DT364" s="52">
        <f t="shared" si="83"/>
        <v>2</v>
      </c>
      <c r="DU364" t="str">
        <f t="shared" si="84"/>
        <v>MO</v>
      </c>
      <c r="DV364" s="57"/>
      <c r="DW364" s="65"/>
      <c r="DX364" s="65"/>
      <c r="ED364" s="72"/>
      <c r="EE364" s="72"/>
    </row>
    <row r="365" spans="14:135">
      <c r="N365" s="33">
        <v>44560</v>
      </c>
      <c r="O365" s="55">
        <v>0.27361111111111108</v>
      </c>
      <c r="P365" s="46">
        <f t="shared" si="85"/>
        <v>0</v>
      </c>
      <c r="Q365" s="19">
        <f t="shared" si="74"/>
        <v>0.27361111111111108</v>
      </c>
      <c r="R365" s="19">
        <f t="shared" si="75"/>
        <v>9.6450617283950209E-6</v>
      </c>
      <c r="T365" s="19">
        <v>0.25208333333333333</v>
      </c>
      <c r="U365" s="35">
        <v>156.71087806923501</v>
      </c>
      <c r="V365" s="5">
        <v>156.71087806923501</v>
      </c>
      <c r="W365" s="5">
        <v>186.15171322539246</v>
      </c>
      <c r="X365" s="5">
        <v>216.46966534645168</v>
      </c>
      <c r="Y365" s="5">
        <v>246.68810000000002</v>
      </c>
      <c r="Z365" s="5">
        <v>276.93426107282835</v>
      </c>
      <c r="AA365" s="5">
        <v>307.29227660398243</v>
      </c>
      <c r="AB365" s="5">
        <v>336.71087806923504</v>
      </c>
      <c r="AC365" s="5">
        <v>6.1517132253924274</v>
      </c>
      <c r="AD365" s="5">
        <v>36.469665346451677</v>
      </c>
      <c r="AE365" s="5">
        <v>66.688100000000006</v>
      </c>
      <c r="AF365" s="5">
        <v>96.934261072828377</v>
      </c>
      <c r="AG365" s="5">
        <v>127.29227660398243</v>
      </c>
      <c r="BP365" s="47">
        <v>39.61</v>
      </c>
      <c r="BQ365" s="47">
        <v>1</v>
      </c>
      <c r="BR365" s="47">
        <v>39.61</v>
      </c>
      <c r="BS365" s="80" t="s">
        <v>432</v>
      </c>
      <c r="DB365" s="53">
        <v>44194</v>
      </c>
      <c r="DC365" s="54">
        <f t="shared" si="76"/>
        <v>44194.298611111109</v>
      </c>
      <c r="DD365" s="55">
        <v>0.2986111111111111</v>
      </c>
      <c r="DE365" s="55">
        <v>0.75763888888888886</v>
      </c>
      <c r="DF365" s="52">
        <f t="shared" si="77"/>
        <v>3</v>
      </c>
      <c r="DG365" t="str">
        <f t="shared" si="78"/>
        <v>MA</v>
      </c>
      <c r="DH365" s="55"/>
      <c r="DI365" s="53">
        <v>44194</v>
      </c>
      <c r="DJ365" s="54">
        <f t="shared" si="79"/>
        <v>44194.347222222219</v>
      </c>
      <c r="DK365" s="55">
        <v>0.34743055555555552</v>
      </c>
      <c r="DL365" s="55"/>
      <c r="DM365" s="52">
        <f t="shared" si="80"/>
        <v>3</v>
      </c>
      <c r="DN365" t="str">
        <f t="shared" si="81"/>
        <v>MA</v>
      </c>
      <c r="DO365" s="55"/>
      <c r="DP365" s="53">
        <v>44194</v>
      </c>
      <c r="DQ365" s="54">
        <f t="shared" si="82"/>
        <v>44194.295138888891</v>
      </c>
      <c r="DR365" s="55">
        <v>0.29538194444444443</v>
      </c>
      <c r="DS365" s="55"/>
      <c r="DT365" s="52">
        <f t="shared" si="83"/>
        <v>3</v>
      </c>
      <c r="DU365" t="str">
        <f t="shared" si="84"/>
        <v>MA</v>
      </c>
      <c r="DV365" s="57"/>
      <c r="DW365" s="65"/>
      <c r="DX365" s="65"/>
      <c r="ED365" s="72"/>
      <c r="EE365" s="72"/>
    </row>
    <row r="366" spans="14:135">
      <c r="N366" s="33">
        <v>44561</v>
      </c>
      <c r="O366" s="55">
        <v>0.27638888888888885</v>
      </c>
      <c r="P366" s="46">
        <f t="shared" si="85"/>
        <v>0</v>
      </c>
      <c r="Q366" s="19">
        <f t="shared" si="74"/>
        <v>0.27638888888888885</v>
      </c>
      <c r="R366" s="19">
        <f t="shared" si="75"/>
        <v>2.4112654320989479E-6</v>
      </c>
      <c r="T366" s="19">
        <v>0.25277777777777777</v>
      </c>
      <c r="U366" s="35">
        <v>156.94799116970881</v>
      </c>
      <c r="V366" s="5">
        <v>156.94799116970881</v>
      </c>
      <c r="W366" s="5">
        <v>186.39201922774367</v>
      </c>
      <c r="X366" s="5">
        <v>216.70327817593417</v>
      </c>
      <c r="Y366" s="5">
        <v>246.91746999999998</v>
      </c>
      <c r="Z366" s="5">
        <v>277.1686315834628</v>
      </c>
      <c r="AA366" s="5">
        <v>307.53332521791026</v>
      </c>
      <c r="AB366" s="5">
        <v>336.94799116970881</v>
      </c>
      <c r="AC366" s="5">
        <v>6.392019227743674</v>
      </c>
      <c r="AD366" s="5">
        <v>36.703278175934201</v>
      </c>
      <c r="AE366" s="5">
        <v>66.917469999999994</v>
      </c>
      <c r="AF366" s="5">
        <v>97.168631583462798</v>
      </c>
      <c r="AG366" s="5">
        <v>127.53332521791026</v>
      </c>
      <c r="BP366" s="47">
        <v>39.619999999999997</v>
      </c>
      <c r="BQ366" s="47">
        <v>1</v>
      </c>
      <c r="BR366" s="47">
        <v>39.619999999999997</v>
      </c>
      <c r="BS366" s="80" t="s">
        <v>432</v>
      </c>
      <c r="DB366" s="53">
        <v>44195</v>
      </c>
      <c r="DC366" s="54">
        <f t="shared" si="76"/>
        <v>44195.298611111109</v>
      </c>
      <c r="DD366" s="55">
        <v>0.29930555555555555</v>
      </c>
      <c r="DE366" s="55">
        <v>0.75763888888888886</v>
      </c>
      <c r="DF366" s="52">
        <f t="shared" si="77"/>
        <v>4</v>
      </c>
      <c r="DG366" t="str">
        <f t="shared" si="78"/>
        <v>ME</v>
      </c>
      <c r="DH366" s="55"/>
      <c r="DI366" s="53">
        <v>44195</v>
      </c>
      <c r="DJ366" s="54">
        <f t="shared" si="79"/>
        <v>44195.347222222219</v>
      </c>
      <c r="DK366" s="55">
        <v>0.34759259259259262</v>
      </c>
      <c r="DL366" s="55"/>
      <c r="DM366" s="52">
        <f t="shared" si="80"/>
        <v>4</v>
      </c>
      <c r="DN366" t="str">
        <f t="shared" si="81"/>
        <v>ME</v>
      </c>
      <c r="DO366" s="55"/>
      <c r="DP366" s="53">
        <v>44195</v>
      </c>
      <c r="DQ366" s="54">
        <f t="shared" si="82"/>
        <v>44195.295138888891</v>
      </c>
      <c r="DR366" s="55">
        <v>0.29570601851851852</v>
      </c>
      <c r="DS366" s="55"/>
      <c r="DT366" s="52">
        <f t="shared" si="83"/>
        <v>4</v>
      </c>
      <c r="DU366" t="str">
        <f t="shared" si="84"/>
        <v>ME</v>
      </c>
      <c r="DV366" s="57"/>
      <c r="DW366" s="65"/>
      <c r="DX366" s="65"/>
      <c r="ED366" s="72"/>
      <c r="EE366" s="72"/>
    </row>
    <row r="367" spans="14:135">
      <c r="N367" s="33">
        <v>44562</v>
      </c>
      <c r="O367" s="46">
        <v>0.27708333333333335</v>
      </c>
      <c r="P367" s="46">
        <f t="shared" si="85"/>
        <v>0</v>
      </c>
      <c r="Q367" s="19">
        <f t="shared" si="74"/>
        <v>0.27708333333333335</v>
      </c>
      <c r="R367" s="19">
        <f t="shared" si="75"/>
        <v>-9.6209490740740684E-4</v>
      </c>
      <c r="T367" s="19">
        <v>0.25347222222222221</v>
      </c>
      <c r="U367" s="35">
        <v>157.18483640006855</v>
      </c>
      <c r="V367" s="5">
        <v>157.18483640006855</v>
      </c>
      <c r="W367" s="5">
        <v>186.63222400010332</v>
      </c>
      <c r="X367" s="5">
        <v>216.93678619849524</v>
      </c>
      <c r="Y367" s="5">
        <v>247.14684</v>
      </c>
      <c r="Z367" s="5">
        <v>277.40311368188407</v>
      </c>
      <c r="AA367" s="5">
        <v>307.77444922665472</v>
      </c>
      <c r="AB367" s="5">
        <v>337.18483640006855</v>
      </c>
      <c r="AC367" s="5">
        <v>6.6322240001032924</v>
      </c>
      <c r="AD367" s="5">
        <v>36.93678619849527</v>
      </c>
      <c r="AE367" s="5">
        <v>67.146839999999997</v>
      </c>
      <c r="AF367" s="5">
        <v>97.403113681884037</v>
      </c>
      <c r="AG367" s="5">
        <v>127.77444922665472</v>
      </c>
      <c r="BP367" s="47">
        <v>39.630000000000003</v>
      </c>
      <c r="BQ367" s="47">
        <v>1</v>
      </c>
      <c r="BR367" s="47">
        <v>39.630000000000003</v>
      </c>
      <c r="BS367" s="80" t="s">
        <v>432</v>
      </c>
      <c r="DB367" s="53">
        <v>44196</v>
      </c>
      <c r="DC367" s="54">
        <f t="shared" si="76"/>
        <v>44196.298611111109</v>
      </c>
      <c r="DD367" s="55">
        <v>0.29930555555555555</v>
      </c>
      <c r="DE367" s="55">
        <v>0.7583333333333333</v>
      </c>
      <c r="DF367" s="52">
        <f t="shared" si="77"/>
        <v>5</v>
      </c>
      <c r="DG367" t="str">
        <f t="shared" si="78"/>
        <v>JU</v>
      </c>
      <c r="DH367" s="55"/>
      <c r="DI367" s="53">
        <v>44196</v>
      </c>
      <c r="DJ367" s="54">
        <f t="shared" si="79"/>
        <v>44196.347222222219</v>
      </c>
      <c r="DK367" s="55">
        <v>0.34773148148148153</v>
      </c>
      <c r="DL367" s="55"/>
      <c r="DM367" s="52">
        <f t="shared" si="80"/>
        <v>5</v>
      </c>
      <c r="DN367" t="str">
        <f t="shared" si="81"/>
        <v>JU</v>
      </c>
      <c r="DO367" s="55"/>
      <c r="DP367" s="53">
        <v>44196</v>
      </c>
      <c r="DQ367" s="54">
        <f t="shared" si="82"/>
        <v>44196.295138888891</v>
      </c>
      <c r="DR367" s="55">
        <v>0.2960416666666667</v>
      </c>
      <c r="DS367" s="55"/>
      <c r="DT367" s="52">
        <f t="shared" si="83"/>
        <v>5</v>
      </c>
      <c r="DU367" t="str">
        <f t="shared" si="84"/>
        <v>JU</v>
      </c>
      <c r="DV367" s="57"/>
      <c r="DW367" s="65"/>
      <c r="DX367" s="65"/>
      <c r="ED367" s="72"/>
      <c r="EE367" s="72"/>
    </row>
    <row r="368" spans="14:135">
      <c r="T368" s="19">
        <v>0.25416666666666665</v>
      </c>
      <c r="U368" s="35">
        <v>157.42191936380502</v>
      </c>
      <c r="V368" s="5">
        <v>157.42191936380502</v>
      </c>
      <c r="W368" s="5">
        <v>186.87232478423999</v>
      </c>
      <c r="X368" s="5">
        <v>217.17019028554603</v>
      </c>
      <c r="Y368" s="5">
        <v>247.37623000000002</v>
      </c>
      <c r="Z368" s="5">
        <v>277.63770822609865</v>
      </c>
      <c r="AA368" s="5">
        <v>308.01568978836349</v>
      </c>
      <c r="AB368" s="5">
        <v>337.42191936380505</v>
      </c>
      <c r="AC368" s="5">
        <v>6.8723247842399928</v>
      </c>
      <c r="AD368" s="5">
        <v>37.170190285546028</v>
      </c>
      <c r="AE368" s="5">
        <v>67.376230000000007</v>
      </c>
      <c r="AF368" s="5">
        <v>97.637708226098638</v>
      </c>
      <c r="AG368" s="5">
        <v>128.01568978836349</v>
      </c>
      <c r="BP368" s="47">
        <v>39.64</v>
      </c>
      <c r="BQ368" s="47">
        <v>1</v>
      </c>
      <c r="BR368" s="47">
        <v>39.64</v>
      </c>
      <c r="BS368" s="80" t="s">
        <v>432</v>
      </c>
      <c r="ED368" s="72"/>
      <c r="EE368" s="72"/>
    </row>
    <row r="369" spans="20:135">
      <c r="T369" s="19">
        <v>0.25486111111111109</v>
      </c>
      <c r="U369" s="35">
        <v>157.65869025698802</v>
      </c>
      <c r="V369" s="5">
        <v>157.65869025698802</v>
      </c>
      <c r="W369" s="5">
        <v>187.11237429973562</v>
      </c>
      <c r="X369" s="5">
        <v>217.40349131057806</v>
      </c>
      <c r="Y369" s="5">
        <v>247.60561999999999</v>
      </c>
      <c r="Z369" s="5">
        <v>277.87241579094325</v>
      </c>
      <c r="AA369" s="5">
        <v>308.25705834414492</v>
      </c>
      <c r="AB369" s="5">
        <v>337.65869025698805</v>
      </c>
      <c r="AC369" s="5">
        <v>7.1123742997356203</v>
      </c>
      <c r="AD369" s="5">
        <v>37.403491310578033</v>
      </c>
      <c r="AE369" s="5">
        <v>67.605620000000002</v>
      </c>
      <c r="AF369" s="5">
        <v>97.872415790943222</v>
      </c>
      <c r="AG369" s="5">
        <v>128.25705834414492</v>
      </c>
      <c r="BP369" s="47">
        <v>39.65</v>
      </c>
      <c r="BQ369" s="47">
        <v>1</v>
      </c>
      <c r="BR369" s="47">
        <v>39.65</v>
      </c>
      <c r="BS369" s="80" t="s">
        <v>432</v>
      </c>
      <c r="ED369" s="72"/>
      <c r="EE369" s="72"/>
    </row>
    <row r="370" spans="20:135">
      <c r="T370" s="19">
        <v>0.25555555555555559</v>
      </c>
      <c r="U370" s="35">
        <v>157.89561699936002</v>
      </c>
      <c r="V370" s="5">
        <v>157.89561699936002</v>
      </c>
      <c r="W370" s="5">
        <v>187.35226796648817</v>
      </c>
      <c r="X370" s="5">
        <v>217.63669021878854</v>
      </c>
      <c r="Y370" s="5">
        <v>247.83501999999999</v>
      </c>
      <c r="Z370" s="5">
        <v>278.10723745599836</v>
      </c>
      <c r="AA370" s="5">
        <v>308.49848530149842</v>
      </c>
      <c r="AB370" s="5">
        <v>337.89561699936002</v>
      </c>
      <c r="AC370" s="5">
        <v>7.3522679664881707</v>
      </c>
      <c r="AD370" s="5">
        <v>37.636690218788544</v>
      </c>
      <c r="AE370" s="5">
        <v>67.83502</v>
      </c>
      <c r="AF370" s="5">
        <v>98.107237455998359</v>
      </c>
      <c r="AG370" s="5">
        <v>128.49848530149842</v>
      </c>
      <c r="BP370" s="47">
        <v>39.659999999999997</v>
      </c>
      <c r="BQ370" s="47">
        <v>1</v>
      </c>
      <c r="BR370" s="47">
        <v>39.659999999999997</v>
      </c>
      <c r="BS370" s="80" t="s">
        <v>432</v>
      </c>
      <c r="ED370" s="72"/>
      <c r="EE370" s="72"/>
    </row>
    <row r="371" spans="20:135">
      <c r="T371" s="19">
        <v>0.25625000000000003</v>
      </c>
      <c r="U371" s="35">
        <v>158.13276599882849</v>
      </c>
      <c r="V371" s="5">
        <v>158.13276599882849</v>
      </c>
      <c r="W371" s="5">
        <v>187.59200514688044</v>
      </c>
      <c r="X371" s="5">
        <v>217.86978786748574</v>
      </c>
      <c r="Y371" s="5">
        <v>248.06443999999999</v>
      </c>
      <c r="Z371" s="5">
        <v>278.3421738366427</v>
      </c>
      <c r="AA371" s="5">
        <v>308.73997156351737</v>
      </c>
      <c r="AB371" s="5">
        <v>338.13276599882852</v>
      </c>
      <c r="AC371" s="5">
        <v>7.5920051468804104</v>
      </c>
      <c r="AD371" s="5">
        <v>37.869787867485741</v>
      </c>
      <c r="AE371" s="5">
        <v>68.064440000000005</v>
      </c>
      <c r="AF371" s="5">
        <v>98.342173836642672</v>
      </c>
      <c r="AG371" s="5">
        <v>128.73997156351737</v>
      </c>
      <c r="BP371" s="47">
        <v>39.67</v>
      </c>
      <c r="BQ371" s="47">
        <v>1</v>
      </c>
      <c r="BR371" s="47">
        <v>39.67</v>
      </c>
      <c r="BS371" s="80" t="s">
        <v>432</v>
      </c>
      <c r="ED371" s="72"/>
      <c r="EE371" s="72"/>
    </row>
    <row r="372" spans="20:135">
      <c r="T372" s="19">
        <v>0.25694444444444448</v>
      </c>
      <c r="U372" s="35">
        <v>158.36970176709735</v>
      </c>
      <c r="V372" s="5">
        <v>158.36970176709735</v>
      </c>
      <c r="W372" s="5">
        <v>187.83169979018729</v>
      </c>
      <c r="X372" s="5">
        <v>218.10278515113094</v>
      </c>
      <c r="Y372" s="5">
        <v>248.29386</v>
      </c>
      <c r="Z372" s="5">
        <v>278.57722573145639</v>
      </c>
      <c r="AA372" s="5">
        <v>308.98157648881306</v>
      </c>
      <c r="AB372" s="5">
        <v>338.36970176709735</v>
      </c>
      <c r="AC372" s="5">
        <v>7.8316997901872583</v>
      </c>
      <c r="AD372" s="5">
        <v>38.102785151130945</v>
      </c>
      <c r="AE372" s="5">
        <v>68.293859999999995</v>
      </c>
      <c r="AF372" s="5">
        <v>98.577225731456394</v>
      </c>
      <c r="AG372" s="5">
        <v>128.98157648881306</v>
      </c>
      <c r="BP372" s="47">
        <v>39.68</v>
      </c>
      <c r="BQ372" s="47">
        <v>1</v>
      </c>
      <c r="BR372" s="47">
        <v>39.68</v>
      </c>
      <c r="BS372" s="80" t="s">
        <v>432</v>
      </c>
      <c r="ED372" s="72"/>
      <c r="EE372" s="72"/>
    </row>
    <row r="373" spans="20:135">
      <c r="T373" s="19">
        <v>0.25763888888888892</v>
      </c>
      <c r="U373" s="35">
        <v>158.60649717910297</v>
      </c>
      <c r="V373" s="5">
        <v>158.60649717910297</v>
      </c>
      <c r="W373" s="5">
        <v>188.07128407999886</v>
      </c>
      <c r="X373" s="5">
        <v>218.33568301443611</v>
      </c>
      <c r="Y373" s="5">
        <v>248.52330000000001</v>
      </c>
      <c r="Z373" s="5">
        <v>278.81239389867926</v>
      </c>
      <c r="AA373" s="5">
        <v>309.22336487117047</v>
      </c>
      <c r="AB373" s="5">
        <v>338.60649717910297</v>
      </c>
      <c r="AC373" s="5">
        <v>8.0712840799988612</v>
      </c>
      <c r="AD373" s="5">
        <v>38.335683014436086</v>
      </c>
      <c r="AE373" s="5">
        <v>68.523300000000006</v>
      </c>
      <c r="AF373" s="5">
        <v>98.812393898679261</v>
      </c>
      <c r="AG373" s="5">
        <v>129.22336487117047</v>
      </c>
      <c r="BP373" s="47">
        <v>39.69</v>
      </c>
      <c r="BQ373" s="47">
        <v>1</v>
      </c>
      <c r="BR373" s="47">
        <v>39.69</v>
      </c>
      <c r="BS373" s="80" t="s">
        <v>432</v>
      </c>
      <c r="ED373" s="72"/>
      <c r="EE373" s="72"/>
    </row>
    <row r="374" spans="20:135">
      <c r="T374" s="19">
        <v>0.25833333333333336</v>
      </c>
      <c r="U374" s="35">
        <v>158.8435490410599</v>
      </c>
      <c r="V374" s="5">
        <v>158.8435490410599</v>
      </c>
      <c r="W374" s="5">
        <v>188.31076066163956</v>
      </c>
      <c r="X374" s="5">
        <v>218.56848237266101</v>
      </c>
      <c r="Y374" s="5">
        <v>248.75274999999999</v>
      </c>
      <c r="Z374" s="5">
        <v>279.0476790073717</v>
      </c>
      <c r="AA374" s="5">
        <v>309.46512138003362</v>
      </c>
      <c r="AB374" s="5">
        <v>338.84354904105987</v>
      </c>
      <c r="AC374" s="5">
        <v>8.3107606616395628</v>
      </c>
      <c r="AD374" s="5">
        <v>38.568482372661038</v>
      </c>
      <c r="AE374" s="5">
        <v>68.752750000000006</v>
      </c>
      <c r="AF374" s="5">
        <v>99.047679007371698</v>
      </c>
      <c r="AG374" s="5">
        <v>129.46512138003362</v>
      </c>
      <c r="BP374" s="47">
        <v>39.700000000000003</v>
      </c>
      <c r="BQ374" s="47">
        <v>1</v>
      </c>
      <c r="BR374" s="47">
        <v>39.700000000000003</v>
      </c>
      <c r="BS374" s="80" t="s">
        <v>432</v>
      </c>
      <c r="ED374" s="72"/>
      <c r="EE374" s="72"/>
    </row>
    <row r="375" spans="20:135">
      <c r="T375" s="19">
        <v>0.2590277777777778</v>
      </c>
      <c r="U375" s="35">
        <v>159.08037277357079</v>
      </c>
      <c r="V375" s="5">
        <v>159.08037277357079</v>
      </c>
      <c r="W375" s="5">
        <v>188.55011117221454</v>
      </c>
      <c r="X375" s="5">
        <v>218.80118417997477</v>
      </c>
      <c r="Y375" s="5">
        <v>248.98223000000002</v>
      </c>
      <c r="Z375" s="5">
        <v>279.28308209744256</v>
      </c>
      <c r="AA375" s="5">
        <v>309.70703219253323</v>
      </c>
      <c r="AB375" s="5">
        <v>339.08037277357079</v>
      </c>
      <c r="AC375" s="5">
        <v>8.5501111722145424</v>
      </c>
      <c r="AD375" s="5">
        <v>38.801184179974769</v>
      </c>
      <c r="AE375" s="5">
        <v>68.982230000000001</v>
      </c>
      <c r="AF375" s="5">
        <v>99.283082097442545</v>
      </c>
      <c r="AG375" s="5">
        <v>129.70703219253321</v>
      </c>
      <c r="BP375" s="47">
        <v>39.71</v>
      </c>
      <c r="BQ375" s="47">
        <v>1</v>
      </c>
      <c r="BR375" s="47">
        <v>39.71</v>
      </c>
      <c r="BS375" s="80" t="s">
        <v>432</v>
      </c>
      <c r="ED375" s="72"/>
      <c r="EE375" s="72"/>
    </row>
    <row r="376" spans="20:135">
      <c r="T376" s="19">
        <v>0.25972222222222224</v>
      </c>
      <c r="U376" s="35">
        <v>159.31730005196005</v>
      </c>
      <c r="V376" s="5">
        <v>159.31730005196005</v>
      </c>
      <c r="W376" s="5">
        <v>188.78937230154585</v>
      </c>
      <c r="X376" s="5">
        <v>219.03378935655402</v>
      </c>
      <c r="Y376" s="5">
        <v>249.21170999999998</v>
      </c>
      <c r="Z376" s="5">
        <v>279.51860361627712</v>
      </c>
      <c r="AA376" s="5">
        <v>309.94904524819907</v>
      </c>
      <c r="AB376" s="5">
        <v>339.31730005196005</v>
      </c>
      <c r="AC376" s="5">
        <v>8.7893723015458818</v>
      </c>
      <c r="AD376" s="5">
        <v>39.033789356554053</v>
      </c>
      <c r="AE376" s="5">
        <v>69.211709999999997</v>
      </c>
      <c r="AF376" s="5">
        <v>99.518603616277133</v>
      </c>
      <c r="AG376" s="5">
        <v>129.94904524819907</v>
      </c>
      <c r="BP376" s="47">
        <v>39.72</v>
      </c>
      <c r="BQ376" s="47">
        <v>1</v>
      </c>
      <c r="BR376" s="47">
        <v>39.72</v>
      </c>
      <c r="BS376" s="80" t="s">
        <v>432</v>
      </c>
      <c r="ED376" s="72"/>
      <c r="EE376" s="72"/>
    </row>
    <row r="377" spans="20:135">
      <c r="T377" s="19">
        <v>0.26041666666666669</v>
      </c>
      <c r="U377" s="35">
        <v>159.55423109080868</v>
      </c>
      <c r="V377" s="5">
        <v>159.55423109080868</v>
      </c>
      <c r="W377" s="5">
        <v>189.02857306944611</v>
      </c>
      <c r="X377" s="5">
        <v>219.26629884278483</v>
      </c>
      <c r="Y377" s="5">
        <v>249.44121999999999</v>
      </c>
      <c r="Z377" s="5">
        <v>279.75424432201805</v>
      </c>
      <c r="AA377" s="5">
        <v>310.19115523217249</v>
      </c>
      <c r="AB377" s="5">
        <v>339.55423109080868</v>
      </c>
      <c r="AC377" s="5">
        <v>9.0285730694461108</v>
      </c>
      <c r="AD377" s="5">
        <v>39.266298842784863</v>
      </c>
      <c r="AE377" s="5">
        <v>69.441220000000001</v>
      </c>
      <c r="AF377" s="5">
        <v>99.754244322018053</v>
      </c>
      <c r="AG377" s="5">
        <v>130.19115523217249</v>
      </c>
      <c r="BP377" s="47">
        <v>39.729999999999997</v>
      </c>
      <c r="BQ377" s="47">
        <v>1</v>
      </c>
      <c r="BR377" s="47">
        <v>39.729999999999997</v>
      </c>
      <c r="BS377" s="80" t="s">
        <v>432</v>
      </c>
      <c r="ED377" s="72"/>
      <c r="EE377" s="72"/>
    </row>
    <row r="378" spans="20:135">
      <c r="T378" s="19">
        <v>0.26111111111111113</v>
      </c>
      <c r="U378" s="35">
        <v>159.79109690628223</v>
      </c>
      <c r="V378" s="5">
        <v>159.79109690628223</v>
      </c>
      <c r="W378" s="5">
        <v>189.26761958438092</v>
      </c>
      <c r="X378" s="5">
        <v>219.49871363431853</v>
      </c>
      <c r="Y378" s="5">
        <v>249.67075</v>
      </c>
      <c r="Z378" s="5">
        <v>279.99000513758847</v>
      </c>
      <c r="AA378" s="5">
        <v>310.43342431312328</v>
      </c>
      <c r="AB378" s="5">
        <v>339.79109690628223</v>
      </c>
      <c r="AC378" s="5">
        <v>9.2676195843808955</v>
      </c>
      <c r="AD378" s="5">
        <v>39.498713634318506</v>
      </c>
      <c r="AE378" s="5">
        <v>69.670749999999998</v>
      </c>
      <c r="AF378" s="5">
        <v>99.990005137588454</v>
      </c>
      <c r="AG378" s="5">
        <v>130.43342431312331</v>
      </c>
      <c r="BP378" s="47">
        <v>39.74</v>
      </c>
      <c r="BQ378" s="47">
        <v>1</v>
      </c>
      <c r="BR378" s="47">
        <v>39.74</v>
      </c>
      <c r="BS378" s="80" t="s">
        <v>432</v>
      </c>
      <c r="ED378" s="72"/>
      <c r="EE378" s="72"/>
    </row>
    <row r="379" spans="20:135">
      <c r="T379" s="19">
        <v>0.26180555555555557</v>
      </c>
      <c r="U379" s="35">
        <v>160.02780140229834</v>
      </c>
      <c r="V379" s="5">
        <v>160.02780140229834</v>
      </c>
      <c r="W379" s="5">
        <v>189.50656583758735</v>
      </c>
      <c r="X379" s="5">
        <v>219.7310346403782</v>
      </c>
      <c r="Y379" s="5">
        <v>249.90030000000002</v>
      </c>
      <c r="Z379" s="5">
        <v>280.22588653675336</v>
      </c>
      <c r="AA379" s="5">
        <v>310.67573258711593</v>
      </c>
      <c r="AB379" s="5">
        <v>340.02780140229834</v>
      </c>
      <c r="AC379" s="5">
        <v>9.5065658375873454</v>
      </c>
      <c r="AD379" s="5">
        <v>39.731034640378198</v>
      </c>
      <c r="AE379" s="5">
        <v>69.900300000000001</v>
      </c>
      <c r="AF379" s="5">
        <v>100.22588653675336</v>
      </c>
      <c r="AG379" s="5">
        <v>130.6757325871159</v>
      </c>
      <c r="BP379" s="47">
        <v>39.75</v>
      </c>
      <c r="BQ379" s="47">
        <v>1</v>
      </c>
      <c r="BR379" s="47">
        <v>39.75</v>
      </c>
      <c r="BS379" s="80" t="s">
        <v>432</v>
      </c>
      <c r="ED379" s="72"/>
      <c r="EE379" s="72"/>
    </row>
    <row r="380" spans="20:135">
      <c r="T380" s="19">
        <v>0.26250000000000001</v>
      </c>
      <c r="U380" s="35">
        <v>160.26477546534605</v>
      </c>
      <c r="V380" s="5">
        <v>160.26477546534605</v>
      </c>
      <c r="W380" s="5">
        <v>189.74536426825176</v>
      </c>
      <c r="X380" s="5">
        <v>219.96326287984124</v>
      </c>
      <c r="Y380" s="5">
        <v>250.12988000000001</v>
      </c>
      <c r="Z380" s="5">
        <v>280.46188938341965</v>
      </c>
      <c r="AA380" s="5">
        <v>310.91810823468791</v>
      </c>
      <c r="AB380" s="5">
        <v>340.26477546534602</v>
      </c>
      <c r="AC380" s="5">
        <v>9.7453642682517625</v>
      </c>
      <c r="AD380" s="5">
        <v>39.963262879841238</v>
      </c>
      <c r="AE380" s="5">
        <v>70.12988</v>
      </c>
      <c r="AF380" s="5">
        <v>100.46188938341965</v>
      </c>
      <c r="AG380" s="5">
        <v>130.91810823468788</v>
      </c>
      <c r="BP380" s="47">
        <v>39.76</v>
      </c>
      <c r="BQ380" s="47">
        <v>1</v>
      </c>
      <c r="BR380" s="47">
        <v>39.76</v>
      </c>
      <c r="BS380" s="80" t="s">
        <v>432</v>
      </c>
      <c r="ED380" s="72"/>
      <c r="EE380" s="72"/>
    </row>
    <row r="381" spans="20:135">
      <c r="T381" s="19">
        <v>0.26319444444444445</v>
      </c>
      <c r="U381" s="35">
        <v>160.50145069927984</v>
      </c>
      <c r="V381" s="5">
        <v>160.50145069927984</v>
      </c>
      <c r="W381" s="5">
        <v>189.9840897979887</v>
      </c>
      <c r="X381" s="5">
        <v>220.19539926750599</v>
      </c>
      <c r="Y381" s="5">
        <v>250.35948000000002</v>
      </c>
      <c r="Z381" s="5">
        <v>280.69801421008719</v>
      </c>
      <c r="AA381" s="5">
        <v>311.16059050172657</v>
      </c>
      <c r="AB381" s="5">
        <v>340.50145069927987</v>
      </c>
      <c r="AC381" s="5">
        <v>9.9840897979887018</v>
      </c>
      <c r="AD381" s="5">
        <v>40.195399267505991</v>
      </c>
      <c r="AE381" s="5">
        <v>70.359480000000005</v>
      </c>
      <c r="AF381" s="5">
        <v>100.69801421008719</v>
      </c>
      <c r="AG381" s="5">
        <v>131.16059050172657</v>
      </c>
      <c r="BP381" s="47">
        <v>39.770000000000003</v>
      </c>
      <c r="BQ381" s="47">
        <v>1</v>
      </c>
      <c r="BR381" s="47">
        <v>39.770000000000003</v>
      </c>
      <c r="BS381" s="80" t="s">
        <v>432</v>
      </c>
      <c r="ED381" s="72"/>
      <c r="EE381" s="72"/>
    </row>
    <row r="382" spans="20:135">
      <c r="T382" s="19">
        <v>0.2638888888888889</v>
      </c>
      <c r="U382" s="35">
        <v>160.73838046827933</v>
      </c>
      <c r="V382" s="5">
        <v>160.73838046827933</v>
      </c>
      <c r="W382" s="5">
        <v>190.22270372041277</v>
      </c>
      <c r="X382" s="5">
        <v>220.42744485098021</v>
      </c>
      <c r="Y382" s="5">
        <v>250.58910000000003</v>
      </c>
      <c r="Z382" s="5">
        <v>280.93426188473381</v>
      </c>
      <c r="AA382" s="5">
        <v>311.40320530880138</v>
      </c>
      <c r="AB382" s="5">
        <v>340.73838046827933</v>
      </c>
      <c r="AC382" s="5">
        <v>10.222703720412767</v>
      </c>
      <c r="AD382" s="5">
        <v>40.427444850980237</v>
      </c>
      <c r="AE382" s="5">
        <v>70.589100000000002</v>
      </c>
      <c r="AF382" s="5">
        <v>100.93426188473379</v>
      </c>
      <c r="AG382" s="5">
        <v>131.40320530880135</v>
      </c>
      <c r="BP382" s="47">
        <v>39.78</v>
      </c>
      <c r="BQ382" s="47">
        <v>1</v>
      </c>
      <c r="BR382" s="47">
        <v>39.78</v>
      </c>
      <c r="BS382" s="80" t="s">
        <v>432</v>
      </c>
      <c r="ED382" s="72"/>
      <c r="EE382" s="72"/>
    </row>
    <row r="383" spans="20:135">
      <c r="T383" s="19">
        <v>0.26458333333333334</v>
      </c>
      <c r="U383" s="35">
        <v>160.97520735254756</v>
      </c>
      <c r="V383" s="5">
        <v>160.97520735254756</v>
      </c>
      <c r="W383" s="5">
        <v>190.46123576151913</v>
      </c>
      <c r="X383" s="5">
        <v>220.65940061370128</v>
      </c>
      <c r="Y383" s="5">
        <v>250.81876</v>
      </c>
      <c r="Z383" s="5">
        <v>281.17063309464959</v>
      </c>
      <c r="AA383" s="5">
        <v>311.64588379474918</v>
      </c>
      <c r="AB383" s="5">
        <v>340.97520735254756</v>
      </c>
      <c r="AC383" s="5">
        <v>10.461235761519106</v>
      </c>
      <c r="AD383" s="5">
        <v>40.65940061370128</v>
      </c>
      <c r="AE383" s="5">
        <v>70.818759999999997</v>
      </c>
      <c r="AF383" s="5">
        <v>101.17063309464962</v>
      </c>
      <c r="AG383" s="5">
        <v>131.64588379474918</v>
      </c>
      <c r="BP383" s="47">
        <v>39.79</v>
      </c>
      <c r="BQ383" s="47">
        <v>1</v>
      </c>
      <c r="BR383" s="47">
        <v>39.79</v>
      </c>
      <c r="BS383" s="80" t="s">
        <v>432</v>
      </c>
      <c r="ED383" s="72"/>
      <c r="EE383" s="72"/>
    </row>
    <row r="384" spans="20:135">
      <c r="T384" s="19">
        <v>0.26527777777777778</v>
      </c>
      <c r="U384" s="35">
        <v>161.21199792921041</v>
      </c>
      <c r="V384" s="5">
        <v>161.21199792921041</v>
      </c>
      <c r="W384" s="5">
        <v>190.69966104820537</v>
      </c>
      <c r="X384" s="5">
        <v>220.89126749113137</v>
      </c>
      <c r="Y384" s="5">
        <v>251.04844000000003</v>
      </c>
      <c r="Z384" s="5">
        <v>281.40712823209037</v>
      </c>
      <c r="AA384" s="5">
        <v>311.88864626782299</v>
      </c>
      <c r="AB384" s="5">
        <v>341.21199792921038</v>
      </c>
      <c r="AC384" s="5">
        <v>10.699661048205371</v>
      </c>
      <c r="AD384" s="5">
        <v>40.891267491131373</v>
      </c>
      <c r="AE384" s="5">
        <v>71.048439999999999</v>
      </c>
      <c r="AF384" s="5">
        <v>101.40712823209039</v>
      </c>
      <c r="AG384" s="5">
        <v>131.88864626782299</v>
      </c>
      <c r="BP384" s="47">
        <v>39.799999999999997</v>
      </c>
      <c r="BQ384" s="47">
        <v>1</v>
      </c>
      <c r="BR384" s="47">
        <v>39.799999999999997</v>
      </c>
      <c r="BS384" s="80" t="s">
        <v>432</v>
      </c>
      <c r="ED384" s="72"/>
      <c r="EE384" s="72"/>
    </row>
    <row r="385" spans="20:135">
      <c r="T385" s="19">
        <v>0.26597222222222222</v>
      </c>
      <c r="U385" s="35">
        <v>161.44873240955062</v>
      </c>
      <c r="V385" s="5">
        <v>161.44873240955062</v>
      </c>
      <c r="W385" s="5">
        <v>190.93795933202438</v>
      </c>
      <c r="X385" s="5">
        <v>221.12304654723644</v>
      </c>
      <c r="Y385" s="5">
        <v>251.27814999999998</v>
      </c>
      <c r="Z385" s="5">
        <v>281.64374822215063</v>
      </c>
      <c r="AA385" s="5">
        <v>312.131510164936</v>
      </c>
      <c r="AB385" s="5">
        <v>341.44873240955064</v>
      </c>
      <c r="AC385" s="5">
        <v>10.937959332024377</v>
      </c>
      <c r="AD385" s="5">
        <v>41.123046547236413</v>
      </c>
      <c r="AE385" s="5">
        <v>71.278149999999997</v>
      </c>
      <c r="AF385" s="5">
        <v>101.64374822215061</v>
      </c>
      <c r="AG385" s="5">
        <v>132.131510164936</v>
      </c>
      <c r="BP385" s="47">
        <v>39.81</v>
      </c>
      <c r="BQ385" s="47">
        <v>1</v>
      </c>
      <c r="BR385" s="47">
        <v>39.81</v>
      </c>
      <c r="BS385" s="80" t="s">
        <v>432</v>
      </c>
      <c r="ED385" s="72"/>
      <c r="EE385" s="72"/>
    </row>
    <row r="386" spans="20:135">
      <c r="T386" s="19">
        <v>0.26666666666666666</v>
      </c>
      <c r="U386" s="35">
        <v>161.68553267950224</v>
      </c>
      <c r="V386" s="5">
        <v>161.68553267950224</v>
      </c>
      <c r="W386" s="5">
        <v>191.17614332515194</v>
      </c>
      <c r="X386" s="5">
        <v>221.35473878638896</v>
      </c>
      <c r="Y386" s="5">
        <v>251.50788999999997</v>
      </c>
      <c r="Z386" s="5">
        <v>281.88049367427607</v>
      </c>
      <c r="AA386" s="5">
        <v>312.37438579023245</v>
      </c>
      <c r="AB386" s="5">
        <v>341.68553267950222</v>
      </c>
      <c r="AC386" s="5">
        <v>11.176143325151941</v>
      </c>
      <c r="AD386" s="5">
        <v>41.354738786388964</v>
      </c>
      <c r="AE386" s="5">
        <v>71.507890000000003</v>
      </c>
      <c r="AF386" s="5">
        <v>101.88049367427607</v>
      </c>
      <c r="AG386" s="5">
        <v>132.37438579023245</v>
      </c>
      <c r="BP386" s="47">
        <v>39.82</v>
      </c>
      <c r="BQ386" s="47">
        <v>1</v>
      </c>
      <c r="BR386" s="47">
        <v>39.82</v>
      </c>
      <c r="BS386" s="80" t="s">
        <v>432</v>
      </c>
      <c r="ED386" s="72"/>
      <c r="EE386" s="72"/>
    </row>
    <row r="387" spans="20:135">
      <c r="T387" s="19">
        <v>0.2673611111111111</v>
      </c>
      <c r="U387" s="35">
        <v>161.92225123945911</v>
      </c>
      <c r="V387" s="5">
        <v>161.92225123945911</v>
      </c>
      <c r="W387" s="5">
        <v>191.41420830941777</v>
      </c>
      <c r="X387" s="5">
        <v>221.58634518356433</v>
      </c>
      <c r="Y387" s="5">
        <v>251.73766999999998</v>
      </c>
      <c r="Z387" s="5">
        <v>282.11736507076967</v>
      </c>
      <c r="AA387" s="5">
        <v>312.61747326310172</v>
      </c>
      <c r="AB387" s="5">
        <v>341.92225123945911</v>
      </c>
      <c r="AC387" s="5">
        <v>11.414208309417745</v>
      </c>
      <c r="AD387" s="5">
        <v>41.586345183564333</v>
      </c>
      <c r="AE387" s="5">
        <v>71.737669999999994</v>
      </c>
      <c r="AF387" s="5">
        <v>102.11736507076969</v>
      </c>
      <c r="AG387" s="5">
        <v>132.61747326310174</v>
      </c>
      <c r="BP387" s="47">
        <v>39.83</v>
      </c>
      <c r="BQ387" s="47">
        <v>1</v>
      </c>
      <c r="BR387" s="47">
        <v>39.83</v>
      </c>
      <c r="BS387" s="80" t="s">
        <v>432</v>
      </c>
      <c r="ED387" s="72"/>
      <c r="EE387" s="72"/>
    </row>
    <row r="388" spans="20:135">
      <c r="T388" s="19">
        <v>0.26805555555555555</v>
      </c>
      <c r="U388" s="35">
        <v>162.15893517583007</v>
      </c>
      <c r="V388" s="5">
        <v>162.15893517583007</v>
      </c>
      <c r="W388" s="5">
        <v>191.65218816540443</v>
      </c>
      <c r="X388" s="5">
        <v>221.8178668120436</v>
      </c>
      <c r="Y388" s="5">
        <v>251.96748000000002</v>
      </c>
      <c r="Z388" s="5">
        <v>282.35436323657711</v>
      </c>
      <c r="AA388" s="5">
        <v>312.86061925052616</v>
      </c>
      <c r="AB388" s="5">
        <v>342.15893517583004</v>
      </c>
      <c r="AC388" s="5">
        <v>11.652188165404425</v>
      </c>
      <c r="AD388" s="5">
        <v>41.817866812043576</v>
      </c>
      <c r="AE388" s="5">
        <v>71.967479999999995</v>
      </c>
      <c r="AF388" s="5">
        <v>102.35436323657711</v>
      </c>
      <c r="AG388" s="5">
        <v>132.86061925052613</v>
      </c>
      <c r="BP388" s="47">
        <v>39.840000000000003</v>
      </c>
      <c r="BQ388" s="47">
        <v>1</v>
      </c>
      <c r="BR388" s="47">
        <v>39.840000000000003</v>
      </c>
      <c r="BS388" s="80" t="s">
        <v>432</v>
      </c>
      <c r="ED388" s="72"/>
      <c r="EE388" s="72"/>
    </row>
    <row r="389" spans="20:135">
      <c r="T389" s="19">
        <v>0.26874999999999999</v>
      </c>
      <c r="U389" s="35">
        <v>162.39563031628677</v>
      </c>
      <c r="V389" s="5">
        <v>162.39563031628677</v>
      </c>
      <c r="W389" s="5">
        <v>191.89003132018854</v>
      </c>
      <c r="X389" s="5">
        <v>222.04930466827551</v>
      </c>
      <c r="Y389" s="5">
        <v>252.19732999999997</v>
      </c>
      <c r="Z389" s="5">
        <v>282.59148862276777</v>
      </c>
      <c r="AA389" s="5">
        <v>313.10383785100885</v>
      </c>
      <c r="AB389" s="5">
        <v>342.39563031628677</v>
      </c>
      <c r="AC389" s="5">
        <v>11.890031320188541</v>
      </c>
      <c r="AD389" s="5">
        <v>42.049304668275511</v>
      </c>
      <c r="AE389" s="5">
        <v>72.197329999999994</v>
      </c>
      <c r="AF389" s="5">
        <v>102.59148862276774</v>
      </c>
      <c r="AG389" s="5">
        <v>133.10383785100885</v>
      </c>
      <c r="BP389" s="47">
        <v>39.85</v>
      </c>
      <c r="BQ389" s="47">
        <v>1</v>
      </c>
      <c r="BR389" s="47">
        <v>39.85</v>
      </c>
      <c r="BS389" s="80" t="s">
        <v>432</v>
      </c>
      <c r="ED389" s="72"/>
      <c r="EE389" s="72"/>
    </row>
    <row r="390" spans="20:135">
      <c r="T390" s="19">
        <v>0.26944444444444443</v>
      </c>
      <c r="U390" s="35">
        <v>162.6322572723972</v>
      </c>
      <c r="V390" s="5">
        <v>162.6322572723972</v>
      </c>
      <c r="W390" s="5">
        <v>192.12780551572121</v>
      </c>
      <c r="X390" s="5">
        <v>222.28065979538354</v>
      </c>
      <c r="Y390" s="5">
        <v>252.42721</v>
      </c>
      <c r="Z390" s="5">
        <v>282.82874188517167</v>
      </c>
      <c r="AA390" s="5">
        <v>313.34707962762013</v>
      </c>
      <c r="AB390" s="5">
        <v>342.63225727239717</v>
      </c>
      <c r="AC390" s="5">
        <v>12.127805515721207</v>
      </c>
      <c r="AD390" s="5">
        <v>42.280659795383542</v>
      </c>
      <c r="AE390" s="5">
        <v>72.427210000000002</v>
      </c>
      <c r="AF390" s="5">
        <v>102.8287418851717</v>
      </c>
      <c r="AG390" s="5">
        <v>133.34707962762016</v>
      </c>
      <c r="BP390" s="47">
        <v>39.86</v>
      </c>
      <c r="BQ390" s="47">
        <v>1</v>
      </c>
      <c r="BR390" s="47">
        <v>39.86</v>
      </c>
      <c r="BS390" s="80" t="s">
        <v>432</v>
      </c>
      <c r="ED390" s="72"/>
      <c r="EE390" s="72"/>
    </row>
    <row r="391" spans="20:135">
      <c r="T391" s="19">
        <v>0.27013888888888887</v>
      </c>
      <c r="U391" s="35">
        <v>162.86884276260116</v>
      </c>
      <c r="V391" s="5">
        <v>162.86884276260116</v>
      </c>
      <c r="W391" s="5">
        <v>192.36545870519058</v>
      </c>
      <c r="X391" s="5">
        <v>222.51193324854779</v>
      </c>
      <c r="Y391" s="5">
        <v>252.65714000000003</v>
      </c>
      <c r="Z391" s="5">
        <v>283.06612367694584</v>
      </c>
      <c r="AA391" s="5">
        <v>313.59054011542059</v>
      </c>
      <c r="AB391" s="5">
        <v>342.86884276260116</v>
      </c>
      <c r="AC391" s="5">
        <v>12.365458705190576</v>
      </c>
      <c r="AD391" s="5">
        <v>42.511933248547791</v>
      </c>
      <c r="AE391" s="5">
        <v>72.657139999999998</v>
      </c>
      <c r="AF391" s="5">
        <v>103.06612367694581</v>
      </c>
      <c r="AG391" s="5">
        <v>133.59054011542059</v>
      </c>
      <c r="BP391" s="47">
        <v>39.869999999999997</v>
      </c>
      <c r="BQ391" s="47">
        <v>1</v>
      </c>
      <c r="BR391" s="47">
        <v>39.869999999999997</v>
      </c>
      <c r="BS391" s="80" t="s">
        <v>432</v>
      </c>
      <c r="ED391" s="72"/>
      <c r="EE391" s="72"/>
    </row>
    <row r="392" spans="20:135">
      <c r="T392" s="19">
        <v>0.27083333333333331</v>
      </c>
      <c r="U392" s="35">
        <v>163.10534105057425</v>
      </c>
      <c r="V392" s="5">
        <v>163.10534105057425</v>
      </c>
      <c r="W392" s="5">
        <v>192.60295517595932</v>
      </c>
      <c r="X392" s="5">
        <v>222.74312607635389</v>
      </c>
      <c r="Y392" s="5">
        <v>252.88710000000003</v>
      </c>
      <c r="Z392" s="5">
        <v>283.30363462240774</v>
      </c>
      <c r="AA392" s="5">
        <v>313.83403533340424</v>
      </c>
      <c r="AB392" s="5">
        <v>343.10534105057422</v>
      </c>
      <c r="AC392" s="5">
        <v>12.602955175959323</v>
      </c>
      <c r="AD392" s="5">
        <v>42.74312607635386</v>
      </c>
      <c r="AE392" s="5">
        <v>72.887100000000004</v>
      </c>
      <c r="AF392" s="5">
        <v>103.30363462240776</v>
      </c>
      <c r="AG392" s="5">
        <v>133.83403533340427</v>
      </c>
      <c r="BP392" s="47">
        <v>39.880000000000003</v>
      </c>
      <c r="BQ392" s="47">
        <v>1</v>
      </c>
      <c r="BR392" s="47">
        <v>39.880000000000003</v>
      </c>
      <c r="BS392" s="80" t="s">
        <v>432</v>
      </c>
      <c r="ED392" s="72"/>
      <c r="EE392" s="72"/>
    </row>
    <row r="393" spans="20:135">
      <c r="T393" s="19">
        <v>0.27152777777777776</v>
      </c>
      <c r="U393" s="35">
        <v>163.34192213078234</v>
      </c>
      <c r="V393" s="5">
        <v>163.34192213078234</v>
      </c>
      <c r="W393" s="5">
        <v>192.84039982948508</v>
      </c>
      <c r="X393" s="5">
        <v>222.97423931933776</v>
      </c>
      <c r="Y393" s="5">
        <v>253.11709999999999</v>
      </c>
      <c r="Z393" s="5">
        <v>283.54127511236413</v>
      </c>
      <c r="AA393" s="5">
        <v>314.07757245274473</v>
      </c>
      <c r="AB393" s="5">
        <v>343.34192213078234</v>
      </c>
      <c r="AC393" s="5">
        <v>12.840399829485079</v>
      </c>
      <c r="AD393" s="5">
        <v>42.974239319337755</v>
      </c>
      <c r="AE393" s="5">
        <v>73.117099999999994</v>
      </c>
      <c r="AF393" s="5">
        <v>103.54127511236416</v>
      </c>
      <c r="AG393" s="5">
        <v>134.07757245274473</v>
      </c>
      <c r="BP393" s="47">
        <v>39.89</v>
      </c>
      <c r="BQ393" s="47">
        <v>1</v>
      </c>
      <c r="BR393" s="47">
        <v>39.89</v>
      </c>
      <c r="BS393" s="80" t="s">
        <v>432</v>
      </c>
      <c r="ED393" s="72"/>
      <c r="EE393" s="72"/>
    </row>
    <row r="394" spans="20:135">
      <c r="T394" s="19">
        <v>0.2722222222222222</v>
      </c>
      <c r="U394" s="35">
        <v>163.57866380296235</v>
      </c>
      <c r="V394" s="5">
        <v>163.57866380296235</v>
      </c>
      <c r="W394" s="5">
        <v>193.07772243635023</v>
      </c>
      <c r="X394" s="5">
        <v>223.20527405375742</v>
      </c>
      <c r="Y394" s="5">
        <v>253.34715</v>
      </c>
      <c r="Z394" s="5">
        <v>283.77904589625297</v>
      </c>
      <c r="AA394" s="5">
        <v>314.3212362191619</v>
      </c>
      <c r="AB394" s="5">
        <v>343.57866380296235</v>
      </c>
      <c r="AC394" s="5">
        <v>13.0777224363502</v>
      </c>
      <c r="AD394" s="5">
        <v>43.205274053757421</v>
      </c>
      <c r="AE394" s="5">
        <v>73.347149999999999</v>
      </c>
      <c r="AF394" s="5">
        <v>103.77904589625297</v>
      </c>
      <c r="AG394" s="5">
        <v>134.3212362191619</v>
      </c>
      <c r="BP394" s="47">
        <v>39.9</v>
      </c>
      <c r="BQ394" s="47">
        <v>1</v>
      </c>
      <c r="BR394" s="47">
        <v>39.9</v>
      </c>
      <c r="BS394" s="80" t="s">
        <v>432</v>
      </c>
      <c r="ED394" s="72"/>
      <c r="EE394" s="72"/>
    </row>
    <row r="395" spans="20:135">
      <c r="T395" s="19">
        <v>0.27291666666666664</v>
      </c>
      <c r="U395" s="35">
        <v>163.81499757579317</v>
      </c>
      <c r="V395" s="5">
        <v>163.81499757579317</v>
      </c>
      <c r="W395" s="5">
        <v>193.31494862897151</v>
      </c>
      <c r="X395" s="5">
        <v>223.43623134049128</v>
      </c>
      <c r="Y395" s="5">
        <v>253.57724000000002</v>
      </c>
      <c r="Z395" s="5">
        <v>284.01694751521444</v>
      </c>
      <c r="AA395" s="5">
        <v>314.5649235744724</v>
      </c>
      <c r="AB395" s="5">
        <v>343.8149975757932</v>
      </c>
      <c r="AC395" s="5">
        <v>13.314948628971479</v>
      </c>
      <c r="AD395" s="5">
        <v>43.436231340491304</v>
      </c>
      <c r="AE395" s="5">
        <v>73.577240000000003</v>
      </c>
      <c r="AF395" s="5">
        <v>104.01694751521444</v>
      </c>
      <c r="AG395" s="5">
        <v>134.5649235744724</v>
      </c>
      <c r="BP395" s="47">
        <v>39.909999999999997</v>
      </c>
      <c r="BQ395" s="47">
        <v>1</v>
      </c>
      <c r="BR395" s="47">
        <v>39.909999999999997</v>
      </c>
      <c r="BS395" s="80" t="s">
        <v>432</v>
      </c>
      <c r="ED395" s="72"/>
      <c r="EE395" s="72"/>
    </row>
    <row r="396" spans="20:135">
      <c r="T396" s="19">
        <v>0.27361111111111108</v>
      </c>
      <c r="U396" s="35">
        <v>164.05157961804187</v>
      </c>
      <c r="V396" s="5">
        <v>164.05157961804187</v>
      </c>
      <c r="W396" s="5">
        <v>193.55201249802491</v>
      </c>
      <c r="X396" s="5">
        <v>223.66711226217166</v>
      </c>
      <c r="Y396" s="5">
        <v>253.80737999999997</v>
      </c>
      <c r="Z396" s="5">
        <v>284.25498039446882</v>
      </c>
      <c r="AA396" s="5">
        <v>314.80875741730654</v>
      </c>
      <c r="AB396" s="5">
        <v>344.05157961804184</v>
      </c>
      <c r="AC396" s="5">
        <v>13.552012498024908</v>
      </c>
      <c r="AD396" s="5">
        <v>43.667112262171656</v>
      </c>
      <c r="AE396" s="5">
        <v>73.807379999999995</v>
      </c>
      <c r="AF396" s="5">
        <v>104.25498039446882</v>
      </c>
      <c r="AG396" s="5">
        <v>134.80875741730657</v>
      </c>
      <c r="BP396" s="47">
        <v>39.92</v>
      </c>
      <c r="BQ396" s="47">
        <v>1</v>
      </c>
      <c r="BR396" s="47">
        <v>39.92</v>
      </c>
      <c r="BS396" s="80" t="s">
        <v>432</v>
      </c>
      <c r="ED396" s="72"/>
      <c r="EE396" s="72"/>
    </row>
    <row r="397" spans="20:135">
      <c r="T397" s="19">
        <v>0.27430555555555552</v>
      </c>
      <c r="U397" s="35">
        <v>164.28803071514787</v>
      </c>
      <c r="V397" s="5">
        <v>164.28803071514787</v>
      </c>
      <c r="W397" s="5">
        <v>193.78900199135822</v>
      </c>
      <c r="X397" s="5">
        <v>223.89791789399902</v>
      </c>
      <c r="Y397" s="5">
        <v>254.03755999999998</v>
      </c>
      <c r="Z397" s="5">
        <v>284.49314522794901</v>
      </c>
      <c r="AA397" s="5">
        <v>315.05266023438429</v>
      </c>
      <c r="AB397" s="5">
        <v>344.2880307151479</v>
      </c>
      <c r="AC397" s="5">
        <v>13.789001991358191</v>
      </c>
      <c r="AD397" s="5">
        <v>43.897917893999022</v>
      </c>
      <c r="AE397" s="5">
        <v>74.037559999999999</v>
      </c>
      <c r="AF397" s="5">
        <v>104.49314522794901</v>
      </c>
      <c r="AG397" s="5">
        <v>135.05266023438429</v>
      </c>
      <c r="BP397" s="47">
        <v>39.93</v>
      </c>
      <c r="BQ397" s="47">
        <v>1</v>
      </c>
      <c r="BR397" s="47">
        <v>39.93</v>
      </c>
      <c r="BS397" s="80" t="s">
        <v>432</v>
      </c>
      <c r="ED397" s="72"/>
      <c r="EE397" s="72"/>
    </row>
    <row r="398" spans="20:135">
      <c r="T398" s="19">
        <v>0.27499999999999997</v>
      </c>
      <c r="U398" s="35">
        <v>164.5245374727709</v>
      </c>
      <c r="V398" s="5">
        <v>164.5245374727709</v>
      </c>
      <c r="W398" s="5">
        <v>194.02590013151092</v>
      </c>
      <c r="X398" s="5">
        <v>224.12864930592852</v>
      </c>
      <c r="Y398" s="5">
        <v>254.26778999999999</v>
      </c>
      <c r="Z398" s="5">
        <v>284.73144241476075</v>
      </c>
      <c r="AA398" s="5">
        <v>315.29665262208187</v>
      </c>
      <c r="AB398" s="5">
        <v>344.52453747277093</v>
      </c>
      <c r="AC398" s="5">
        <v>14.025900131510923</v>
      </c>
      <c r="AD398" s="5">
        <v>44.128649305928548</v>
      </c>
      <c r="AE398" s="5">
        <v>74.267790000000005</v>
      </c>
      <c r="AF398" s="5">
        <v>104.73144241476075</v>
      </c>
      <c r="AG398" s="5">
        <v>135.29665262208184</v>
      </c>
      <c r="BP398" s="47">
        <v>39.94</v>
      </c>
      <c r="BQ398" s="47">
        <v>1</v>
      </c>
      <c r="BR398" s="47">
        <v>39.94</v>
      </c>
      <c r="BS398" s="80" t="s">
        <v>432</v>
      </c>
      <c r="ED398" s="72"/>
      <c r="EE398" s="72"/>
    </row>
    <row r="399" spans="20:135">
      <c r="T399" s="19">
        <v>0.27569444444444446</v>
      </c>
      <c r="U399" s="35">
        <v>164.76094979846411</v>
      </c>
      <c r="V399" s="5">
        <v>164.76094979846411</v>
      </c>
      <c r="W399" s="5">
        <v>194.26265864963398</v>
      </c>
      <c r="X399" s="5">
        <v>224.35930762454683</v>
      </c>
      <c r="Y399" s="5">
        <v>254.49806999999998</v>
      </c>
      <c r="Z399" s="5">
        <v>284.96987247849654</v>
      </c>
      <c r="AA399" s="5">
        <v>315.54077289372117</v>
      </c>
      <c r="AB399" s="5">
        <v>344.76094979846414</v>
      </c>
      <c r="AC399" s="5">
        <v>14.262658649633977</v>
      </c>
      <c r="AD399" s="5">
        <v>44.35930762454683</v>
      </c>
      <c r="AE399" s="5">
        <v>74.498069999999998</v>
      </c>
      <c r="AF399" s="5">
        <v>104.96987247849654</v>
      </c>
      <c r="AG399" s="5">
        <v>135.54077289372114</v>
      </c>
      <c r="BP399" s="47">
        <v>39.950000000000003</v>
      </c>
      <c r="BQ399" s="47">
        <v>1</v>
      </c>
      <c r="BR399" s="47">
        <v>39.950000000000003</v>
      </c>
      <c r="BS399" s="80" t="s">
        <v>432</v>
      </c>
      <c r="ED399" s="72"/>
      <c r="EE399" s="72"/>
    </row>
    <row r="400" spans="20:135">
      <c r="T400" s="19">
        <v>0.27638888888888885</v>
      </c>
      <c r="U400" s="35">
        <v>164.99741899871378</v>
      </c>
      <c r="V400" s="5">
        <v>164.99741899871378</v>
      </c>
      <c r="W400" s="5">
        <v>194.49933404976463</v>
      </c>
      <c r="X400" s="5">
        <v>224.58989392282845</v>
      </c>
      <c r="Y400" s="5">
        <v>254.72839999999997</v>
      </c>
      <c r="Z400" s="5">
        <v>285.20843601059323</v>
      </c>
      <c r="AA400" s="5">
        <v>315.78488333177609</v>
      </c>
      <c r="AB400" s="5">
        <v>344.99741899871378</v>
      </c>
      <c r="AC400" s="5">
        <v>14.499334049764627</v>
      </c>
      <c r="AD400" s="5">
        <v>44.589893922828423</v>
      </c>
      <c r="AE400" s="5">
        <v>74.728399999999993</v>
      </c>
      <c r="AF400" s="5">
        <v>105.20843601059326</v>
      </c>
      <c r="AG400" s="5">
        <v>135.78488333177606</v>
      </c>
      <c r="BP400" s="47">
        <v>39.96</v>
      </c>
      <c r="BQ400" s="47">
        <v>1</v>
      </c>
      <c r="BR400" s="47">
        <v>39.96</v>
      </c>
      <c r="BS400" s="80" t="s">
        <v>432</v>
      </c>
      <c r="ED400" s="72"/>
      <c r="EE400" s="72"/>
    </row>
    <row r="401" spans="20:135">
      <c r="T401" s="19">
        <v>0.27708333333333335</v>
      </c>
      <c r="U401" s="35">
        <v>165.23371766357653</v>
      </c>
      <c r="V401" s="5">
        <v>165.23371766357653</v>
      </c>
      <c r="W401" s="5">
        <v>194.73587950053223</v>
      </c>
      <c r="X401" s="5">
        <v>224.82040930659127</v>
      </c>
      <c r="Y401" s="5">
        <v>254.95877999999999</v>
      </c>
      <c r="Z401" s="5">
        <v>285.44713354009252</v>
      </c>
      <c r="AA401" s="5">
        <v>316.02913588543464</v>
      </c>
      <c r="AB401" s="5">
        <v>345.2337176635765</v>
      </c>
      <c r="AC401" s="5">
        <v>14.735879500532235</v>
      </c>
      <c r="AD401" s="5">
        <v>44.820409306591273</v>
      </c>
      <c r="AE401" s="5">
        <v>74.958780000000004</v>
      </c>
      <c r="AF401" s="5">
        <v>105.44713354009252</v>
      </c>
      <c r="AG401" s="5">
        <v>136.02913588543464</v>
      </c>
      <c r="BP401" s="47">
        <v>39.97</v>
      </c>
      <c r="BQ401" s="47">
        <v>1</v>
      </c>
      <c r="BR401" s="47">
        <v>39.97</v>
      </c>
      <c r="BS401" s="80" t="s">
        <v>432</v>
      </c>
      <c r="ED401" s="72"/>
      <c r="EE401" s="72"/>
    </row>
    <row r="402" spans="20:135">
      <c r="T402" s="19">
        <v>0.27777777777777779</v>
      </c>
      <c r="U402" s="35">
        <v>165.47000471731965</v>
      </c>
      <c r="V402" s="5">
        <v>165.47000471731965</v>
      </c>
      <c r="W402" s="5">
        <v>194.9723544084697</v>
      </c>
      <c r="X402" s="5">
        <v>225.0508549053626</v>
      </c>
      <c r="Y402" s="5">
        <v>255.18921999999998</v>
      </c>
      <c r="Z402" s="5">
        <v>285.68596537907285</v>
      </c>
      <c r="AA402" s="5">
        <v>316.27350601365958</v>
      </c>
      <c r="AB402" s="5">
        <v>345.47000471731963</v>
      </c>
      <c r="AC402" s="5">
        <v>14.972354408469698</v>
      </c>
      <c r="AD402" s="5">
        <v>45.050854905362598</v>
      </c>
      <c r="AE402" s="5">
        <v>75.189220000000006</v>
      </c>
      <c r="AF402" s="5">
        <v>105.68596537907285</v>
      </c>
      <c r="AG402" s="5">
        <v>136.27350601365958</v>
      </c>
      <c r="BP402" s="47">
        <v>39.979999999999997</v>
      </c>
      <c r="BQ402" s="47">
        <v>1</v>
      </c>
      <c r="BR402" s="47">
        <v>39.979999999999997</v>
      </c>
      <c r="BS402" s="80" t="s">
        <v>432</v>
      </c>
      <c r="ED402" s="72"/>
      <c r="EE402" s="72"/>
    </row>
    <row r="403" spans="20:135">
      <c r="T403" s="19">
        <v>0.27847222222222223</v>
      </c>
      <c r="U403" s="35">
        <v>165.70619720770981</v>
      </c>
      <c r="V403" s="5">
        <v>165.70619720770981</v>
      </c>
      <c r="W403" s="5">
        <v>195.20868493444789</v>
      </c>
      <c r="X403" s="5">
        <v>225.28123181441123</v>
      </c>
      <c r="Y403" s="5">
        <v>255.41971000000001</v>
      </c>
      <c r="Z403" s="5">
        <v>285.92493216609392</v>
      </c>
      <c r="AA403" s="5">
        <v>316.51788549753672</v>
      </c>
      <c r="AB403" s="5">
        <v>345.70619720770981</v>
      </c>
      <c r="AC403" s="5">
        <v>15.208684934447888</v>
      </c>
      <c r="AD403" s="5">
        <v>45.281231814411228</v>
      </c>
      <c r="AE403" s="5">
        <v>75.419709999999995</v>
      </c>
      <c r="AF403" s="5">
        <v>105.92493216609392</v>
      </c>
      <c r="AG403" s="5">
        <v>136.51788549753672</v>
      </c>
      <c r="BP403" s="47">
        <v>39.99</v>
      </c>
      <c r="BQ403" s="47">
        <v>1</v>
      </c>
      <c r="BR403" s="47">
        <v>39.99</v>
      </c>
      <c r="BS403" s="80" t="s">
        <v>432</v>
      </c>
      <c r="ED403" s="72"/>
      <c r="EE403" s="72"/>
    </row>
    <row r="404" spans="20:135">
      <c r="T404" s="19">
        <v>0.27916666666666667</v>
      </c>
      <c r="U404" s="35">
        <v>165.94263135032509</v>
      </c>
      <c r="V404" s="5">
        <v>165.94263135032509</v>
      </c>
      <c r="W404" s="5">
        <v>195.444925988878</v>
      </c>
      <c r="X404" s="5">
        <v>225.51154116145278</v>
      </c>
      <c r="Y404" s="5">
        <v>255.65026</v>
      </c>
      <c r="Z404" s="5">
        <v>286.16403434294205</v>
      </c>
      <c r="AA404" s="5">
        <v>316.76231784962846</v>
      </c>
      <c r="AB404" s="5">
        <v>345.94263135032509</v>
      </c>
      <c r="AC404" s="5">
        <v>15.444925988878026</v>
      </c>
      <c r="AD404" s="5">
        <v>45.511541161452783</v>
      </c>
      <c r="AE404" s="5">
        <v>75.650260000000003</v>
      </c>
      <c r="AF404" s="5">
        <v>106.16403434294205</v>
      </c>
      <c r="AG404" s="5">
        <v>136.76231784962846</v>
      </c>
      <c r="BP404" s="47">
        <v>40</v>
      </c>
      <c r="BQ404" s="47">
        <v>1</v>
      </c>
      <c r="BR404" s="47">
        <v>40</v>
      </c>
      <c r="BS404" s="80" t="s">
        <v>432</v>
      </c>
      <c r="ED404" s="72"/>
      <c r="EE404" s="72"/>
    </row>
    <row r="405" spans="20:135">
      <c r="T405" s="19">
        <v>0.27986111111111112</v>
      </c>
      <c r="U405" s="35">
        <v>166.17885338203962</v>
      </c>
      <c r="V405" s="5">
        <v>166.17885338203962</v>
      </c>
      <c r="W405" s="5">
        <v>195.68102747929325</v>
      </c>
      <c r="X405" s="5">
        <v>225.7417840754616</v>
      </c>
      <c r="Y405" s="5">
        <v>255.88085999999998</v>
      </c>
      <c r="Z405" s="5">
        <v>286.40327228470136</v>
      </c>
      <c r="AA405" s="5">
        <v>317.00689740661664</v>
      </c>
      <c r="AB405" s="5">
        <v>346.17885338203962</v>
      </c>
      <c r="AC405" s="5">
        <v>15.68102747929322</v>
      </c>
      <c r="AD405" s="5">
        <v>45.741784075461624</v>
      </c>
      <c r="AE405" s="5">
        <v>75.880859999999998</v>
      </c>
      <c r="AF405" s="5">
        <v>106.40327228470136</v>
      </c>
      <c r="AG405" s="5">
        <v>137.00689740661664</v>
      </c>
      <c r="BP405" s="47">
        <v>40.01</v>
      </c>
      <c r="BQ405" s="47">
        <v>1</v>
      </c>
      <c r="BR405" s="47">
        <v>40.01</v>
      </c>
      <c r="BS405" s="80" t="s">
        <v>432</v>
      </c>
      <c r="ED405" s="72"/>
      <c r="EE405" s="72"/>
    </row>
    <row r="406" spans="20:135">
      <c r="T406" s="19">
        <v>0.28055555555555556</v>
      </c>
      <c r="U406" s="35">
        <v>166.41487620491682</v>
      </c>
      <c r="V406" s="5">
        <v>166.41487620491682</v>
      </c>
      <c r="W406" s="5">
        <v>195.91703117528624</v>
      </c>
      <c r="X406" s="5">
        <v>225.97196168962472</v>
      </c>
      <c r="Y406" s="5">
        <v>256.11151999999998</v>
      </c>
      <c r="Z406" s="5">
        <v>286.64264657766034</v>
      </c>
      <c r="AA406" s="5">
        <v>317.25150562766976</v>
      </c>
      <c r="AB406" s="5">
        <v>346.41487620491682</v>
      </c>
      <c r="AC406" s="5">
        <v>15.91703117528624</v>
      </c>
      <c r="AD406" s="5">
        <v>45.97196168962472</v>
      </c>
      <c r="AE406" s="5">
        <v>76.111519999999999</v>
      </c>
      <c r="AF406" s="5">
        <v>106.64264657766032</v>
      </c>
      <c r="AG406" s="5">
        <v>137.25150562766979</v>
      </c>
      <c r="BP406" s="47">
        <v>40.020000000000003</v>
      </c>
      <c r="BQ406" s="47">
        <v>1</v>
      </c>
      <c r="BR406" s="47">
        <v>40.020000000000003</v>
      </c>
      <c r="BS406" s="80" t="s">
        <v>432</v>
      </c>
      <c r="ED406" s="72"/>
      <c r="EE406" s="72"/>
    </row>
    <row r="407" spans="20:135">
      <c r="T407" s="19">
        <v>0.28125</v>
      </c>
      <c r="U407" s="35">
        <v>166.65106467319336</v>
      </c>
      <c r="V407" s="5">
        <v>166.65106467319336</v>
      </c>
      <c r="W407" s="5">
        <v>196.15293134401637</v>
      </c>
      <c r="X407" s="5">
        <v>226.20207513984658</v>
      </c>
      <c r="Y407" s="5">
        <v>256.34225000000004</v>
      </c>
      <c r="Z407" s="5">
        <v>286.88215734690579</v>
      </c>
      <c r="AA407" s="5">
        <v>317.49623089755033</v>
      </c>
      <c r="AB407" s="5">
        <v>346.65106467319333</v>
      </c>
      <c r="AC407" s="5">
        <v>16.152931344016338</v>
      </c>
      <c r="AD407" s="5">
        <v>46.202075139846556</v>
      </c>
      <c r="AE407" s="5">
        <v>76.342250000000007</v>
      </c>
      <c r="AF407" s="5">
        <v>106.88215734690579</v>
      </c>
      <c r="AG407" s="5">
        <v>137.49623089755033</v>
      </c>
      <c r="BP407" s="47">
        <v>40.03</v>
      </c>
      <c r="BQ407" s="47">
        <v>1</v>
      </c>
      <c r="BR407" s="47">
        <v>40.03</v>
      </c>
      <c r="BS407" s="80" t="s">
        <v>432</v>
      </c>
      <c r="ED407" s="72"/>
      <c r="EE407" s="72"/>
    </row>
    <row r="408" spans="20:135">
      <c r="T408" s="19">
        <v>0.28194444444444444</v>
      </c>
      <c r="U408" s="35">
        <v>166.88729742177304</v>
      </c>
      <c r="V408" s="5">
        <v>166.88729742177304</v>
      </c>
      <c r="W408" s="5">
        <v>196.38872551017036</v>
      </c>
      <c r="X408" s="5">
        <v>226.43212555906143</v>
      </c>
      <c r="Y408" s="5">
        <v>256.57303000000002</v>
      </c>
      <c r="Z408" s="5">
        <v>287.12180537961257</v>
      </c>
      <c r="AA408" s="5">
        <v>317.74107668599333</v>
      </c>
      <c r="AB408" s="5">
        <v>346.88729742177304</v>
      </c>
      <c r="AC408" s="5">
        <v>16.388725510170389</v>
      </c>
      <c r="AD408" s="5">
        <v>46.432125559061433</v>
      </c>
      <c r="AE408" s="5">
        <v>76.573030000000003</v>
      </c>
      <c r="AF408" s="5">
        <v>107.12180537961257</v>
      </c>
      <c r="AG408" s="5">
        <v>137.74107668599331</v>
      </c>
      <c r="BP408" s="47">
        <v>40.04</v>
      </c>
      <c r="BQ408" s="47">
        <v>1</v>
      </c>
      <c r="BR408" s="47">
        <v>40.04</v>
      </c>
      <c r="BS408" s="80" t="s">
        <v>432</v>
      </c>
      <c r="ED408" s="72"/>
      <c r="EE408" s="72"/>
    </row>
    <row r="409" spans="20:135">
      <c r="T409" s="19">
        <v>0.28263888888888888</v>
      </c>
      <c r="U409" s="35">
        <v>167.12325919360666</v>
      </c>
      <c r="V409" s="5">
        <v>167.12325919360666</v>
      </c>
      <c r="W409" s="5">
        <v>196.62443278538004</v>
      </c>
      <c r="X409" s="5">
        <v>226.66211411470795</v>
      </c>
      <c r="Y409" s="5">
        <v>256.80387999999999</v>
      </c>
      <c r="Z409" s="5">
        <v>287.3615909164007</v>
      </c>
      <c r="AA409" s="5">
        <v>317.98584194432976</v>
      </c>
      <c r="AB409" s="5">
        <v>347.12325919360666</v>
      </c>
      <c r="AC409" s="5">
        <v>16.624432785380009</v>
      </c>
      <c r="AD409" s="5">
        <v>46.662114114707947</v>
      </c>
      <c r="AE409" s="5">
        <v>76.803880000000007</v>
      </c>
      <c r="AF409" s="5">
        <v>107.3615909164007</v>
      </c>
      <c r="AG409" s="5">
        <v>137.98584194432974</v>
      </c>
      <c r="BP409" s="47">
        <v>40.049999999999997</v>
      </c>
      <c r="BQ409" s="47">
        <v>1</v>
      </c>
      <c r="BR409" s="47">
        <v>40.049999999999997</v>
      </c>
      <c r="BS409" s="80" t="s">
        <v>432</v>
      </c>
      <c r="ED409" s="72"/>
      <c r="EE409" s="72"/>
    </row>
    <row r="410" spans="20:135">
      <c r="T410" s="19">
        <v>0.28333333333333333</v>
      </c>
      <c r="U410" s="35">
        <v>167.35931438814541</v>
      </c>
      <c r="V410" s="5">
        <v>167.35931438814541</v>
      </c>
      <c r="W410" s="5">
        <v>196.86000966107633</v>
      </c>
      <c r="X410" s="5">
        <v>226.89204195942096</v>
      </c>
      <c r="Y410" s="5">
        <v>257.03478999999999</v>
      </c>
      <c r="Z410" s="5">
        <v>287.60151441499022</v>
      </c>
      <c r="AA410" s="5">
        <v>318.23077216604531</v>
      </c>
      <c r="AB410" s="5">
        <v>347.35931438814544</v>
      </c>
      <c r="AC410" s="5">
        <v>16.860009661076333</v>
      </c>
      <c r="AD410" s="5">
        <v>46.892041959420965</v>
      </c>
      <c r="AE410" s="5">
        <v>77.034790000000001</v>
      </c>
      <c r="AF410" s="5">
        <v>107.60151441499025</v>
      </c>
      <c r="AG410" s="5">
        <v>138.23077216604534</v>
      </c>
      <c r="BP410" s="47">
        <v>40.06</v>
      </c>
      <c r="BQ410" s="47">
        <v>1</v>
      </c>
      <c r="BR410" s="47">
        <v>40.06</v>
      </c>
      <c r="BS410" s="80" t="s">
        <v>432</v>
      </c>
      <c r="ED410" s="72"/>
      <c r="EE410" s="72"/>
    </row>
    <row r="411" spans="20:135">
      <c r="T411" s="19">
        <v>0.28402777777777777</v>
      </c>
      <c r="U411" s="35">
        <v>167.59533182196193</v>
      </c>
      <c r="V411" s="5">
        <v>167.59533182196193</v>
      </c>
      <c r="W411" s="5">
        <v>197.09547788996551</v>
      </c>
      <c r="X411" s="5">
        <v>227.1219102364841</v>
      </c>
      <c r="Y411" s="5">
        <v>257.26576</v>
      </c>
      <c r="Z411" s="5">
        <v>287.84157622778702</v>
      </c>
      <c r="AA411" s="5">
        <v>318.47583914043065</v>
      </c>
      <c r="AB411" s="5">
        <v>347.59533182196196</v>
      </c>
      <c r="AC411" s="5">
        <v>17.095477889965537</v>
      </c>
      <c r="AD411" s="5">
        <v>47.121910236484098</v>
      </c>
      <c r="AE411" s="5">
        <v>77.26576</v>
      </c>
      <c r="AF411" s="5">
        <v>107.84157622778702</v>
      </c>
      <c r="AG411" s="5">
        <v>138.47583914043065</v>
      </c>
      <c r="BP411" s="47">
        <v>40.07</v>
      </c>
      <c r="BQ411" s="47">
        <v>1</v>
      </c>
      <c r="BR411" s="47">
        <v>40.07</v>
      </c>
      <c r="BS411" s="80" t="s">
        <v>432</v>
      </c>
      <c r="ED411" s="72"/>
      <c r="EE411" s="72"/>
    </row>
    <row r="412" spans="20:135">
      <c r="T412" s="19">
        <v>0.28472222222222221</v>
      </c>
      <c r="U412" s="35">
        <v>167.83120744516077</v>
      </c>
      <c r="V412" s="5">
        <v>167.83120744516077</v>
      </c>
      <c r="W412" s="5">
        <v>197.33085104080868</v>
      </c>
      <c r="X412" s="5">
        <v>227.35172012651782</v>
      </c>
      <c r="Y412" s="5">
        <v>257.49680999999998</v>
      </c>
      <c r="Z412" s="5">
        <v>288.08177675710306</v>
      </c>
      <c r="AA412" s="5">
        <v>318.72095163691182</v>
      </c>
      <c r="AB412" s="5">
        <v>347.83120744516077</v>
      </c>
      <c r="AC412" s="5">
        <v>17.330851040808682</v>
      </c>
      <c r="AD412" s="5">
        <v>47.351720126517819</v>
      </c>
      <c r="AE412" s="5">
        <v>77.496809999999996</v>
      </c>
      <c r="AF412" s="5">
        <v>108.08177675710306</v>
      </c>
      <c r="AG412" s="5">
        <v>138.72095163691182</v>
      </c>
      <c r="BP412" s="47">
        <v>40.08</v>
      </c>
      <c r="BQ412" s="47">
        <v>1</v>
      </c>
      <c r="BR412" s="47">
        <v>40.08</v>
      </c>
      <c r="BS412" s="80" t="s">
        <v>432</v>
      </c>
      <c r="ED412" s="72"/>
      <c r="EE412" s="72"/>
    </row>
    <row r="413" spans="20:135">
      <c r="T413" s="19">
        <v>0.28541666666666665</v>
      </c>
      <c r="U413" s="35">
        <v>168.0672679058531</v>
      </c>
      <c r="V413" s="5">
        <v>168.0672679058531</v>
      </c>
      <c r="W413" s="5">
        <v>197.56607885918015</v>
      </c>
      <c r="X413" s="5">
        <v>227.58147279406847</v>
      </c>
      <c r="Y413" s="5">
        <v>257.72791999999998</v>
      </c>
      <c r="Z413" s="5">
        <v>288.32211654626627</v>
      </c>
      <c r="AA413" s="5">
        <v>318.96603334497962</v>
      </c>
      <c r="AB413" s="5">
        <v>348.0672679058531</v>
      </c>
      <c r="AC413" s="5">
        <v>17.566078859180152</v>
      </c>
      <c r="AD413" s="5">
        <v>47.581472794068475</v>
      </c>
      <c r="AE413" s="5">
        <v>77.727919999999997</v>
      </c>
      <c r="AF413" s="5">
        <v>108.32211654626627</v>
      </c>
      <c r="AG413" s="5">
        <v>138.96603334497962</v>
      </c>
      <c r="BP413" s="47">
        <v>40.090000000000003</v>
      </c>
      <c r="BQ413" s="47">
        <v>1</v>
      </c>
      <c r="BR413" s="47">
        <v>40.090000000000003</v>
      </c>
      <c r="BS413" s="80" t="s">
        <v>432</v>
      </c>
      <c r="ED413" s="72"/>
      <c r="EE413" s="72"/>
    </row>
    <row r="414" spans="20:135">
      <c r="T414" s="19">
        <v>0.28611111111111115</v>
      </c>
      <c r="U414" s="35">
        <v>168.30310697046554</v>
      </c>
      <c r="V414" s="5">
        <v>168.30310697046554</v>
      </c>
      <c r="W414" s="5">
        <v>197.80123571728805</v>
      </c>
      <c r="X414" s="5">
        <v>227.81116941437426</v>
      </c>
      <c r="Y414" s="5">
        <v>257.95910000000003</v>
      </c>
      <c r="Z414" s="5">
        <v>288.56259538581594</v>
      </c>
      <c r="AA414" s="5">
        <v>319.2112795995854</v>
      </c>
      <c r="AB414" s="5">
        <v>348.30310697046554</v>
      </c>
      <c r="AC414" s="5">
        <v>17.801235717288023</v>
      </c>
      <c r="AD414" s="5">
        <v>47.811169414374262</v>
      </c>
      <c r="AE414" s="5">
        <v>77.959100000000007</v>
      </c>
      <c r="AF414" s="5">
        <v>108.56259538581594</v>
      </c>
      <c r="AG414" s="5">
        <v>139.2112795995854</v>
      </c>
      <c r="BP414" s="47">
        <v>40.1</v>
      </c>
      <c r="BQ414" s="47">
        <v>1</v>
      </c>
      <c r="BR414" s="47">
        <v>40.1</v>
      </c>
      <c r="BS414" s="80" t="s">
        <v>432</v>
      </c>
      <c r="ED414" s="72"/>
      <c r="EE414" s="72"/>
    </row>
    <row r="415" spans="20:135">
      <c r="T415" s="19">
        <v>0.28680555555555554</v>
      </c>
      <c r="U415" s="35">
        <v>168.53883022280985</v>
      </c>
      <c r="V415" s="5">
        <v>168.53883022280985</v>
      </c>
      <c r="W415" s="5">
        <v>198.03625632071629</v>
      </c>
      <c r="X415" s="5">
        <v>228.04081116646771</v>
      </c>
      <c r="Y415" s="5">
        <v>258.19034999999997</v>
      </c>
      <c r="Z415" s="5">
        <v>288.80321412384387</v>
      </c>
      <c r="AA415" s="5">
        <v>319.45650889976179</v>
      </c>
      <c r="AB415" s="5">
        <v>348.53883022280985</v>
      </c>
      <c r="AC415" s="5">
        <v>18.036256320716291</v>
      </c>
      <c r="AD415" s="5">
        <v>48.040811166467734</v>
      </c>
      <c r="AE415" s="5">
        <v>78.190349999999995</v>
      </c>
      <c r="AF415" s="5">
        <v>108.8032141238439</v>
      </c>
      <c r="AG415" s="5">
        <v>139.45650889976179</v>
      </c>
      <c r="BP415" s="47">
        <v>40.11</v>
      </c>
      <c r="BQ415" s="47">
        <v>1</v>
      </c>
      <c r="BR415" s="47">
        <v>40.11</v>
      </c>
      <c r="BS415" s="80" t="s">
        <v>432</v>
      </c>
      <c r="ED415" s="72"/>
      <c r="EE415" s="72"/>
    </row>
    <row r="416" spans="20:135">
      <c r="T416" s="19">
        <v>0.28750000000000003</v>
      </c>
      <c r="U416" s="35">
        <v>168.77477451985624</v>
      </c>
      <c r="V416" s="5">
        <v>168.77477451985624</v>
      </c>
      <c r="W416" s="5">
        <v>198.27121117159257</v>
      </c>
      <c r="X416" s="5">
        <v>228.2703992410332</v>
      </c>
      <c r="Y416" s="5">
        <v>258.42167000000001</v>
      </c>
      <c r="Z416" s="5">
        <v>289.04397332595408</v>
      </c>
      <c r="AA416" s="5">
        <v>319.7018899196504</v>
      </c>
      <c r="AB416" s="5">
        <v>348.77477451985624</v>
      </c>
      <c r="AC416" s="5">
        <v>18.27121117159254</v>
      </c>
      <c r="AD416" s="5">
        <v>48.270399241033203</v>
      </c>
      <c r="AE416" s="5">
        <v>78.421670000000006</v>
      </c>
      <c r="AF416" s="5">
        <v>109.04397332595406</v>
      </c>
      <c r="AG416" s="5">
        <v>139.70188991965037</v>
      </c>
      <c r="BP416" s="47">
        <v>40.119999999999997</v>
      </c>
      <c r="BQ416" s="47">
        <v>1</v>
      </c>
      <c r="BR416" s="47">
        <v>40.119999999999997</v>
      </c>
      <c r="BS416" s="80" t="s">
        <v>432</v>
      </c>
      <c r="ED416" s="72"/>
      <c r="EE416" s="72"/>
    </row>
    <row r="417" spans="20:135">
      <c r="T417" s="19">
        <v>0.28819444444444448</v>
      </c>
      <c r="U417" s="35">
        <v>169.01043801416634</v>
      </c>
      <c r="V417" s="5">
        <v>169.01043801416634</v>
      </c>
      <c r="W417" s="5">
        <v>198.50601230341994</v>
      </c>
      <c r="X417" s="5">
        <v>228.49993482092418</v>
      </c>
      <c r="Y417" s="5">
        <v>258.65305999999998</v>
      </c>
      <c r="Z417" s="5">
        <v>289.28487260521297</v>
      </c>
      <c r="AA417" s="5">
        <v>319.94733022014606</v>
      </c>
      <c r="AB417" s="5">
        <v>349.01043801416631</v>
      </c>
      <c r="AC417" s="5">
        <v>18.506012303419936</v>
      </c>
      <c r="AD417" s="5">
        <v>48.499934820924182</v>
      </c>
      <c r="AE417" s="5">
        <v>78.653059999999996</v>
      </c>
      <c r="AF417" s="5">
        <v>109.28487260521294</v>
      </c>
      <c r="AG417" s="5">
        <v>139.94733022014606</v>
      </c>
      <c r="BP417" s="47">
        <v>40.130000000000003</v>
      </c>
      <c r="BQ417" s="47">
        <v>1</v>
      </c>
      <c r="BR417" s="47">
        <v>40.130000000000003</v>
      </c>
      <c r="BS417" s="80" t="s">
        <v>432</v>
      </c>
      <c r="ED417" s="72"/>
      <c r="EE417" s="72"/>
    </row>
    <row r="418" spans="20:135">
      <c r="T418" s="19">
        <v>0.28888888888888892</v>
      </c>
      <c r="U418" s="35">
        <v>169.24624793579594</v>
      </c>
      <c r="V418" s="5">
        <v>169.24624793579594</v>
      </c>
      <c r="W418" s="5">
        <v>198.74075455926982</v>
      </c>
      <c r="X418" s="5">
        <v>228.72941910408883</v>
      </c>
      <c r="Y418" s="5">
        <v>258.88452999999998</v>
      </c>
      <c r="Z418" s="5">
        <v>289.52591272548716</v>
      </c>
      <c r="AA418" s="5">
        <v>320.1928013899286</v>
      </c>
      <c r="AB418" s="5">
        <v>349.24624793579596</v>
      </c>
      <c r="AC418" s="5">
        <v>18.740754559269817</v>
      </c>
      <c r="AD418" s="5">
        <v>48.729419104088834</v>
      </c>
      <c r="AE418" s="5">
        <v>78.884529999999998</v>
      </c>
      <c r="AF418" s="5">
        <v>109.52591272548713</v>
      </c>
      <c r="AG418" s="5">
        <v>140.19280138992863</v>
      </c>
      <c r="BP418" s="47">
        <v>40.14</v>
      </c>
      <c r="BQ418" s="47">
        <v>1</v>
      </c>
      <c r="BR418" s="47">
        <v>40.14</v>
      </c>
      <c r="BS418" s="80" t="s">
        <v>432</v>
      </c>
      <c r="ED418" s="72"/>
      <c r="EE418" s="72"/>
    </row>
    <row r="419" spans="20:135">
      <c r="T419" s="19">
        <v>0.28958333333333336</v>
      </c>
      <c r="U419" s="35">
        <v>169.48183920224565</v>
      </c>
      <c r="V419" s="5">
        <v>169.48183920224565</v>
      </c>
      <c r="W419" s="5">
        <v>198.97533873319375</v>
      </c>
      <c r="X419" s="5">
        <v>228.95885328911328</v>
      </c>
      <c r="Y419" s="5">
        <v>259.11608000000001</v>
      </c>
      <c r="Z419" s="5">
        <v>289.76709360946165</v>
      </c>
      <c r="AA419" s="5">
        <v>320.43834870719616</v>
      </c>
      <c r="AB419" s="5">
        <v>349.48183920224562</v>
      </c>
      <c r="AC419" s="5">
        <v>18.97533873319378</v>
      </c>
      <c r="AD419" s="5">
        <v>48.958853289113279</v>
      </c>
      <c r="AE419" s="5">
        <v>79.116079999999997</v>
      </c>
      <c r="AF419" s="5">
        <v>109.76709360946165</v>
      </c>
      <c r="AG419" s="5">
        <v>140.43834870719616</v>
      </c>
      <c r="BP419" s="47">
        <v>40.15</v>
      </c>
      <c r="BQ419" s="47">
        <v>1</v>
      </c>
      <c r="BR419" s="47">
        <v>40.15</v>
      </c>
      <c r="BS419" s="80" t="s">
        <v>432</v>
      </c>
      <c r="ED419" s="72"/>
      <c r="EE419" s="72"/>
    </row>
    <row r="420" spans="20:135">
      <c r="T420" s="19">
        <v>0.2902777777777778</v>
      </c>
      <c r="U420" s="35">
        <v>169.71734415326276</v>
      </c>
      <c r="V420" s="5">
        <v>169.71734415326276</v>
      </c>
      <c r="W420" s="5">
        <v>199.20986284836437</v>
      </c>
      <c r="X420" s="5">
        <v>229.18823858342961</v>
      </c>
      <c r="Y420" s="5">
        <v>259.34770000000003</v>
      </c>
      <c r="Z420" s="5">
        <v>290.00841631755992</v>
      </c>
      <c r="AA420" s="5">
        <v>320.68406600012372</v>
      </c>
      <c r="AB420" s="5">
        <v>349.71734415326273</v>
      </c>
      <c r="AC420" s="5">
        <v>19.209862848364367</v>
      </c>
      <c r="AD420" s="5">
        <v>49.188238583429609</v>
      </c>
      <c r="AE420" s="5">
        <v>79.347700000000003</v>
      </c>
      <c r="AF420" s="5">
        <v>110.00841631755992</v>
      </c>
      <c r="AG420" s="5">
        <v>140.68406600012369</v>
      </c>
      <c r="BP420" s="47">
        <v>40.159999999999997</v>
      </c>
      <c r="BQ420" s="47">
        <v>1</v>
      </c>
      <c r="BR420" s="47">
        <v>40.159999999999997</v>
      </c>
      <c r="BS420" s="80" t="s">
        <v>432</v>
      </c>
      <c r="ED420" s="72"/>
      <c r="EE420" s="72"/>
    </row>
    <row r="421" spans="20:135">
      <c r="T421" s="19">
        <v>0.29097222222222224</v>
      </c>
      <c r="U421" s="35">
        <v>169.95296474763487</v>
      </c>
      <c r="V421" s="5">
        <v>169.95296474763487</v>
      </c>
      <c r="W421" s="5">
        <v>199.44424833361134</v>
      </c>
      <c r="X421" s="5">
        <v>229.41757619434298</v>
      </c>
      <c r="Y421" s="5">
        <v>259.57940000000002</v>
      </c>
      <c r="Z421" s="5">
        <v>290.24988038659751</v>
      </c>
      <c r="AA421" s="5">
        <v>320.92971908716913</v>
      </c>
      <c r="AB421" s="5">
        <v>349.95296474763484</v>
      </c>
      <c r="AC421" s="5">
        <v>19.444248333611313</v>
      </c>
      <c r="AD421" s="5">
        <v>49.417576194342985</v>
      </c>
      <c r="AE421" s="5">
        <v>79.579400000000007</v>
      </c>
      <c r="AF421" s="5">
        <v>110.24988038659754</v>
      </c>
      <c r="AG421" s="5">
        <v>140.92971908716913</v>
      </c>
      <c r="BP421" s="47">
        <v>40.17</v>
      </c>
      <c r="BQ421" s="47">
        <v>1</v>
      </c>
      <c r="BR421" s="47">
        <v>40.17</v>
      </c>
      <c r="BS421" s="80" t="s">
        <v>432</v>
      </c>
      <c r="ED421" s="72"/>
      <c r="EE421" s="72"/>
    </row>
    <row r="422" spans="20:135">
      <c r="T422" s="19">
        <v>0.29166666666666669</v>
      </c>
      <c r="U422" s="35">
        <v>170.1885869099907</v>
      </c>
      <c r="V422" s="5">
        <v>170.1885869099907</v>
      </c>
      <c r="W422" s="5">
        <v>199.6785475072395</v>
      </c>
      <c r="X422" s="5">
        <v>229.64686733663001</v>
      </c>
      <c r="Y422" s="5">
        <v>259.81117999999998</v>
      </c>
      <c r="Z422" s="5">
        <v>290.49148601889431</v>
      </c>
      <c r="AA422" s="5">
        <v>321.17542007585769</v>
      </c>
      <c r="AB422" s="5">
        <v>350.1885869099907</v>
      </c>
      <c r="AC422" s="5">
        <v>19.6785475072395</v>
      </c>
      <c r="AD422" s="5">
        <v>49.64686733663001</v>
      </c>
      <c r="AE422" s="5">
        <v>79.811179999999993</v>
      </c>
      <c r="AF422" s="5">
        <v>110.49148601889434</v>
      </c>
      <c r="AG422" s="5">
        <v>141.17542007585769</v>
      </c>
      <c r="BP422" s="47">
        <v>40.18</v>
      </c>
      <c r="BQ422" s="47">
        <v>1</v>
      </c>
      <c r="BR422" s="47">
        <v>40.18</v>
      </c>
      <c r="BS422" s="80" t="s">
        <v>432</v>
      </c>
      <c r="ED422" s="72"/>
      <c r="EE422" s="72"/>
    </row>
    <row r="423" spans="20:135">
      <c r="T423" s="19">
        <v>0.29236111111111113</v>
      </c>
      <c r="U423" s="35">
        <v>170.42401757126476</v>
      </c>
      <c r="V423" s="5">
        <v>170.42401757126476</v>
      </c>
      <c r="W423" s="5">
        <v>199.91272366044115</v>
      </c>
      <c r="X423" s="5">
        <v>229.87611322947311</v>
      </c>
      <c r="Y423" s="5">
        <v>260.04304999999999</v>
      </c>
      <c r="Z423" s="5">
        <v>290.73323441775869</v>
      </c>
      <c r="AA423" s="5">
        <v>321.42129784705253</v>
      </c>
      <c r="AB423" s="5">
        <v>350.42401757126476</v>
      </c>
      <c r="AC423" s="5">
        <v>19.912723660441145</v>
      </c>
      <c r="AD423" s="5">
        <v>49.876113229473106</v>
      </c>
      <c r="AE423" s="5">
        <v>80.043049999999994</v>
      </c>
      <c r="AF423" s="5">
        <v>110.73323441775867</v>
      </c>
      <c r="AG423" s="5">
        <v>141.42129784705253</v>
      </c>
      <c r="BP423" s="47">
        <v>40.19</v>
      </c>
      <c r="BQ423" s="47">
        <v>1</v>
      </c>
      <c r="BR423" s="47">
        <v>40.19</v>
      </c>
      <c r="BS423" s="80" t="s">
        <v>432</v>
      </c>
      <c r="ED423" s="72"/>
      <c r="EE423" s="72"/>
    </row>
    <row r="424" spans="20:135">
      <c r="T424" s="19">
        <v>0.29305555555555557</v>
      </c>
      <c r="U424" s="35">
        <v>170.65938699091998</v>
      </c>
      <c r="V424" s="5">
        <v>170.65938699091998</v>
      </c>
      <c r="W424" s="5">
        <v>200.14680007606876</v>
      </c>
      <c r="X424" s="5">
        <v>230.10531509575014</v>
      </c>
      <c r="Y424" s="5">
        <v>260.27499</v>
      </c>
      <c r="Z424" s="5">
        <v>290.97512487664267</v>
      </c>
      <c r="AA424" s="5">
        <v>321.6671705140011</v>
      </c>
      <c r="AB424" s="5">
        <v>350.65938699091998</v>
      </c>
      <c r="AC424" s="5">
        <v>20.146800076068757</v>
      </c>
      <c r="AD424" s="5">
        <v>50.105315095750143</v>
      </c>
      <c r="AE424" s="5">
        <v>80.274990000000003</v>
      </c>
      <c r="AF424" s="5">
        <v>110.9751248766427</v>
      </c>
      <c r="AG424" s="5">
        <v>141.66717051400107</v>
      </c>
      <c r="BP424" s="47">
        <v>40.200000000000003</v>
      </c>
      <c r="BQ424" s="47">
        <v>1</v>
      </c>
      <c r="BR424" s="47">
        <v>40.200000000000003</v>
      </c>
      <c r="BS424" s="80" t="s">
        <v>432</v>
      </c>
      <c r="ED424" s="72"/>
      <c r="EE424" s="72"/>
    </row>
    <row r="425" spans="20:135">
      <c r="T425" s="19">
        <v>0.29375000000000001</v>
      </c>
      <c r="U425" s="35">
        <v>170.89471800094796</v>
      </c>
      <c r="V425" s="5">
        <v>170.89471800094796</v>
      </c>
      <c r="W425" s="5">
        <v>200.38077610526835</v>
      </c>
      <c r="X425" s="5">
        <v>230.33447416329358</v>
      </c>
      <c r="Y425" s="5">
        <v>260.50702000000001</v>
      </c>
      <c r="Z425" s="5">
        <v>291.21715795654723</v>
      </c>
      <c r="AA425" s="5">
        <v>321.9131271989541</v>
      </c>
      <c r="AB425" s="5">
        <v>350.89471800094793</v>
      </c>
      <c r="AC425" s="5">
        <v>20.380776105268353</v>
      </c>
      <c r="AD425" s="5">
        <v>50.334474163293578</v>
      </c>
      <c r="AE425" s="5">
        <v>80.507019999999997</v>
      </c>
      <c r="AF425" s="5">
        <v>111.2171579565472</v>
      </c>
      <c r="AG425" s="5">
        <v>141.9131271989541</v>
      </c>
      <c r="BP425" s="47">
        <v>40.21</v>
      </c>
      <c r="BQ425" s="47">
        <v>1</v>
      </c>
      <c r="BR425" s="47">
        <v>40.21</v>
      </c>
      <c r="BS425" s="80" t="s">
        <v>432</v>
      </c>
      <c r="ED425" s="72"/>
      <c r="EE425" s="72"/>
    </row>
    <row r="426" spans="20:135">
      <c r="T426" s="19">
        <v>0.29444444444444445</v>
      </c>
      <c r="U426" s="35">
        <v>171.1301059790452</v>
      </c>
      <c r="V426" s="5">
        <v>171.1301059790452</v>
      </c>
      <c r="W426" s="5">
        <v>200.61463670995869</v>
      </c>
      <c r="X426" s="5">
        <v>230.56359166321784</v>
      </c>
      <c r="Y426" s="5">
        <v>260.73912999999999</v>
      </c>
      <c r="Z426" s="5">
        <v>291.45933362221035</v>
      </c>
      <c r="AA426" s="5">
        <v>322.1590449539342</v>
      </c>
      <c r="AB426" s="5">
        <v>351.1301059790452</v>
      </c>
      <c r="AC426" s="5">
        <v>20.614636709958688</v>
      </c>
      <c r="AD426" s="5">
        <v>50.563591663217835</v>
      </c>
      <c r="AE426" s="5">
        <v>80.739130000000003</v>
      </c>
      <c r="AF426" s="5">
        <v>111.45933362221038</v>
      </c>
      <c r="AG426" s="5">
        <v>142.15904495393423</v>
      </c>
      <c r="BP426" s="47">
        <v>40.22</v>
      </c>
      <c r="BQ426" s="47">
        <v>1</v>
      </c>
      <c r="BR426" s="47">
        <v>40.22</v>
      </c>
      <c r="BS426" s="80" t="s">
        <v>432</v>
      </c>
      <c r="ED426" s="72"/>
      <c r="EE426" s="72"/>
    </row>
    <row r="427" spans="20:135">
      <c r="T427" s="19">
        <v>0.2951388888888889</v>
      </c>
      <c r="U427" s="35">
        <v>171.36548437767291</v>
      </c>
      <c r="V427" s="5">
        <v>171.36548437767291</v>
      </c>
      <c r="W427" s="5">
        <v>200.8484100357372</v>
      </c>
      <c r="X427" s="5">
        <v>230.79266883502908</v>
      </c>
      <c r="Y427" s="5">
        <v>260.97132999999997</v>
      </c>
      <c r="Z427" s="5">
        <v>291.70165250251364</v>
      </c>
      <c r="AA427" s="5">
        <v>322.40514242654399</v>
      </c>
      <c r="AB427" s="5">
        <v>351.36548437767294</v>
      </c>
      <c r="AC427" s="5">
        <v>20.848410035737174</v>
      </c>
      <c r="AD427" s="5">
        <v>50.792668835029076</v>
      </c>
      <c r="AE427" s="5">
        <v>80.971329999999995</v>
      </c>
      <c r="AF427" s="5">
        <v>111.70165250251364</v>
      </c>
      <c r="AG427" s="5">
        <v>142.40514242654396</v>
      </c>
      <c r="BP427" s="47">
        <v>40.229999999999997</v>
      </c>
      <c r="BQ427" s="47">
        <v>1</v>
      </c>
      <c r="BR427" s="47">
        <v>40.229999999999997</v>
      </c>
      <c r="BS427" s="80" t="s">
        <v>432</v>
      </c>
      <c r="ED427" s="72"/>
      <c r="EE427" s="72"/>
    </row>
    <row r="428" spans="20:135">
      <c r="T428" s="19">
        <v>0.29583333333333334</v>
      </c>
      <c r="U428" s="35">
        <v>171.60071665968459</v>
      </c>
      <c r="V428" s="5">
        <v>171.60071665968459</v>
      </c>
      <c r="W428" s="5">
        <v>201.08206405424971</v>
      </c>
      <c r="X428" s="5">
        <v>231.02170692052877</v>
      </c>
      <c r="Y428" s="5">
        <v>261.20361000000003</v>
      </c>
      <c r="Z428" s="5">
        <v>291.94411490457429</v>
      </c>
      <c r="AA428" s="5">
        <v>322.65131202416524</v>
      </c>
      <c r="AB428" s="5">
        <v>351.60071665968462</v>
      </c>
      <c r="AC428" s="5">
        <v>21.082064054249713</v>
      </c>
      <c r="AD428" s="5">
        <v>51.0217069205288</v>
      </c>
      <c r="AE428" s="5">
        <v>81.203609999999998</v>
      </c>
      <c r="AF428" s="5">
        <v>111.94411490457429</v>
      </c>
      <c r="AG428" s="5">
        <v>142.65131202416526</v>
      </c>
      <c r="BP428" s="47">
        <v>40.24</v>
      </c>
      <c r="BQ428" s="47">
        <v>1</v>
      </c>
      <c r="BR428" s="47">
        <v>40.24</v>
      </c>
      <c r="BS428" s="80" t="s">
        <v>432</v>
      </c>
      <c r="ED428" s="72"/>
      <c r="EE428" s="72"/>
    </row>
    <row r="429" spans="20:135">
      <c r="T429" s="19">
        <v>0.29652777777777778</v>
      </c>
      <c r="U429" s="35">
        <v>171.83574755913457</v>
      </c>
      <c r="V429" s="5">
        <v>171.83574755913457</v>
      </c>
      <c r="W429" s="5">
        <v>201.31562317968678</v>
      </c>
      <c r="X429" s="5">
        <v>231.25070715963534</v>
      </c>
      <c r="Y429" s="5">
        <v>261.43599</v>
      </c>
      <c r="Z429" s="5">
        <v>292.18672028747716</v>
      </c>
      <c r="AA429" s="5">
        <v>322.89750255302044</v>
      </c>
      <c r="AB429" s="5">
        <v>351.83574755913457</v>
      </c>
      <c r="AC429" s="5">
        <v>21.315623179686781</v>
      </c>
      <c r="AD429" s="5">
        <v>51.25070715963534</v>
      </c>
      <c r="AE429" s="5">
        <v>81.435990000000004</v>
      </c>
      <c r="AF429" s="5">
        <v>112.18672028747716</v>
      </c>
      <c r="AG429" s="5">
        <v>142.89750255302042</v>
      </c>
      <c r="BP429" s="47">
        <v>40.25</v>
      </c>
      <c r="BQ429" s="47">
        <v>1</v>
      </c>
      <c r="BR429" s="47">
        <v>40.25</v>
      </c>
      <c r="BS429" s="80" t="s">
        <v>432</v>
      </c>
      <c r="ED429" s="72"/>
      <c r="EE429" s="72"/>
    </row>
    <row r="430" spans="20:135">
      <c r="T430" s="19">
        <v>0.29722222222222222</v>
      </c>
      <c r="U430" s="35">
        <v>172.07099139972553</v>
      </c>
      <c r="V430" s="5">
        <v>172.07099139972553</v>
      </c>
      <c r="W430" s="5">
        <v>201.54905242198544</v>
      </c>
      <c r="X430" s="5">
        <v>231.4796708071201</v>
      </c>
      <c r="Y430" s="5">
        <v>261.66845000000001</v>
      </c>
      <c r="Z430" s="5">
        <v>292.42946949860266</v>
      </c>
      <c r="AA430" s="5">
        <v>323.14363781249881</v>
      </c>
      <c r="AB430" s="5">
        <v>352.07099139972553</v>
      </c>
      <c r="AC430" s="5">
        <v>21.549052421985436</v>
      </c>
      <c r="AD430" s="5">
        <v>51.479670807120101</v>
      </c>
      <c r="AE430" s="5">
        <v>81.668450000000007</v>
      </c>
      <c r="AF430" s="5">
        <v>112.42946949860263</v>
      </c>
      <c r="AG430" s="5">
        <v>143.14363781249884</v>
      </c>
      <c r="BP430" s="47">
        <v>40.26</v>
      </c>
      <c r="BQ430" s="47">
        <v>1</v>
      </c>
      <c r="BR430" s="47">
        <v>40.26</v>
      </c>
      <c r="BS430" s="80" t="s">
        <v>432</v>
      </c>
      <c r="ED430" s="72"/>
      <c r="EE430" s="72"/>
    </row>
    <row r="431" spans="20:135">
      <c r="T431" s="19">
        <v>0.29791666666666666</v>
      </c>
      <c r="U431" s="35">
        <v>172.3060458580824</v>
      </c>
      <c r="V431" s="5">
        <v>172.3060458580824</v>
      </c>
      <c r="W431" s="5">
        <v>201.78239782915193</v>
      </c>
      <c r="X431" s="5">
        <v>231.70859911629401</v>
      </c>
      <c r="Y431" s="5">
        <v>261.90100000000001</v>
      </c>
      <c r="Z431" s="5">
        <v>292.67236254416798</v>
      </c>
      <c r="AA431" s="5">
        <v>323.38995211409986</v>
      </c>
      <c r="AB431" s="5">
        <v>352.30604585808237</v>
      </c>
      <c r="AC431" s="5">
        <v>21.782397829151932</v>
      </c>
      <c r="AD431" s="5">
        <v>51.70859911629401</v>
      </c>
      <c r="AE431" s="5">
        <v>81.900999999999996</v>
      </c>
      <c r="AF431" s="5">
        <v>112.67236254416798</v>
      </c>
      <c r="AG431" s="5">
        <v>143.38995211409988</v>
      </c>
      <c r="BP431" s="47">
        <v>40.270000000000003</v>
      </c>
      <c r="BQ431" s="47">
        <v>1</v>
      </c>
      <c r="BR431" s="47">
        <v>40.270000000000003</v>
      </c>
      <c r="BS431" s="80" t="s">
        <v>432</v>
      </c>
      <c r="ED431" s="72"/>
      <c r="EE431" s="72"/>
    </row>
    <row r="432" spans="20:135">
      <c r="T432" s="19">
        <v>0.2986111111111111</v>
      </c>
      <c r="U432" s="35">
        <v>172.54097506037849</v>
      </c>
      <c r="V432" s="5">
        <v>172.54097506037849</v>
      </c>
      <c r="W432" s="5">
        <v>202.01564271785057</v>
      </c>
      <c r="X432" s="5">
        <v>231.93749334154819</v>
      </c>
      <c r="Y432" s="5">
        <v>262.13364999999999</v>
      </c>
      <c r="Z432" s="5">
        <v>292.91539933831831</v>
      </c>
      <c r="AA432" s="5">
        <v>323.63627210075788</v>
      </c>
      <c r="AB432" s="5">
        <v>352.54097506037851</v>
      </c>
      <c r="AC432" s="5">
        <v>22.015642717850596</v>
      </c>
      <c r="AD432" s="5">
        <v>51.937493341548191</v>
      </c>
      <c r="AE432" s="5">
        <v>82.133650000000003</v>
      </c>
      <c r="AF432" s="5">
        <v>112.91539933831831</v>
      </c>
      <c r="AG432" s="5">
        <v>143.63627210075791</v>
      </c>
      <c r="BP432" s="47">
        <v>40.28</v>
      </c>
      <c r="BQ432" s="47">
        <v>1</v>
      </c>
      <c r="BR432" s="47">
        <v>40.28</v>
      </c>
      <c r="BS432" s="80" t="s">
        <v>432</v>
      </c>
      <c r="ED432" s="72"/>
      <c r="EE432" s="72"/>
    </row>
    <row r="433" spans="20:135">
      <c r="T433" s="19">
        <v>0.29930555555555555</v>
      </c>
      <c r="U433" s="35">
        <v>172.77601411125286</v>
      </c>
      <c r="V433" s="5">
        <v>172.77601411125286</v>
      </c>
      <c r="W433" s="5">
        <v>202.24877934114014</v>
      </c>
      <c r="X433" s="5">
        <v>232.1663547486117</v>
      </c>
      <c r="Y433" s="5">
        <v>262.36639000000002</v>
      </c>
      <c r="Z433" s="5">
        <v>293.15858025494856</v>
      </c>
      <c r="AA433" s="5">
        <v>323.88264809959435</v>
      </c>
      <c r="AB433" s="5">
        <v>352.77601411125283</v>
      </c>
      <c r="AC433" s="5">
        <v>22.248779341140107</v>
      </c>
      <c r="AD433" s="5">
        <v>52.166354748611695</v>
      </c>
      <c r="AE433" s="5">
        <v>82.366389999999996</v>
      </c>
      <c r="AF433" s="5">
        <v>113.15858025494856</v>
      </c>
      <c r="AG433" s="5">
        <v>143.88264809959432</v>
      </c>
      <c r="BP433" s="47">
        <v>40.29</v>
      </c>
      <c r="BQ433" s="47">
        <v>1</v>
      </c>
      <c r="BR433" s="47">
        <v>40.29</v>
      </c>
      <c r="BS433" s="80" t="s">
        <v>432</v>
      </c>
      <c r="ED433" s="72"/>
      <c r="EE433" s="72"/>
    </row>
    <row r="434" spans="20:135">
      <c r="T434" s="19">
        <v>0.3</v>
      </c>
      <c r="U434" s="35">
        <v>173.0108740854958</v>
      </c>
      <c r="V434" s="5">
        <v>173.0108740854958</v>
      </c>
      <c r="W434" s="5">
        <v>202.48181625318307</v>
      </c>
      <c r="X434" s="5">
        <v>232.39518460293976</v>
      </c>
      <c r="Y434" s="5">
        <v>262.59923000000003</v>
      </c>
      <c r="Z434" s="5">
        <v>293.40190547036519</v>
      </c>
      <c r="AA434" s="5">
        <v>324.12913908317955</v>
      </c>
      <c r="AB434" s="5">
        <v>353.0108740854958</v>
      </c>
      <c r="AC434" s="5">
        <v>22.481816253183069</v>
      </c>
      <c r="AD434" s="5">
        <v>52.395184602939764</v>
      </c>
      <c r="AE434" s="5">
        <v>82.599230000000006</v>
      </c>
      <c r="AF434" s="5">
        <v>113.40190547036519</v>
      </c>
      <c r="AG434" s="5">
        <v>144.12913908317955</v>
      </c>
      <c r="BP434" s="47">
        <v>40.299999999999997</v>
      </c>
      <c r="BQ434" s="47">
        <v>1</v>
      </c>
      <c r="BR434" s="47">
        <v>40.299999999999997</v>
      </c>
      <c r="BS434" s="80" t="s">
        <v>432</v>
      </c>
      <c r="ED434" s="72"/>
      <c r="EE434" s="72"/>
    </row>
    <row r="435" spans="20:135">
      <c r="T435" s="19">
        <v>0.30069444444444443</v>
      </c>
      <c r="U435" s="35">
        <v>173.24580970345343</v>
      </c>
      <c r="V435" s="5">
        <v>173.24580970345343</v>
      </c>
      <c r="W435" s="5">
        <v>202.71475118148192</v>
      </c>
      <c r="X435" s="5">
        <v>232.62398417334214</v>
      </c>
      <c r="Y435" s="5">
        <v>262.83215999999999</v>
      </c>
      <c r="Z435" s="5">
        <v>293.6453747675352</v>
      </c>
      <c r="AA435" s="5">
        <v>324.37569603101076</v>
      </c>
      <c r="AB435" s="5">
        <v>353.24580970345346</v>
      </c>
      <c r="AC435" s="5">
        <v>22.714751181481915</v>
      </c>
      <c r="AD435" s="5">
        <v>52.623984173342137</v>
      </c>
      <c r="AE435" s="5">
        <v>82.832160000000002</v>
      </c>
      <c r="AF435" s="5">
        <v>113.6453747675352</v>
      </c>
      <c r="AG435" s="5">
        <v>144.37569603101073</v>
      </c>
      <c r="BP435" s="47">
        <v>40.31</v>
      </c>
      <c r="BQ435" s="47">
        <v>1</v>
      </c>
      <c r="BR435" s="47">
        <v>40.31</v>
      </c>
      <c r="BS435" s="80" t="s">
        <v>432</v>
      </c>
      <c r="ED435" s="72"/>
      <c r="EE435" s="72"/>
    </row>
    <row r="436" spans="20:135">
      <c r="T436" s="19">
        <v>0.30138888888888887</v>
      </c>
      <c r="U436" s="35">
        <v>173.48056037998418</v>
      </c>
      <c r="V436" s="5">
        <v>173.48056037998418</v>
      </c>
      <c r="W436" s="5">
        <v>202.94759669294115</v>
      </c>
      <c r="X436" s="5">
        <v>232.85275473453589</v>
      </c>
      <c r="Y436" s="5">
        <v>263.06519000000003</v>
      </c>
      <c r="Z436" s="5">
        <v>293.88898836988039</v>
      </c>
      <c r="AA436" s="5">
        <v>324.62217362255558</v>
      </c>
      <c r="AB436" s="5">
        <v>353.48056037998418</v>
      </c>
      <c r="AC436" s="5">
        <v>22.947596692941147</v>
      </c>
      <c r="AD436" s="5">
        <v>52.852754734535893</v>
      </c>
      <c r="AE436" s="5">
        <v>83.065190000000001</v>
      </c>
      <c r="AF436" s="5">
        <v>113.88898836988037</v>
      </c>
      <c r="AG436" s="5">
        <v>144.62217362255558</v>
      </c>
      <c r="BP436" s="47">
        <v>40.32</v>
      </c>
      <c r="BQ436" s="47">
        <v>1</v>
      </c>
      <c r="BR436" s="47">
        <v>40.32</v>
      </c>
      <c r="BS436" s="80" t="s">
        <v>432</v>
      </c>
      <c r="ED436" s="72"/>
      <c r="EE436" s="72"/>
    </row>
    <row r="437" spans="20:135">
      <c r="T437" s="19">
        <v>0.30208333333333331</v>
      </c>
      <c r="U437" s="35">
        <v>173.71535682367892</v>
      </c>
      <c r="V437" s="5">
        <v>173.71535682367892</v>
      </c>
      <c r="W437" s="5">
        <v>203.18033110731426</v>
      </c>
      <c r="X437" s="5">
        <v>233.08149756532697</v>
      </c>
      <c r="Y437" s="5">
        <v>263.29831000000001</v>
      </c>
      <c r="Z437" s="5">
        <v>294.13274663783636</v>
      </c>
      <c r="AA437" s="5">
        <v>324.86878983885646</v>
      </c>
      <c r="AB437" s="5">
        <v>353.71535682367892</v>
      </c>
      <c r="AC437" s="5">
        <v>23.180331107314259</v>
      </c>
      <c r="AD437" s="5">
        <v>53.08149756532697</v>
      </c>
      <c r="AE437" s="5">
        <v>83.298310000000001</v>
      </c>
      <c r="AF437" s="5">
        <v>114.13274663783636</v>
      </c>
      <c r="AG437" s="5">
        <v>144.86878983885646</v>
      </c>
      <c r="BP437" s="47">
        <v>40.33</v>
      </c>
      <c r="BQ437" s="47">
        <v>1</v>
      </c>
      <c r="BR437" s="47">
        <v>40.33</v>
      </c>
      <c r="BS437" s="80" t="s">
        <v>432</v>
      </c>
      <c r="ED437" s="72"/>
      <c r="EE437" s="72"/>
    </row>
    <row r="438" spans="20:135">
      <c r="T438" s="19">
        <v>0.30277777777777776</v>
      </c>
      <c r="U438" s="35">
        <v>173.94993631510667</v>
      </c>
      <c r="V438" s="5">
        <v>173.94993631510667</v>
      </c>
      <c r="W438" s="5">
        <v>203.41296020803082</v>
      </c>
      <c r="X438" s="5">
        <v>233.31021394617119</v>
      </c>
      <c r="Y438" s="5">
        <v>263.53154000000001</v>
      </c>
      <c r="Z438" s="5">
        <v>294.37664921658325</v>
      </c>
      <c r="AA438" s="5">
        <v>325.11546770033362</v>
      </c>
      <c r="AB438" s="5">
        <v>353.9499363151067</v>
      </c>
      <c r="AC438" s="5">
        <v>23.412960208030825</v>
      </c>
      <c r="AD438" s="5">
        <v>53.310213946171189</v>
      </c>
      <c r="AE438" s="5">
        <v>83.531540000000007</v>
      </c>
      <c r="AF438" s="5">
        <v>114.37664921658322</v>
      </c>
      <c r="AG438" s="5">
        <v>145.1154677003336</v>
      </c>
      <c r="BP438" s="47">
        <v>40.340000000000003</v>
      </c>
      <c r="BQ438" s="47">
        <v>1</v>
      </c>
      <c r="BR438" s="47">
        <v>40.340000000000003</v>
      </c>
      <c r="BS438" s="80" t="s">
        <v>432</v>
      </c>
      <c r="ED438" s="72"/>
      <c r="EE438" s="72"/>
    </row>
    <row r="439" spans="20:135">
      <c r="T439" s="19">
        <v>0.3034722222222222</v>
      </c>
      <c r="U439" s="35">
        <v>174.18463854549623</v>
      </c>
      <c r="V439" s="5">
        <v>174.18463854549623</v>
      </c>
      <c r="W439" s="5">
        <v>203.64549318430278</v>
      </c>
      <c r="X439" s="5">
        <v>233.53890516375424</v>
      </c>
      <c r="Y439" s="5">
        <v>263.76486999999997</v>
      </c>
      <c r="Z439" s="5">
        <v>294.62069654000328</v>
      </c>
      <c r="AA439" s="5">
        <v>325.36218166522497</v>
      </c>
      <c r="AB439" s="5">
        <v>354.18463854549623</v>
      </c>
      <c r="AC439" s="5">
        <v>23.645493184302779</v>
      </c>
      <c r="AD439" s="5">
        <v>53.538905163754237</v>
      </c>
      <c r="AE439" s="5">
        <v>83.764870000000002</v>
      </c>
      <c r="AF439" s="5">
        <v>114.62069654000328</v>
      </c>
      <c r="AG439" s="5">
        <v>145.36218166522499</v>
      </c>
      <c r="BP439" s="47">
        <v>40.35</v>
      </c>
      <c r="BQ439" s="47">
        <v>1</v>
      </c>
      <c r="BR439" s="47">
        <v>40.35</v>
      </c>
      <c r="BS439" s="80" t="s">
        <v>432</v>
      </c>
      <c r="ED439" s="72"/>
      <c r="EE439" s="72"/>
    </row>
    <row r="440" spans="20:135">
      <c r="T440" s="19">
        <v>0.30416666666666664</v>
      </c>
      <c r="U440" s="35">
        <v>174.41908275699373</v>
      </c>
      <c r="V440" s="5">
        <v>174.41908275699373</v>
      </c>
      <c r="W440" s="5">
        <v>203.87791306618152</v>
      </c>
      <c r="X440" s="5">
        <v>233.76757250704139</v>
      </c>
      <c r="Y440" s="5">
        <v>263.99829999999997</v>
      </c>
      <c r="Z440" s="5">
        <v>294.86488867613991</v>
      </c>
      <c r="AA440" s="5">
        <v>325.60886770230491</v>
      </c>
      <c r="AB440" s="5">
        <v>354.4190827569937</v>
      </c>
      <c r="AC440" s="5">
        <v>23.87791306618152</v>
      </c>
      <c r="AD440" s="5">
        <v>53.767572507041393</v>
      </c>
      <c r="AE440" s="5">
        <v>83.9983</v>
      </c>
      <c r="AF440" s="5">
        <v>114.86488867613991</v>
      </c>
      <c r="AG440" s="5">
        <v>145.60886770230488</v>
      </c>
      <c r="BP440" s="47">
        <v>40.36</v>
      </c>
      <c r="BQ440" s="47">
        <v>1</v>
      </c>
      <c r="BR440" s="47">
        <v>40.36</v>
      </c>
      <c r="BS440" s="80" t="s">
        <v>432</v>
      </c>
      <c r="ED440" s="72"/>
      <c r="EE440" s="72"/>
    </row>
    <row r="441" spans="20:135">
      <c r="T441" s="19">
        <v>0.30486111111111108</v>
      </c>
      <c r="U441" s="35">
        <v>174.6536160746264</v>
      </c>
      <c r="V441" s="5">
        <v>174.6536160746264</v>
      </c>
      <c r="W441" s="5">
        <v>204.11025062977063</v>
      </c>
      <c r="X441" s="5">
        <v>233.99621726886301</v>
      </c>
      <c r="Y441" s="5">
        <v>264.23183</v>
      </c>
      <c r="Z441" s="5">
        <v>295.1092252041114</v>
      </c>
      <c r="AA441" s="5">
        <v>325.85570497143726</v>
      </c>
      <c r="AB441" s="5">
        <v>354.65361607462637</v>
      </c>
      <c r="AC441" s="5">
        <v>24.110250629770633</v>
      </c>
      <c r="AD441" s="5">
        <v>53.996217268863006</v>
      </c>
      <c r="AE441" s="5">
        <v>84.231830000000002</v>
      </c>
      <c r="AF441" s="5">
        <v>115.1092252041114</v>
      </c>
      <c r="AG441" s="5">
        <v>145.85570497143729</v>
      </c>
      <c r="BP441" s="47">
        <v>40.369999999999997</v>
      </c>
      <c r="BQ441" s="47">
        <v>1</v>
      </c>
      <c r="BR441" s="47">
        <v>40.369999999999997</v>
      </c>
      <c r="BS441" s="80" t="s">
        <v>432</v>
      </c>
      <c r="ED441" s="72"/>
      <c r="EE441" s="72"/>
    </row>
    <row r="442" spans="20:135">
      <c r="T442" s="19">
        <v>0.30555555555555552</v>
      </c>
      <c r="U442" s="35">
        <v>174.8881833875169</v>
      </c>
      <c r="V442" s="5">
        <v>174.8881833875169</v>
      </c>
      <c r="W442" s="5">
        <v>204.34247788019502</v>
      </c>
      <c r="X442" s="5">
        <v>234.22484074601221</v>
      </c>
      <c r="Y442" s="5">
        <v>264.46546999999998</v>
      </c>
      <c r="Z442" s="5">
        <v>295.35370661336839</v>
      </c>
      <c r="AA442" s="5">
        <v>326.10252144557558</v>
      </c>
      <c r="AB442" s="5">
        <v>354.8881833875169</v>
      </c>
      <c r="AC442" s="5">
        <v>24.34247788019502</v>
      </c>
      <c r="AD442" s="5">
        <v>54.224840746012205</v>
      </c>
      <c r="AE442" s="5">
        <v>84.465469999999996</v>
      </c>
      <c r="AF442" s="5">
        <v>115.35370661336839</v>
      </c>
      <c r="AG442" s="5">
        <v>146.10252144557555</v>
      </c>
      <c r="BP442" s="47">
        <v>40.380000000000003</v>
      </c>
      <c r="BQ442" s="47">
        <v>1</v>
      </c>
      <c r="BR442" s="47">
        <v>40.380000000000003</v>
      </c>
      <c r="BS442" s="80" t="s">
        <v>432</v>
      </c>
      <c r="ED442" s="72"/>
      <c r="EE442" s="72"/>
    </row>
    <row r="443" spans="20:135">
      <c r="T443" s="19">
        <v>0.30624999999999997</v>
      </c>
      <c r="U443" s="35">
        <v>175.12241686135391</v>
      </c>
      <c r="V443" s="5">
        <v>175.12241686135391</v>
      </c>
      <c r="W443" s="5">
        <v>204.57459392544507</v>
      </c>
      <c r="X443" s="5">
        <v>234.45344423839595</v>
      </c>
      <c r="Y443" s="5">
        <v>264.69920999999999</v>
      </c>
      <c r="Z443" s="5">
        <v>295.59833281465149</v>
      </c>
      <c r="AA443" s="5">
        <v>326.34935364335797</v>
      </c>
      <c r="AB443" s="5">
        <v>355.12241686135394</v>
      </c>
      <c r="AC443" s="5">
        <v>24.574593925445072</v>
      </c>
      <c r="AD443" s="5">
        <v>54.453444238395946</v>
      </c>
      <c r="AE443" s="5">
        <v>84.699209999999994</v>
      </c>
      <c r="AF443" s="5">
        <v>115.59833281465149</v>
      </c>
      <c r="AG443" s="5">
        <v>146.349353643358</v>
      </c>
      <c r="BP443" s="47">
        <v>40.39</v>
      </c>
      <c r="BQ443" s="47">
        <v>1</v>
      </c>
      <c r="BR443" s="47">
        <v>40.39</v>
      </c>
      <c r="BS443" s="80" t="s">
        <v>432</v>
      </c>
      <c r="ED443" s="72"/>
      <c r="EE443" s="72"/>
    </row>
    <row r="444" spans="20:135">
      <c r="T444" s="19">
        <v>0.30694444444444441</v>
      </c>
      <c r="U444" s="35">
        <v>175.35675702736293</v>
      </c>
      <c r="V444" s="5">
        <v>175.35675702736293</v>
      </c>
      <c r="W444" s="5">
        <v>204.80663846302164</v>
      </c>
      <c r="X444" s="5">
        <v>234.6820290505097</v>
      </c>
      <c r="Y444" s="5">
        <v>264.93306000000001</v>
      </c>
      <c r="Z444" s="5">
        <v>295.84310370624456</v>
      </c>
      <c r="AA444" s="5">
        <v>326.59626051166458</v>
      </c>
      <c r="AB444" s="5">
        <v>355.35675702736296</v>
      </c>
      <c r="AC444" s="5">
        <v>24.806638463021613</v>
      </c>
      <c r="AD444" s="5">
        <v>54.682029050509698</v>
      </c>
      <c r="AE444" s="5">
        <v>84.933059999999998</v>
      </c>
      <c r="AF444" s="5">
        <v>115.84310370624456</v>
      </c>
      <c r="AG444" s="5">
        <v>146.59626051166461</v>
      </c>
      <c r="BP444" s="47">
        <v>40.4</v>
      </c>
      <c r="BQ444" s="47">
        <v>1</v>
      </c>
      <c r="BR444" s="47">
        <v>40.4</v>
      </c>
      <c r="BS444" s="80" t="s">
        <v>432</v>
      </c>
      <c r="ED444" s="72"/>
      <c r="EE444" s="72"/>
    </row>
    <row r="445" spans="20:135">
      <c r="T445" s="19">
        <v>0.30763888888888891</v>
      </c>
      <c r="U445" s="35">
        <v>175.59116144687164</v>
      </c>
      <c r="V445" s="5">
        <v>175.59116144687164</v>
      </c>
      <c r="W445" s="5">
        <v>205.03856113871845</v>
      </c>
      <c r="X445" s="5">
        <v>234.91059648850415</v>
      </c>
      <c r="Y445" s="5">
        <v>265.16701999999998</v>
      </c>
      <c r="Z445" s="5">
        <v>296.08801916317964</v>
      </c>
      <c r="AA445" s="5">
        <v>326.84327085061136</v>
      </c>
      <c r="AB445" s="5">
        <v>355.59116144687164</v>
      </c>
      <c r="AC445" s="5">
        <v>25.038561138718478</v>
      </c>
      <c r="AD445" s="5">
        <v>54.910596488504154</v>
      </c>
      <c r="AE445" s="5">
        <v>85.167019999999994</v>
      </c>
      <c r="AF445" s="5">
        <v>116.08801916317964</v>
      </c>
      <c r="AG445" s="5">
        <v>146.84327085061136</v>
      </c>
      <c r="BP445" s="47">
        <v>40.409999999999997</v>
      </c>
      <c r="BQ445" s="47">
        <v>1</v>
      </c>
      <c r="BR445" s="47">
        <v>40.409999999999997</v>
      </c>
      <c r="BS445" s="80" t="s">
        <v>432</v>
      </c>
      <c r="ED445" s="72"/>
      <c r="EE445" s="72"/>
    </row>
    <row r="446" spans="20:135">
      <c r="T446" s="19">
        <v>0.30833333333333335</v>
      </c>
      <c r="U446" s="35">
        <v>175.82530281934086</v>
      </c>
      <c r="V446" s="5">
        <v>175.82530281934086</v>
      </c>
      <c r="W446" s="5">
        <v>205.27041134951037</v>
      </c>
      <c r="X446" s="5">
        <v>235.13914786339467</v>
      </c>
      <c r="Y446" s="5">
        <v>265.40107999999998</v>
      </c>
      <c r="Z446" s="5">
        <v>296.33307954182544</v>
      </c>
      <c r="AA446" s="5">
        <v>327.09024962049637</v>
      </c>
      <c r="AB446" s="5">
        <v>355.82530281934089</v>
      </c>
      <c r="AC446" s="5">
        <v>25.270411349510368</v>
      </c>
      <c r="AD446" s="5">
        <v>55.139147863394669</v>
      </c>
      <c r="AE446" s="5">
        <v>85.401079999999993</v>
      </c>
      <c r="AF446" s="5">
        <v>116.33307954182541</v>
      </c>
      <c r="AG446" s="5">
        <v>147.09024962049639</v>
      </c>
      <c r="BP446" s="47">
        <v>40.42</v>
      </c>
      <c r="BQ446" s="47">
        <v>1</v>
      </c>
      <c r="BR446" s="47">
        <v>40.42</v>
      </c>
      <c r="BS446" s="80" t="s">
        <v>432</v>
      </c>
      <c r="ED446" s="72"/>
      <c r="EE446" s="72"/>
    </row>
    <row r="447" spans="20:135">
      <c r="T447" s="19">
        <v>0.30902777777777779</v>
      </c>
      <c r="U447" s="35">
        <v>176.05936040067348</v>
      </c>
      <c r="V447" s="5">
        <v>176.05936040067348</v>
      </c>
      <c r="W447" s="5">
        <v>205.50213637145239</v>
      </c>
      <c r="X447" s="5">
        <v>235.36768448976358</v>
      </c>
      <c r="Y447" s="5">
        <v>265.63526000000002</v>
      </c>
      <c r="Z447" s="5">
        <v>296.5782843011641</v>
      </c>
      <c r="AA447" s="5">
        <v>327.33720043967378</v>
      </c>
      <c r="AB447" s="5">
        <v>356.05936040067348</v>
      </c>
      <c r="AC447" s="5">
        <v>25.502136371452366</v>
      </c>
      <c r="AD447" s="5">
        <v>55.367684489763576</v>
      </c>
      <c r="AE447" s="5">
        <v>85.635260000000002</v>
      </c>
      <c r="AF447" s="5">
        <v>116.57828430116408</v>
      </c>
      <c r="AG447" s="5">
        <v>147.33720043967381</v>
      </c>
      <c r="BP447" s="47">
        <v>40.43</v>
      </c>
      <c r="BQ447" s="47">
        <v>1</v>
      </c>
      <c r="BR447" s="47">
        <v>40.43</v>
      </c>
      <c r="BS447" s="80" t="s">
        <v>432</v>
      </c>
      <c r="ED447" s="72"/>
      <c r="EE447" s="72"/>
    </row>
    <row r="448" spans="20:135">
      <c r="T448" s="19">
        <v>0.30972222222222223</v>
      </c>
      <c r="U448" s="35">
        <v>176.29348747389434</v>
      </c>
      <c r="V448" s="5">
        <v>176.29348747389434</v>
      </c>
      <c r="W448" s="5">
        <v>205.73378189057735</v>
      </c>
      <c r="X448" s="5">
        <v>235.59620768424156</v>
      </c>
      <c r="Y448" s="5">
        <v>265.86955</v>
      </c>
      <c r="Z448" s="5">
        <v>296.82363386286374</v>
      </c>
      <c r="AA448" s="5">
        <v>327.58429901570435</v>
      </c>
      <c r="AB448" s="5">
        <v>356.29348747389434</v>
      </c>
      <c r="AC448" s="5">
        <v>25.733781890577347</v>
      </c>
      <c r="AD448" s="5">
        <v>55.596207684241563</v>
      </c>
      <c r="AE448" s="5">
        <v>85.869550000000004</v>
      </c>
      <c r="AF448" s="5">
        <v>116.82363386286377</v>
      </c>
      <c r="AG448" s="5">
        <v>147.58429901570435</v>
      </c>
      <c r="BP448" s="47">
        <v>40.44</v>
      </c>
      <c r="BQ448" s="47">
        <v>1</v>
      </c>
      <c r="BR448" s="47">
        <v>40.44</v>
      </c>
      <c r="BS448" s="80" t="s">
        <v>432</v>
      </c>
      <c r="ED448" s="72"/>
      <c r="EE448" s="72"/>
    </row>
    <row r="449" spans="20:135">
      <c r="T449" s="19">
        <v>0.31041666666666667</v>
      </c>
      <c r="U449" s="35">
        <v>176.52755582948581</v>
      </c>
      <c r="V449" s="5">
        <v>176.52755582948581</v>
      </c>
      <c r="W449" s="5">
        <v>205.96532580379633</v>
      </c>
      <c r="X449" s="5">
        <v>235.82471876748457</v>
      </c>
      <c r="Y449" s="5">
        <v>266.10395</v>
      </c>
      <c r="Z449" s="5">
        <v>297.06912807120295</v>
      </c>
      <c r="AA449" s="5">
        <v>327.83149660876313</v>
      </c>
      <c r="AB449" s="5">
        <v>356.52755582948578</v>
      </c>
      <c r="AC449" s="5">
        <v>25.965325803796304</v>
      </c>
      <c r="AD449" s="5">
        <v>55.824718767484569</v>
      </c>
      <c r="AE449" s="5">
        <v>86.103949999999998</v>
      </c>
      <c r="AF449" s="5">
        <v>117.06912807120298</v>
      </c>
      <c r="AG449" s="5">
        <v>147.83149660876316</v>
      </c>
      <c r="BP449" s="47">
        <v>40.450000000000003</v>
      </c>
      <c r="BQ449" s="47">
        <v>1</v>
      </c>
      <c r="BR449" s="47">
        <v>40.450000000000003</v>
      </c>
      <c r="BS449" s="80" t="s">
        <v>432</v>
      </c>
      <c r="ED449" s="72"/>
      <c r="EE449" s="72"/>
    </row>
    <row r="450" spans="20:135">
      <c r="T450" s="19">
        <v>0.31111111111111112</v>
      </c>
      <c r="U450" s="35">
        <v>176.76144931578284</v>
      </c>
      <c r="V450" s="5">
        <v>176.76144931578284</v>
      </c>
      <c r="W450" s="5">
        <v>206.19677752245997</v>
      </c>
      <c r="X450" s="5">
        <v>236.05321906363395</v>
      </c>
      <c r="Y450" s="5">
        <v>266.33847000000003</v>
      </c>
      <c r="Z450" s="5">
        <v>297.3147666019521</v>
      </c>
      <c r="AA450" s="5">
        <v>328.07854416724774</v>
      </c>
      <c r="AB450" s="5">
        <v>356.76144931578284</v>
      </c>
      <c r="AC450" s="5">
        <v>26.196777522459968</v>
      </c>
      <c r="AD450" s="5">
        <v>56.053219063633946</v>
      </c>
      <c r="AE450" s="5">
        <v>86.338470000000001</v>
      </c>
      <c r="AF450" s="5">
        <v>117.31476660195207</v>
      </c>
      <c r="AG450" s="5">
        <v>148.07854416724771</v>
      </c>
      <c r="BP450" s="47">
        <v>40.46</v>
      </c>
      <c r="BQ450" s="47">
        <v>1</v>
      </c>
      <c r="BR450" s="47">
        <v>40.46</v>
      </c>
      <c r="BS450" s="80" t="s">
        <v>432</v>
      </c>
      <c r="ED450" s="72"/>
      <c r="EE450" s="72"/>
    </row>
    <row r="451" spans="20:135">
      <c r="T451" s="19">
        <v>0.31180555555555556</v>
      </c>
      <c r="U451" s="35">
        <v>176.99531371862736</v>
      </c>
      <c r="V451" s="5">
        <v>176.99531371862736</v>
      </c>
      <c r="W451" s="5">
        <v>206.42813265231828</v>
      </c>
      <c r="X451" s="5">
        <v>236.28170989929214</v>
      </c>
      <c r="Y451" s="5">
        <v>266.57310000000001</v>
      </c>
      <c r="Z451" s="5">
        <v>297.56054962450196</v>
      </c>
      <c r="AA451" s="5">
        <v>328.32572202655746</v>
      </c>
      <c r="AB451" s="5">
        <v>356.99531371862736</v>
      </c>
      <c r="AC451" s="5">
        <v>26.428132652318254</v>
      </c>
      <c r="AD451" s="5">
        <v>56.281709899292139</v>
      </c>
      <c r="AE451" s="5">
        <v>86.573099999999997</v>
      </c>
      <c r="AF451" s="5">
        <v>117.56054962450196</v>
      </c>
      <c r="AG451" s="5">
        <v>148.32572202655746</v>
      </c>
      <c r="BP451" s="47">
        <v>40.47</v>
      </c>
      <c r="BQ451" s="47">
        <v>1</v>
      </c>
      <c r="BR451" s="47">
        <v>40.47</v>
      </c>
      <c r="BS451" s="80" t="s">
        <v>432</v>
      </c>
      <c r="ED451" s="72"/>
      <c r="EE451" s="72"/>
    </row>
    <row r="452" spans="20:135">
      <c r="T452" s="19">
        <v>0.3125</v>
      </c>
      <c r="U452" s="35">
        <v>177.22925948311732</v>
      </c>
      <c r="V452" s="5">
        <v>177.22925948311732</v>
      </c>
      <c r="W452" s="5">
        <v>206.65939721386462</v>
      </c>
      <c r="X452" s="5">
        <v>236.51019260471804</v>
      </c>
      <c r="Y452" s="5">
        <v>266.80785000000003</v>
      </c>
      <c r="Z452" s="5">
        <v>297.80647688514324</v>
      </c>
      <c r="AA452" s="5">
        <v>328.57300140822952</v>
      </c>
      <c r="AB452" s="5">
        <v>357.22925948311729</v>
      </c>
      <c r="AC452" s="5">
        <v>26.659397213864622</v>
      </c>
      <c r="AD452" s="5">
        <v>56.510192604718043</v>
      </c>
      <c r="AE452" s="5">
        <v>86.807850000000002</v>
      </c>
      <c r="AF452" s="5">
        <v>117.80647688514324</v>
      </c>
      <c r="AG452" s="5">
        <v>148.57300140822954</v>
      </c>
      <c r="BP452" s="47">
        <v>40.479999999999997</v>
      </c>
      <c r="BQ452" s="47">
        <v>1</v>
      </c>
      <c r="BR452" s="47">
        <v>40.479999999999997</v>
      </c>
      <c r="BS452" s="80" t="s">
        <v>432</v>
      </c>
      <c r="ED452" s="72"/>
      <c r="EE452" s="72"/>
    </row>
    <row r="453" spans="20:135">
      <c r="T453" s="19">
        <v>0.31319444444444444</v>
      </c>
      <c r="U453" s="35">
        <v>177.4629343192569</v>
      </c>
      <c r="V453" s="5">
        <v>177.4629343192569</v>
      </c>
      <c r="W453" s="5">
        <v>206.89056473029382</v>
      </c>
      <c r="X453" s="5">
        <v>236.73866851284163</v>
      </c>
      <c r="Y453" s="5">
        <v>267.04271</v>
      </c>
      <c r="Z453" s="5">
        <v>298.05254856735809</v>
      </c>
      <c r="AA453" s="5">
        <v>328.82030713453179</v>
      </c>
      <c r="AB453" s="5">
        <v>357.46293431925687</v>
      </c>
      <c r="AC453" s="5">
        <v>26.890564730293818</v>
      </c>
      <c r="AD453" s="5">
        <v>56.738668512841627</v>
      </c>
      <c r="AE453" s="5">
        <v>87.04271</v>
      </c>
      <c r="AF453" s="5">
        <v>118.05254856735809</v>
      </c>
      <c r="AG453" s="5">
        <v>148.82030713453179</v>
      </c>
      <c r="BP453" s="47">
        <v>40.49</v>
      </c>
      <c r="BQ453" s="47">
        <v>1</v>
      </c>
      <c r="BR453" s="47">
        <v>40.49</v>
      </c>
      <c r="BS453" s="80" t="s">
        <v>432</v>
      </c>
      <c r="ED453" s="72"/>
      <c r="EE453" s="72"/>
    </row>
    <row r="454" spans="20:135">
      <c r="T454" s="19">
        <v>0.31388888888888888</v>
      </c>
      <c r="U454" s="35">
        <v>177.69660320063306</v>
      </c>
      <c r="V454" s="5">
        <v>177.69660320063306</v>
      </c>
      <c r="W454" s="5">
        <v>207.12163537958895</v>
      </c>
      <c r="X454" s="5">
        <v>236.96713895989564</v>
      </c>
      <c r="Y454" s="5">
        <v>267.27769999999998</v>
      </c>
      <c r="Z454" s="5">
        <v>298.29876387442744</v>
      </c>
      <c r="AA454" s="5">
        <v>329.06747892113856</v>
      </c>
      <c r="AB454" s="5">
        <v>357.69660320063304</v>
      </c>
      <c r="AC454" s="5">
        <v>27.121635379588952</v>
      </c>
      <c r="AD454" s="5">
        <v>56.967138959895635</v>
      </c>
      <c r="AE454" s="5">
        <v>87.277699999999996</v>
      </c>
      <c r="AF454" s="5">
        <v>118.29876387442746</v>
      </c>
      <c r="AG454" s="5">
        <v>149.06747892113856</v>
      </c>
      <c r="BP454" s="47">
        <v>40.5</v>
      </c>
      <c r="BQ454" s="47">
        <v>1</v>
      </c>
      <c r="BR454" s="47">
        <v>40.5</v>
      </c>
      <c r="BS454" s="80" t="s">
        <v>432</v>
      </c>
      <c r="ED454" s="72"/>
      <c r="EE454" s="72"/>
    </row>
    <row r="455" spans="20:135">
      <c r="T455" s="19">
        <v>0.31458333333333333</v>
      </c>
      <c r="U455" s="35">
        <v>177.93025641302233</v>
      </c>
      <c r="V455" s="5">
        <v>177.93025641302233</v>
      </c>
      <c r="W455" s="5">
        <v>207.35261554778589</v>
      </c>
      <c r="X455" s="5">
        <v>237.19560528521015</v>
      </c>
      <c r="Y455" s="5">
        <v>267.51279999999997</v>
      </c>
      <c r="Z455" s="5">
        <v>298.5451232323191</v>
      </c>
      <c r="AA455" s="5">
        <v>329.31480585659222</v>
      </c>
      <c r="AB455" s="5">
        <v>357.93025641302233</v>
      </c>
      <c r="AC455" s="5">
        <v>27.352615547785888</v>
      </c>
      <c r="AD455" s="5">
        <v>57.195605285210149</v>
      </c>
      <c r="AE455" s="5">
        <v>87.512799999999999</v>
      </c>
      <c r="AF455" s="5">
        <v>118.5451232323191</v>
      </c>
      <c r="AG455" s="5">
        <v>149.31480585659222</v>
      </c>
      <c r="BP455" s="47">
        <v>40.51</v>
      </c>
      <c r="BQ455" s="47">
        <v>1</v>
      </c>
      <c r="BR455" s="47">
        <v>40.51</v>
      </c>
      <c r="BS455" s="80" t="s">
        <v>432</v>
      </c>
      <c r="ED455" s="72"/>
      <c r="EE455" s="72"/>
    </row>
    <row r="456" spans="20:135">
      <c r="T456" s="19">
        <v>0.31527777777777777</v>
      </c>
      <c r="U456" s="35">
        <v>178.16381889301277</v>
      </c>
      <c r="V456" s="5">
        <v>178.16381889301277</v>
      </c>
      <c r="W456" s="5">
        <v>207.5835024256298</v>
      </c>
      <c r="X456" s="5">
        <v>237.42406883033374</v>
      </c>
      <c r="Y456" s="5">
        <v>267.74802</v>
      </c>
      <c r="Z456" s="5">
        <v>298.7916265095306</v>
      </c>
      <c r="AA456" s="5">
        <v>329.56212684815989</v>
      </c>
      <c r="AB456" s="5">
        <v>358.16381889301277</v>
      </c>
      <c r="AC456" s="5">
        <v>27.583502425629831</v>
      </c>
      <c r="AD456" s="5">
        <v>57.424068830333738</v>
      </c>
      <c r="AE456" s="5">
        <v>87.748019999999997</v>
      </c>
      <c r="AF456" s="5">
        <v>118.79162650953063</v>
      </c>
      <c r="AG456" s="5">
        <v>149.56212684815992</v>
      </c>
      <c r="BP456" s="47">
        <v>40.520000000000003</v>
      </c>
      <c r="BQ456" s="47">
        <v>1</v>
      </c>
      <c r="BR456" s="47">
        <v>40.520000000000003</v>
      </c>
      <c r="BS456" s="80" t="s">
        <v>432</v>
      </c>
      <c r="ED456" s="72"/>
      <c r="EE456" s="72"/>
    </row>
    <row r="457" spans="20:135">
      <c r="T457" s="19">
        <v>0.31597222222222221</v>
      </c>
      <c r="U457" s="35">
        <v>178.3973209456268</v>
      </c>
      <c r="V457" s="5">
        <v>178.3973209456268</v>
      </c>
      <c r="W457" s="5">
        <v>207.81430198727219</v>
      </c>
      <c r="X457" s="5">
        <v>237.6525309405381</v>
      </c>
      <c r="Y457" s="5">
        <v>267.98336999999998</v>
      </c>
      <c r="Z457" s="5">
        <v>299.0382734037463</v>
      </c>
      <c r="AA457" s="5">
        <v>329.8095360174762</v>
      </c>
      <c r="AB457" s="5">
        <v>358.3973209456268</v>
      </c>
      <c r="AC457" s="5">
        <v>27.814301987272188</v>
      </c>
      <c r="AD457" s="5">
        <v>57.652530940538099</v>
      </c>
      <c r="AE457" s="5">
        <v>87.983369999999994</v>
      </c>
      <c r="AF457" s="5">
        <v>119.0382734037463</v>
      </c>
      <c r="AG457" s="5">
        <v>149.8095360174762</v>
      </c>
      <c r="BP457" s="47">
        <v>40.53</v>
      </c>
      <c r="BQ457" s="47">
        <v>1</v>
      </c>
      <c r="BR457" s="47">
        <v>40.53</v>
      </c>
      <c r="BS457" s="80" t="s">
        <v>432</v>
      </c>
      <c r="ED457" s="72"/>
      <c r="EE457" s="72"/>
    </row>
    <row r="458" spans="20:135">
      <c r="T458" s="19">
        <v>0.31666666666666665</v>
      </c>
      <c r="U458" s="35">
        <v>178.63075220585901</v>
      </c>
      <c r="V458" s="5">
        <v>178.63075220585901</v>
      </c>
      <c r="W458" s="5">
        <v>208.04500448692286</v>
      </c>
      <c r="X458" s="5">
        <v>237.88099296336634</v>
      </c>
      <c r="Y458" s="5">
        <v>268.21884</v>
      </c>
      <c r="Z458" s="5">
        <v>299.28506392804184</v>
      </c>
      <c r="AA458" s="5">
        <v>330.0570132396229</v>
      </c>
      <c r="AB458" s="5">
        <v>358.63075220585904</v>
      </c>
      <c r="AC458" s="5">
        <v>28.045004486922835</v>
      </c>
      <c r="AD458" s="5">
        <v>57.880992963366339</v>
      </c>
      <c r="AE458" s="5">
        <v>88.21884</v>
      </c>
      <c r="AF458" s="5">
        <v>119.28506392804184</v>
      </c>
      <c r="AG458" s="5">
        <v>150.0570132396229</v>
      </c>
      <c r="BP458" s="47">
        <v>40.54</v>
      </c>
      <c r="BQ458" s="47">
        <v>1</v>
      </c>
      <c r="BR458" s="47">
        <v>40.54</v>
      </c>
      <c r="BS458" s="80" t="s">
        <v>432</v>
      </c>
      <c r="ED458" s="72"/>
      <c r="EE458" s="72"/>
    </row>
    <row r="459" spans="20:135">
      <c r="T459" s="19">
        <v>0.31736111111111115</v>
      </c>
      <c r="U459" s="35">
        <v>178.86415976825236</v>
      </c>
      <c r="V459" s="5">
        <v>178.86415976825236</v>
      </c>
      <c r="W459" s="5">
        <v>208.27561750716251</v>
      </c>
      <c r="X459" s="5">
        <v>238.10945624921322</v>
      </c>
      <c r="Y459" s="5">
        <v>268.45443</v>
      </c>
      <c r="Z459" s="5">
        <v>299.53199736258716</v>
      </c>
      <c r="AA459" s="5">
        <v>330.30432477799707</v>
      </c>
      <c r="AB459" s="5">
        <v>358.86415976825236</v>
      </c>
      <c r="AC459" s="5">
        <v>28.275617507162508</v>
      </c>
      <c r="AD459" s="5">
        <v>58.109456249213224</v>
      </c>
      <c r="AE459" s="5">
        <v>88.454430000000002</v>
      </c>
      <c r="AF459" s="5">
        <v>119.53199736258719</v>
      </c>
      <c r="AG459" s="5">
        <v>150.3043247779971</v>
      </c>
      <c r="BP459" s="47">
        <v>40.549999999999997</v>
      </c>
      <c r="BQ459" s="47">
        <v>1</v>
      </c>
      <c r="BR459" s="47">
        <v>40.549999999999997</v>
      </c>
      <c r="BS459" s="80" t="s">
        <v>432</v>
      </c>
      <c r="ED459" s="72"/>
      <c r="EE459" s="72"/>
    </row>
    <row r="460" spans="20:135">
      <c r="T460" s="19">
        <v>0.31805555555555554</v>
      </c>
      <c r="U460" s="35">
        <v>179.09731643943471</v>
      </c>
      <c r="V460" s="5">
        <v>179.09731643943471</v>
      </c>
      <c r="W460" s="5">
        <v>208.50614166036848</v>
      </c>
      <c r="X460" s="5">
        <v>238.33792215124578</v>
      </c>
      <c r="Y460" s="5">
        <v>268.69015000000002</v>
      </c>
      <c r="Z460" s="5">
        <v>299.77907402261212</v>
      </c>
      <c r="AA460" s="5">
        <v>330.55177834075766</v>
      </c>
      <c r="AB460" s="5">
        <v>359.09731643943474</v>
      </c>
      <c r="AC460" s="5">
        <v>28.506141660368485</v>
      </c>
      <c r="AD460" s="5">
        <v>58.337922151245778</v>
      </c>
      <c r="AE460" s="5">
        <v>88.690150000000003</v>
      </c>
      <c r="AF460" s="5">
        <v>119.77907402261212</v>
      </c>
      <c r="AG460" s="5">
        <v>150.55177834075769</v>
      </c>
      <c r="BP460" s="47">
        <v>40.56</v>
      </c>
      <c r="BQ460" s="47">
        <v>1</v>
      </c>
      <c r="BR460" s="47">
        <v>40.56</v>
      </c>
      <c r="BS460" s="80" t="s">
        <v>432</v>
      </c>
      <c r="ED460" s="72"/>
      <c r="EE460" s="72"/>
    </row>
    <row r="461" spans="20:135">
      <c r="T461" s="19">
        <v>0.31875000000000003</v>
      </c>
      <c r="U461" s="35">
        <v>179.33066339833036</v>
      </c>
      <c r="V461" s="5">
        <v>179.33066339833036</v>
      </c>
      <c r="W461" s="5">
        <v>208.73657781622731</v>
      </c>
      <c r="X461" s="5">
        <v>238.56639202524019</v>
      </c>
      <c r="Y461" s="5">
        <v>268.92599000000001</v>
      </c>
      <c r="Z461" s="5">
        <v>300.02629408184657</v>
      </c>
      <c r="AA461" s="5">
        <v>330.7992529230994</v>
      </c>
      <c r="AB461" s="5">
        <v>359.33066339833033</v>
      </c>
      <c r="AC461" s="5">
        <v>28.736577816227282</v>
      </c>
      <c r="AD461" s="5">
        <v>58.566392025240191</v>
      </c>
      <c r="AE461" s="5">
        <v>88.925989999999999</v>
      </c>
      <c r="AF461" s="5">
        <v>120.0262940818466</v>
      </c>
      <c r="AG461" s="5">
        <v>150.7992529230994</v>
      </c>
      <c r="BP461" s="47">
        <v>40.57</v>
      </c>
      <c r="BQ461" s="47">
        <v>1</v>
      </c>
      <c r="BR461" s="47">
        <v>40.57</v>
      </c>
      <c r="BS461" s="80" t="s">
        <v>432</v>
      </c>
      <c r="ED461" s="72"/>
      <c r="EE461" s="72"/>
    </row>
    <row r="462" spans="20:135">
      <c r="T462" s="19">
        <v>0.31944444444444448</v>
      </c>
      <c r="U462" s="35">
        <v>179.56380034731148</v>
      </c>
      <c r="V462" s="5">
        <v>179.56380034731148</v>
      </c>
      <c r="W462" s="5">
        <v>208.96692542790379</v>
      </c>
      <c r="X462" s="5">
        <v>238.79486722958046</v>
      </c>
      <c r="Y462" s="5">
        <v>269.16196000000002</v>
      </c>
      <c r="Z462" s="5">
        <v>300.27365551355973</v>
      </c>
      <c r="AA462" s="5">
        <v>331.04677789806772</v>
      </c>
      <c r="AB462" s="5">
        <v>359.56380034731148</v>
      </c>
      <c r="AC462" s="5">
        <v>28.966925427903789</v>
      </c>
      <c r="AD462" s="5">
        <v>58.794867229580461</v>
      </c>
      <c r="AE462" s="5">
        <v>89.161959999999993</v>
      </c>
      <c r="AF462" s="5">
        <v>120.27365551355973</v>
      </c>
      <c r="AG462" s="5">
        <v>151.04677789806772</v>
      </c>
      <c r="BP462" s="47">
        <v>40.58</v>
      </c>
      <c r="BQ462" s="47">
        <v>1</v>
      </c>
      <c r="BR462" s="47">
        <v>40.58</v>
      </c>
      <c r="BS462" s="80" t="s">
        <v>432</v>
      </c>
      <c r="ED462" s="72"/>
      <c r="EE462" s="72"/>
    </row>
    <row r="463" spans="20:135">
      <c r="T463" s="19">
        <v>0.32013888888888892</v>
      </c>
      <c r="U463" s="35">
        <v>179.79682540474633</v>
      </c>
      <c r="V463" s="5">
        <v>179.79682540474633</v>
      </c>
      <c r="W463" s="5">
        <v>209.19717890733676</v>
      </c>
      <c r="X463" s="5">
        <v>239.02334912523634</v>
      </c>
      <c r="Y463" s="5">
        <v>269.39805999999999</v>
      </c>
      <c r="Z463" s="5">
        <v>300.52116039195812</v>
      </c>
      <c r="AA463" s="5">
        <v>331.29427742463724</v>
      </c>
      <c r="AB463" s="5">
        <v>359.7968254047463</v>
      </c>
      <c r="AC463" s="5">
        <v>29.197178907336763</v>
      </c>
      <c r="AD463" s="5">
        <v>59.023349125236336</v>
      </c>
      <c r="AE463" s="5">
        <v>89.398060000000001</v>
      </c>
      <c r="AF463" s="5">
        <v>120.52116039195812</v>
      </c>
      <c r="AG463" s="5">
        <v>151.29427742463724</v>
      </c>
      <c r="BP463" s="47">
        <v>40.590000000000003</v>
      </c>
      <c r="BQ463" s="47">
        <v>1</v>
      </c>
      <c r="BR463" s="47">
        <v>40.590000000000003</v>
      </c>
      <c r="BS463" s="80" t="s">
        <v>432</v>
      </c>
      <c r="ED463" s="72"/>
      <c r="EE463" s="72"/>
    </row>
    <row r="464" spans="20:135">
      <c r="T464" s="19">
        <v>0.32083333333333336</v>
      </c>
      <c r="U464" s="35">
        <v>180.02979959431434</v>
      </c>
      <c r="V464" s="5">
        <v>180.02979959431434</v>
      </c>
      <c r="W464" s="5">
        <v>209.42735182290437</v>
      </c>
      <c r="X464" s="5">
        <v>239.25183907561666</v>
      </c>
      <c r="Y464" s="5">
        <v>269.63428999999996</v>
      </c>
      <c r="Z464" s="5">
        <v>300.76880706431575</v>
      </c>
      <c r="AA464" s="5">
        <v>331.5418988043902</v>
      </c>
      <c r="AB464" s="5">
        <v>2.9799594314340538E-2</v>
      </c>
      <c r="AC464" s="5">
        <v>29.42735182290437</v>
      </c>
      <c r="AD464" s="5">
        <v>59.251839075616658</v>
      </c>
      <c r="AE464" s="5">
        <v>89.634289999999993</v>
      </c>
      <c r="AF464" s="5">
        <v>120.76880706431578</v>
      </c>
      <c r="AG464" s="5">
        <v>151.5418988043902</v>
      </c>
      <c r="BP464" s="47">
        <v>40.6</v>
      </c>
      <c r="BQ464" s="47">
        <v>1</v>
      </c>
      <c r="BR464" s="47">
        <v>40.6</v>
      </c>
      <c r="BS464" s="80" t="s">
        <v>432</v>
      </c>
      <c r="ED464" s="72"/>
      <c r="EE464" s="72"/>
    </row>
    <row r="465" spans="20:135">
      <c r="T465" s="19">
        <v>0.3215277777777778</v>
      </c>
      <c r="U465" s="35">
        <v>180.26282885821527</v>
      </c>
      <c r="V465" s="5">
        <v>180.26282885821527</v>
      </c>
      <c r="W465" s="5">
        <v>209.65743363543126</v>
      </c>
      <c r="X465" s="5">
        <v>239.480338446595</v>
      </c>
      <c r="Y465" s="5">
        <v>269.87065000000001</v>
      </c>
      <c r="Z465" s="5">
        <v>301.01659560935974</v>
      </c>
      <c r="AA465" s="5">
        <v>331.78941131290424</v>
      </c>
      <c r="AB465" s="5">
        <v>0.2628288582152436</v>
      </c>
      <c r="AC465" s="5">
        <v>29.657433635431289</v>
      </c>
      <c r="AD465" s="5">
        <v>59.480338446594999</v>
      </c>
      <c r="AE465" s="5">
        <v>89.870649999999998</v>
      </c>
      <c r="AF465" s="5">
        <v>121.01659560935974</v>
      </c>
      <c r="AG465" s="5">
        <v>151.78941131290424</v>
      </c>
      <c r="BP465" s="47">
        <v>40.61</v>
      </c>
      <c r="BQ465" s="47">
        <v>1</v>
      </c>
      <c r="BR465" s="47">
        <v>40.61</v>
      </c>
      <c r="BS465" s="80" t="s">
        <v>432</v>
      </c>
      <c r="ED465" s="72"/>
      <c r="EE465" s="72"/>
    </row>
    <row r="466" spans="20:135">
      <c r="T466" s="19">
        <v>0.32222222222222224</v>
      </c>
      <c r="U466" s="35">
        <v>180.49564155997405</v>
      </c>
      <c r="V466" s="5">
        <v>180.49564155997405</v>
      </c>
      <c r="W466" s="5">
        <v>209.88742839220276</v>
      </c>
      <c r="X466" s="5">
        <v>239.7088486064805</v>
      </c>
      <c r="Y466" s="5">
        <v>270.10714999999999</v>
      </c>
      <c r="Z466" s="5">
        <v>301.26452560603468</v>
      </c>
      <c r="AA466" s="5">
        <v>332.03697203655537</v>
      </c>
      <c r="AB466" s="5">
        <v>0.49564155997404669</v>
      </c>
      <c r="AC466" s="5">
        <v>29.887428392202764</v>
      </c>
      <c r="AD466" s="5">
        <v>59.708848606480501</v>
      </c>
      <c r="AE466" s="5">
        <v>90.107150000000004</v>
      </c>
      <c r="AF466" s="5">
        <v>121.26452560603465</v>
      </c>
      <c r="AG466" s="5">
        <v>152.03697203655537</v>
      </c>
      <c r="BP466" s="47">
        <v>40.619999999999997</v>
      </c>
      <c r="BQ466" s="47">
        <v>1</v>
      </c>
      <c r="BR466" s="47">
        <v>40.619999999999997</v>
      </c>
      <c r="BS466" s="80" t="s">
        <v>432</v>
      </c>
      <c r="ED466" s="72"/>
      <c r="EE466" s="72"/>
    </row>
    <row r="467" spans="20:135">
      <c r="T467" s="19">
        <v>0.32291666666666669</v>
      </c>
      <c r="U467" s="35">
        <v>180.72849078881151</v>
      </c>
      <c r="V467" s="5">
        <v>180.72849078881151</v>
      </c>
      <c r="W467" s="5">
        <v>210.11734090601729</v>
      </c>
      <c r="X467" s="5">
        <v>239.93737092589657</v>
      </c>
      <c r="Y467" s="5">
        <v>270.34377000000001</v>
      </c>
      <c r="Z467" s="5">
        <v>301.51259615788433</v>
      </c>
      <c r="AA467" s="5">
        <v>332.28463080472079</v>
      </c>
      <c r="AB467" s="5">
        <v>0.72849078881154128</v>
      </c>
      <c r="AC467" s="5">
        <v>30.117340906017262</v>
      </c>
      <c r="AD467" s="5">
        <v>59.937370925896573</v>
      </c>
      <c r="AE467" s="5">
        <v>90.343770000000006</v>
      </c>
      <c r="AF467" s="5">
        <v>121.5125961578843</v>
      </c>
      <c r="AG467" s="5">
        <v>152.28463080472079</v>
      </c>
      <c r="BP467" s="47">
        <v>40.630000000000003</v>
      </c>
      <c r="BQ467" s="47">
        <v>1</v>
      </c>
      <c r="BR467" s="47">
        <v>40.630000000000003</v>
      </c>
      <c r="BS467" s="80" t="s">
        <v>432</v>
      </c>
      <c r="ED467" s="72"/>
      <c r="EE467" s="72"/>
    </row>
    <row r="468" spans="20:135">
      <c r="T468" s="19">
        <v>0.32361111111111113</v>
      </c>
      <c r="U468" s="35">
        <v>180.96120041686981</v>
      </c>
      <c r="V468" s="5">
        <v>180.96120041686981</v>
      </c>
      <c r="W468" s="5">
        <v>210.34716770321401</v>
      </c>
      <c r="X468" s="5">
        <v>240.16590677778345</v>
      </c>
      <c r="Y468" s="5">
        <v>270.58053000000001</v>
      </c>
      <c r="Z468" s="5">
        <v>301.76080910304114</v>
      </c>
      <c r="AA468" s="5">
        <v>332.53223239145052</v>
      </c>
      <c r="AB468" s="5">
        <v>0.96120041686981494</v>
      </c>
      <c r="AC468" s="5">
        <v>30.347167703214041</v>
      </c>
      <c r="AD468" s="5">
        <v>60.165906777783448</v>
      </c>
      <c r="AE468" s="5">
        <v>90.580529999999996</v>
      </c>
      <c r="AF468" s="5">
        <v>121.76080910304114</v>
      </c>
      <c r="AG468" s="5">
        <v>152.53223239145055</v>
      </c>
      <c r="BP468" s="47">
        <v>40.64</v>
      </c>
      <c r="BQ468" s="47">
        <v>1</v>
      </c>
      <c r="BR468" s="47">
        <v>40.64</v>
      </c>
      <c r="BS468" s="80" t="s">
        <v>432</v>
      </c>
      <c r="ED468" s="72"/>
      <c r="EE468" s="72"/>
    </row>
    <row r="469" spans="20:135">
      <c r="T469" s="19">
        <v>0.32430555555555557</v>
      </c>
      <c r="U469" s="35">
        <v>181.19374624047566</v>
      </c>
      <c r="V469" s="5">
        <v>181.19374624047566</v>
      </c>
      <c r="W469" s="5">
        <v>210.57690904556097</v>
      </c>
      <c r="X469" s="5">
        <v>240.3944575372953</v>
      </c>
      <c r="Y469" s="5">
        <v>270.81741999999997</v>
      </c>
      <c r="Z469" s="5">
        <v>302.00916199079353</v>
      </c>
      <c r="AA469" s="5">
        <v>332.77986702003943</v>
      </c>
      <c r="AB469" s="5">
        <v>1.1937462404756616</v>
      </c>
      <c r="AC469" s="5">
        <v>30.576909045560967</v>
      </c>
      <c r="AD469" s="5">
        <v>60.394457537295295</v>
      </c>
      <c r="AE469" s="5">
        <v>90.817419999999998</v>
      </c>
      <c r="AF469" s="5">
        <v>122.00916199079353</v>
      </c>
      <c r="AG469" s="5">
        <v>152.77986702003943</v>
      </c>
      <c r="BP469" s="47">
        <v>40.65</v>
      </c>
      <c r="BQ469" s="47">
        <v>1</v>
      </c>
      <c r="BR469" s="47">
        <v>40.65</v>
      </c>
      <c r="BS469" s="80" t="s">
        <v>432</v>
      </c>
      <c r="ED469" s="72"/>
      <c r="EE469" s="72"/>
    </row>
    <row r="470" spans="20:135">
      <c r="T470" s="19">
        <v>0.32500000000000001</v>
      </c>
      <c r="U470" s="35">
        <v>181.42643654482436</v>
      </c>
      <c r="V470" s="5">
        <v>181.42643654482436</v>
      </c>
      <c r="W470" s="5">
        <v>210.80656341651797</v>
      </c>
      <c r="X470" s="5">
        <v>240.62302458179141</v>
      </c>
      <c r="Y470" s="5">
        <v>271.05444999999997</v>
      </c>
      <c r="Z470" s="5">
        <v>302.25765475514794</v>
      </c>
      <c r="AA470" s="5">
        <v>333.02753571638141</v>
      </c>
      <c r="AB470" s="5">
        <v>1.4264365448243552</v>
      </c>
      <c r="AC470" s="5">
        <v>30.806563416517974</v>
      </c>
      <c r="AD470" s="5">
        <v>60.623024581791412</v>
      </c>
      <c r="AE470" s="5">
        <v>91.054450000000003</v>
      </c>
      <c r="AF470" s="5">
        <v>122.25765475514794</v>
      </c>
      <c r="AG470" s="5">
        <v>153.02753571638138</v>
      </c>
      <c r="BP470" s="47">
        <v>40.659999999999997</v>
      </c>
      <c r="BQ470" s="47">
        <v>1</v>
      </c>
      <c r="BR470" s="47">
        <v>40.659999999999997</v>
      </c>
      <c r="BS470" s="80" t="s">
        <v>432</v>
      </c>
      <c r="ED470" s="72"/>
      <c r="EE470" s="72"/>
    </row>
    <row r="471" spans="20:135">
      <c r="T471" s="19">
        <v>0.32569444444444445</v>
      </c>
      <c r="U471" s="35">
        <v>181.65893629793456</v>
      </c>
      <c r="V471" s="5">
        <v>181.65893629793456</v>
      </c>
      <c r="W471" s="5">
        <v>211.03613763248089</v>
      </c>
      <c r="X471" s="5">
        <v>240.85160929078694</v>
      </c>
      <c r="Y471" s="5">
        <v>271.29161999999997</v>
      </c>
      <c r="Z471" s="5">
        <v>302.50628838979753</v>
      </c>
      <c r="AA471" s="5">
        <v>333.27512574564474</v>
      </c>
      <c r="AB471" s="5">
        <v>1.6589362979345879</v>
      </c>
      <c r="AC471" s="5">
        <v>31.036137632480859</v>
      </c>
      <c r="AD471" s="5">
        <v>60.851609290786939</v>
      </c>
      <c r="AE471" s="5">
        <v>91.291619999999995</v>
      </c>
      <c r="AF471" s="5">
        <v>122.50628838979753</v>
      </c>
      <c r="AG471" s="5">
        <v>153.27512574564474</v>
      </c>
      <c r="BP471" s="47">
        <v>40.67</v>
      </c>
      <c r="BQ471" s="47">
        <v>1</v>
      </c>
      <c r="BR471" s="47">
        <v>40.67</v>
      </c>
      <c r="BS471" s="80" t="s">
        <v>432</v>
      </c>
      <c r="ED471" s="72"/>
      <c r="EE471" s="72"/>
    </row>
    <row r="472" spans="20:135">
      <c r="T472" s="19">
        <v>0.3263888888888889</v>
      </c>
      <c r="U472" s="35">
        <v>181.89128529056498</v>
      </c>
      <c r="V472" s="5">
        <v>181.89128529056498</v>
      </c>
      <c r="W472" s="5">
        <v>211.26563533346064</v>
      </c>
      <c r="X472" s="5">
        <v>241.08021304585066</v>
      </c>
      <c r="Y472" s="5">
        <v>271.52891999999997</v>
      </c>
      <c r="Z472" s="5">
        <v>302.75506088957081</v>
      </c>
      <c r="AA472" s="5">
        <v>333.52286453783199</v>
      </c>
      <c r="AB472" s="5">
        <v>1.8912852905649515</v>
      </c>
      <c r="AC472" s="5">
        <v>31.265635333460637</v>
      </c>
      <c r="AD472" s="5">
        <v>61.080213045850655</v>
      </c>
      <c r="AE472" s="5">
        <v>91.528919999999999</v>
      </c>
      <c r="AF472" s="5">
        <v>122.75506088957084</v>
      </c>
      <c r="AG472" s="5">
        <v>153.52286453783202</v>
      </c>
      <c r="BP472" s="47">
        <v>40.68</v>
      </c>
      <c r="BQ472" s="47">
        <v>1</v>
      </c>
      <c r="BR472" s="47">
        <v>40.68</v>
      </c>
      <c r="BS472" s="80" t="s">
        <v>432</v>
      </c>
      <c r="ED472" s="72"/>
      <c r="EE472" s="72"/>
    </row>
    <row r="473" spans="20:135">
      <c r="T473" s="19">
        <v>0.32708333333333334</v>
      </c>
      <c r="U473" s="35">
        <v>182.12370294728825</v>
      </c>
      <c r="V473" s="5">
        <v>182.12370294728825</v>
      </c>
      <c r="W473" s="5">
        <v>211.49504283009406</v>
      </c>
      <c r="X473" s="5">
        <v>241.30883723062237</v>
      </c>
      <c r="Y473" s="5">
        <v>271.76636999999999</v>
      </c>
      <c r="Z473" s="5">
        <v>303.00397316310523</v>
      </c>
      <c r="AA473" s="5">
        <v>333.77049212606323</v>
      </c>
      <c r="AB473" s="5">
        <v>2.1237029472882796</v>
      </c>
      <c r="AC473" s="5">
        <v>31.495042830094064</v>
      </c>
      <c r="AD473" s="5">
        <v>61.308837230622373</v>
      </c>
      <c r="AE473" s="5">
        <v>91.766369999999995</v>
      </c>
      <c r="AF473" s="5">
        <v>123.0039731631052</v>
      </c>
      <c r="AG473" s="5">
        <v>153.77049212606323</v>
      </c>
      <c r="BP473" s="47">
        <v>40.69</v>
      </c>
      <c r="BQ473" s="47">
        <v>1</v>
      </c>
      <c r="BR473" s="47">
        <v>40.69</v>
      </c>
      <c r="BS473" s="80" t="s">
        <v>432</v>
      </c>
      <c r="ED473" s="72"/>
      <c r="EE473" s="72"/>
    </row>
    <row r="474" spans="20:135">
      <c r="T474" s="19">
        <v>0.32777777777777778</v>
      </c>
      <c r="U474" s="35">
        <v>182.35600621206834</v>
      </c>
      <c r="V474" s="5">
        <v>182.35600621206834</v>
      </c>
      <c r="W474" s="5">
        <v>211.72437115077975</v>
      </c>
      <c r="X474" s="5">
        <v>241.53748323069755</v>
      </c>
      <c r="Y474" s="5">
        <v>272.00395000000003</v>
      </c>
      <c r="Z474" s="5">
        <v>303.2530235866833</v>
      </c>
      <c r="AA474" s="5">
        <v>334.01817859531093</v>
      </c>
      <c r="AB474" s="5">
        <v>2.3560062120683369</v>
      </c>
      <c r="AC474" s="5">
        <v>31.724371150779746</v>
      </c>
      <c r="AD474" s="5">
        <v>61.537483230697546</v>
      </c>
      <c r="AE474" s="5">
        <v>92.003950000000003</v>
      </c>
      <c r="AF474" s="5">
        <v>123.2530235866833</v>
      </c>
      <c r="AG474" s="5">
        <v>154.01817859531096</v>
      </c>
      <c r="BP474" s="47">
        <v>40.700000000000003</v>
      </c>
      <c r="BQ474" s="47">
        <v>1</v>
      </c>
      <c r="BR474" s="47">
        <v>40.700000000000003</v>
      </c>
      <c r="BS474" s="80" t="s">
        <v>432</v>
      </c>
      <c r="ED474" s="72"/>
      <c r="EE474" s="72"/>
    </row>
    <row r="475" spans="20:135">
      <c r="T475" s="19">
        <v>0.32847222222222222</v>
      </c>
      <c r="U475" s="35">
        <v>182.58810185586762</v>
      </c>
      <c r="V475" s="5">
        <v>182.58810185586762</v>
      </c>
      <c r="W475" s="5">
        <v>211.95362475222842</v>
      </c>
      <c r="X475" s="5">
        <v>241.76615243362744</v>
      </c>
      <c r="Y475" s="5">
        <v>272.24167</v>
      </c>
      <c r="Z475" s="5">
        <v>303.50221302531077</v>
      </c>
      <c r="AA475" s="5">
        <v>334.26594646575302</v>
      </c>
      <c r="AB475" s="5">
        <v>2.5881018558676487</v>
      </c>
      <c r="AC475" s="5">
        <v>31.953624752228393</v>
      </c>
      <c r="AD475" s="5">
        <v>61.76615243362744</v>
      </c>
      <c r="AE475" s="5">
        <v>92.241669999999999</v>
      </c>
      <c r="AF475" s="5">
        <v>123.50221302531079</v>
      </c>
      <c r="AG475" s="5">
        <v>154.26594646575299</v>
      </c>
      <c r="BP475" s="47">
        <v>40.71</v>
      </c>
      <c r="BQ475" s="47">
        <v>1</v>
      </c>
      <c r="BR475" s="47">
        <v>40.71</v>
      </c>
      <c r="BS475" s="80" t="s">
        <v>432</v>
      </c>
      <c r="ED475" s="72"/>
      <c r="EE475" s="72"/>
    </row>
    <row r="476" spans="20:135">
      <c r="T476" s="19">
        <v>0.32916666666666666</v>
      </c>
      <c r="U476" s="35">
        <v>182.82030670893886</v>
      </c>
      <c r="V476" s="5">
        <v>182.82030670893886</v>
      </c>
      <c r="W476" s="5">
        <v>212.18279770002249</v>
      </c>
      <c r="X476" s="5">
        <v>241.99484622883119</v>
      </c>
      <c r="Y476" s="5">
        <v>272.47953999999999</v>
      </c>
      <c r="Z476" s="5">
        <v>303.75154112991083</v>
      </c>
      <c r="AA476" s="5">
        <v>334.51360218665445</v>
      </c>
      <c r="AB476" s="5">
        <v>2.8203067089388583</v>
      </c>
      <c r="AC476" s="5">
        <v>32.182797700022491</v>
      </c>
      <c r="AD476" s="5">
        <v>61.994846228831193</v>
      </c>
      <c r="AE476" s="5">
        <v>92.47954</v>
      </c>
      <c r="AF476" s="5">
        <v>123.75154112991086</v>
      </c>
      <c r="AG476" s="5">
        <v>154.51360218665448</v>
      </c>
      <c r="BP476" s="47">
        <v>40.72</v>
      </c>
      <c r="BQ476" s="47">
        <v>1</v>
      </c>
      <c r="BR476" s="47">
        <v>40.72</v>
      </c>
      <c r="BS476" s="80" t="s">
        <v>432</v>
      </c>
      <c r="ED476" s="72"/>
      <c r="EE476" s="72"/>
    </row>
    <row r="477" spans="20:135">
      <c r="T477" s="19">
        <v>0.3298611111111111</v>
      </c>
      <c r="U477" s="35">
        <v>183.05237113043532</v>
      </c>
      <c r="V477" s="5">
        <v>183.05237113043532</v>
      </c>
      <c r="W477" s="5">
        <v>212.41188220682642</v>
      </c>
      <c r="X477" s="5">
        <v>242.22356600755501</v>
      </c>
      <c r="Y477" s="5">
        <v>272.71755000000002</v>
      </c>
      <c r="Z477" s="5">
        <v>304.00100573239814</v>
      </c>
      <c r="AA477" s="5">
        <v>334.76129215030369</v>
      </c>
      <c r="AB477" s="5">
        <v>3.0523711304352901</v>
      </c>
      <c r="AC477" s="5">
        <v>32.411882206826419</v>
      </c>
      <c r="AD477" s="5">
        <v>62.223566007555007</v>
      </c>
      <c r="AE477" s="5">
        <v>92.717550000000003</v>
      </c>
      <c r="AF477" s="5">
        <v>124.00100573239814</v>
      </c>
      <c r="AG477" s="5">
        <v>154.76129215030366</v>
      </c>
      <c r="BP477" s="47">
        <v>40.729999999999997</v>
      </c>
      <c r="BQ477" s="47">
        <v>1</v>
      </c>
      <c r="BR477" s="47">
        <v>40.729999999999997</v>
      </c>
      <c r="BS477" s="80" t="s">
        <v>432</v>
      </c>
      <c r="ED477" s="72"/>
      <c r="EE477" s="72"/>
    </row>
    <row r="478" spans="20:135">
      <c r="T478" s="19">
        <v>0.33055555555555555</v>
      </c>
      <c r="U478" s="35">
        <v>183.28435963676753</v>
      </c>
      <c r="V478" s="5">
        <v>183.28435963676753</v>
      </c>
      <c r="W478" s="5">
        <v>212.64089603660196</v>
      </c>
      <c r="X478" s="5">
        <v>242.45231316282934</v>
      </c>
      <c r="Y478" s="5">
        <v>272.95569999999998</v>
      </c>
      <c r="Z478" s="5">
        <v>304.25060812842872</v>
      </c>
      <c r="AA478" s="5">
        <v>335.00901456409633</v>
      </c>
      <c r="AB478" s="5">
        <v>3.2843596367675332</v>
      </c>
      <c r="AC478" s="5">
        <v>32.64089603660193</v>
      </c>
      <c r="AD478" s="5">
        <v>62.452313162829341</v>
      </c>
      <c r="AE478" s="5">
        <v>92.955700000000007</v>
      </c>
      <c r="AF478" s="5">
        <v>124.25060812842872</v>
      </c>
      <c r="AG478" s="5">
        <v>155.0090145640963</v>
      </c>
      <c r="BP478" s="47">
        <v>40.74</v>
      </c>
      <c r="BQ478" s="47">
        <v>1</v>
      </c>
      <c r="BR478" s="47">
        <v>40.74</v>
      </c>
      <c r="BS478" s="80" t="s">
        <v>432</v>
      </c>
      <c r="ED478" s="72"/>
      <c r="EE478" s="72"/>
    </row>
    <row r="479" spans="20:135">
      <c r="T479" s="19">
        <v>0.33124999999999999</v>
      </c>
      <c r="U479" s="35">
        <v>183.51629101085859</v>
      </c>
      <c r="V479" s="5">
        <v>183.51629101085859</v>
      </c>
      <c r="W479" s="5">
        <v>212.86983687731933</v>
      </c>
      <c r="X479" s="5">
        <v>242.68108908940314</v>
      </c>
      <c r="Y479" s="5">
        <v>273.19400000000002</v>
      </c>
      <c r="Z479" s="5">
        <v>304.50034761257308</v>
      </c>
      <c r="AA479" s="5">
        <v>335.25684479345193</v>
      </c>
      <c r="AB479" s="5">
        <v>3.5162910108585947</v>
      </c>
      <c r="AC479" s="5">
        <v>32.869836877319358</v>
      </c>
      <c r="AD479" s="5">
        <v>62.681089089403144</v>
      </c>
      <c r="AE479" s="5">
        <v>93.194000000000003</v>
      </c>
      <c r="AF479" s="5">
        <v>124.50034761257308</v>
      </c>
      <c r="AG479" s="5">
        <v>155.25684479345196</v>
      </c>
      <c r="BP479" s="47">
        <v>40.75</v>
      </c>
      <c r="BQ479" s="47">
        <v>1</v>
      </c>
      <c r="BR479" s="47">
        <v>40.75</v>
      </c>
      <c r="BS479" s="80" t="s">
        <v>432</v>
      </c>
      <c r="ED479" s="72"/>
      <c r="EE479" s="72"/>
    </row>
    <row r="480" spans="20:135">
      <c r="T480" s="19">
        <v>0.33194444444444443</v>
      </c>
      <c r="U480" s="35">
        <v>183.74805595580833</v>
      </c>
      <c r="V480" s="5">
        <v>183.74805595580833</v>
      </c>
      <c r="W480" s="5">
        <v>213.09869933550851</v>
      </c>
      <c r="X480" s="5">
        <v>242.90989518369599</v>
      </c>
      <c r="Y480" s="5">
        <v>273.43245000000002</v>
      </c>
      <c r="Z480" s="5">
        <v>304.75022276556047</v>
      </c>
      <c r="AA480" s="5">
        <v>335.50458621900907</v>
      </c>
      <c r="AB480" s="5">
        <v>3.7480559558083542</v>
      </c>
      <c r="AC480" s="5">
        <v>33.098699335508513</v>
      </c>
      <c r="AD480" s="5">
        <v>62.909895183695994</v>
      </c>
      <c r="AE480" s="5">
        <v>93.432450000000003</v>
      </c>
      <c r="AF480" s="5">
        <v>124.75022276556049</v>
      </c>
      <c r="AG480" s="5">
        <v>155.50458621900907</v>
      </c>
      <c r="BP480" s="47">
        <v>40.76</v>
      </c>
      <c r="BQ480" s="47">
        <v>1</v>
      </c>
      <c r="BR480" s="47">
        <v>40.76</v>
      </c>
      <c r="BS480" s="80" t="s">
        <v>432</v>
      </c>
      <c r="ED480" s="72"/>
      <c r="EE480" s="72"/>
    </row>
    <row r="481" spans="20:135">
      <c r="T481" s="19">
        <v>0.33263888888888887</v>
      </c>
      <c r="U481" s="35">
        <v>183.97983683766199</v>
      </c>
      <c r="V481" s="5">
        <v>183.97983683766199</v>
      </c>
      <c r="W481" s="5">
        <v>213.32747919160406</v>
      </c>
      <c r="X481" s="5">
        <v>243.13873284374887</v>
      </c>
      <c r="Y481" s="5">
        <v>273.67104</v>
      </c>
      <c r="Z481" s="5">
        <v>305.00023436168374</v>
      </c>
      <c r="AA481" s="5">
        <v>335.75221268365317</v>
      </c>
      <c r="AB481" s="5">
        <v>3.9798368376619919</v>
      </c>
      <c r="AC481" s="5">
        <v>33.327479191604084</v>
      </c>
      <c r="AD481" s="5">
        <v>63.138732843748869</v>
      </c>
      <c r="AE481" s="5">
        <v>93.671040000000005</v>
      </c>
      <c r="AF481" s="5">
        <v>125.00023436168374</v>
      </c>
      <c r="AG481" s="5">
        <v>155.75221268365314</v>
      </c>
      <c r="BP481" s="47">
        <v>40.770000000000003</v>
      </c>
      <c r="BQ481" s="47">
        <v>1</v>
      </c>
      <c r="BR481" s="47">
        <v>40.770000000000003</v>
      </c>
      <c r="BS481" s="80" t="s">
        <v>432</v>
      </c>
      <c r="ED481" s="72"/>
      <c r="EE481" s="72"/>
    </row>
    <row r="482" spans="20:135">
      <c r="T482" s="19">
        <v>0.33333333333333331</v>
      </c>
      <c r="U482" s="35">
        <v>184.21152135751686</v>
      </c>
      <c r="V482" s="5">
        <v>184.21152135751686</v>
      </c>
      <c r="W482" s="5">
        <v>213.55619053979655</v>
      </c>
      <c r="X482" s="5">
        <v>243.36760346916589</v>
      </c>
      <c r="Y482" s="5">
        <v>273.90978000000001</v>
      </c>
      <c r="Z482" s="5">
        <v>305.25038083245471</v>
      </c>
      <c r="AA482" s="5">
        <v>336.00004945725743</v>
      </c>
      <c r="AB482" s="5">
        <v>4.2115213575168582</v>
      </c>
      <c r="AC482" s="5">
        <v>33.556190539796546</v>
      </c>
      <c r="AD482" s="5">
        <v>63.367603469165886</v>
      </c>
      <c r="AE482" s="5">
        <v>93.909779999999998</v>
      </c>
      <c r="AF482" s="5">
        <v>125.25038083245471</v>
      </c>
      <c r="AG482" s="5">
        <v>156.0000494572574</v>
      </c>
      <c r="BP482" s="47">
        <v>40.78</v>
      </c>
      <c r="BQ482" s="47">
        <v>1</v>
      </c>
      <c r="BR482" s="47">
        <v>40.78</v>
      </c>
      <c r="BS482" s="80" t="s">
        <v>432</v>
      </c>
      <c r="ED482" s="72"/>
      <c r="EE482" s="72"/>
    </row>
    <row r="483" spans="20:135">
      <c r="T483" s="19">
        <v>0.33402777777777781</v>
      </c>
      <c r="U483" s="35">
        <v>184.44314683359127</v>
      </c>
      <c r="V483" s="5">
        <v>184.44314683359127</v>
      </c>
      <c r="W483" s="5">
        <v>213.78482910143916</v>
      </c>
      <c r="X483" s="5">
        <v>243.59650846106513</v>
      </c>
      <c r="Y483" s="5">
        <v>274.14866000000001</v>
      </c>
      <c r="Z483" s="5">
        <v>305.50066204447353</v>
      </c>
      <c r="AA483" s="5">
        <v>336.24779168623621</v>
      </c>
      <c r="AB483" s="5">
        <v>4.4431468335912996</v>
      </c>
      <c r="AC483" s="5">
        <v>33.784829101439186</v>
      </c>
      <c r="AD483" s="5">
        <v>63.596508461065127</v>
      </c>
      <c r="AE483" s="5">
        <v>94.148660000000007</v>
      </c>
      <c r="AF483" s="5">
        <v>125.50066204447353</v>
      </c>
      <c r="AG483" s="5">
        <v>156.24779168623621</v>
      </c>
      <c r="BP483" s="47">
        <v>40.79</v>
      </c>
      <c r="BQ483" s="47">
        <v>1</v>
      </c>
      <c r="BR483" s="47">
        <v>40.79</v>
      </c>
      <c r="BS483" s="80" t="s">
        <v>432</v>
      </c>
      <c r="ED483" s="72"/>
      <c r="EE483" s="72"/>
    </row>
    <row r="484" spans="20:135">
      <c r="T484" s="19">
        <v>0.3347222222222222</v>
      </c>
      <c r="U484" s="35">
        <v>184.67466738517038</v>
      </c>
      <c r="V484" s="5">
        <v>184.67466738517038</v>
      </c>
      <c r="W484" s="5">
        <v>214.01338614715831</v>
      </c>
      <c r="X484" s="5">
        <v>243.82544922202351</v>
      </c>
      <c r="Y484" s="5">
        <v>274.3877</v>
      </c>
      <c r="Z484" s="5">
        <v>305.75107778222076</v>
      </c>
      <c r="AA484" s="5">
        <v>336.49540614875627</v>
      </c>
      <c r="AB484" s="5">
        <v>4.6746673851703804</v>
      </c>
      <c r="AC484" s="5">
        <v>34.013386147158315</v>
      </c>
      <c r="AD484" s="5">
        <v>63.825449222023508</v>
      </c>
      <c r="AE484" s="5">
        <v>94.387699999999995</v>
      </c>
      <c r="AF484" s="5">
        <v>125.75107778222076</v>
      </c>
      <c r="AG484" s="5">
        <v>156.49540614875625</v>
      </c>
      <c r="BP484" s="47">
        <v>40.799999999999997</v>
      </c>
      <c r="BQ484" s="47">
        <v>1</v>
      </c>
      <c r="BR484" s="47">
        <v>40.799999999999997</v>
      </c>
      <c r="BS484" s="80" t="s">
        <v>432</v>
      </c>
      <c r="ED484" s="72"/>
      <c r="EE484" s="72"/>
    </row>
    <row r="485" spans="20:135">
      <c r="T485" s="19">
        <v>0.3354166666666667</v>
      </c>
      <c r="U485" s="35">
        <v>184.90603004623674</v>
      </c>
      <c r="V485" s="5">
        <v>184.90603004623674</v>
      </c>
      <c r="W485" s="5">
        <v>214.2418769232919</v>
      </c>
      <c r="X485" s="5">
        <v>244.05442715602408</v>
      </c>
      <c r="Y485" s="5">
        <v>274.62689</v>
      </c>
      <c r="Z485" s="5">
        <v>306.00162769979585</v>
      </c>
      <c r="AA485" s="5">
        <v>336.74315318950539</v>
      </c>
      <c r="AB485" s="5">
        <v>4.906030046236765</v>
      </c>
      <c r="AC485" s="5">
        <v>34.241876923291898</v>
      </c>
      <c r="AD485" s="5">
        <v>64.054427156024076</v>
      </c>
      <c r="AE485" s="5">
        <v>94.626890000000003</v>
      </c>
      <c r="AF485" s="5">
        <v>126.00162769979585</v>
      </c>
      <c r="AG485" s="5">
        <v>156.74315318950536</v>
      </c>
      <c r="BP485" s="47">
        <v>40.81</v>
      </c>
      <c r="BQ485" s="47">
        <v>1</v>
      </c>
      <c r="BR485" s="47">
        <v>40.81</v>
      </c>
      <c r="BS485" s="80" t="s">
        <v>432</v>
      </c>
      <c r="ED485" s="72"/>
      <c r="EE485" s="72"/>
    </row>
    <row r="486" spans="20:135">
      <c r="T486" s="19">
        <v>0.33611111111111108</v>
      </c>
      <c r="U486" s="35">
        <v>185.13739099657769</v>
      </c>
      <c r="V486" s="5">
        <v>185.13739099657769</v>
      </c>
      <c r="W486" s="5">
        <v>214.47029921506925</v>
      </c>
      <c r="X486" s="5">
        <v>244.28344366840292</v>
      </c>
      <c r="Y486" s="5">
        <v>274.86622999999997</v>
      </c>
      <c r="Z486" s="5">
        <v>306.25231021427788</v>
      </c>
      <c r="AA486" s="5">
        <v>336.99096653047991</v>
      </c>
      <c r="AB486" s="5">
        <v>5.1373909965776647</v>
      </c>
      <c r="AC486" s="5">
        <v>34.470299215069247</v>
      </c>
      <c r="AD486" s="5">
        <v>64.283443668402924</v>
      </c>
      <c r="AE486" s="5">
        <v>94.866230000000002</v>
      </c>
      <c r="AF486" s="5">
        <v>126.25231021427788</v>
      </c>
      <c r="AG486" s="5">
        <v>156.99096653047991</v>
      </c>
      <c r="BP486" s="47">
        <v>40.82</v>
      </c>
      <c r="BQ486" s="47">
        <v>1</v>
      </c>
      <c r="BR486" s="47">
        <v>40.82</v>
      </c>
      <c r="BS486" s="80" t="s">
        <v>432</v>
      </c>
      <c r="ED486" s="72"/>
      <c r="EE486" s="72"/>
    </row>
    <row r="487" spans="20:135">
      <c r="T487" s="19">
        <v>0.33680555555555558</v>
      </c>
      <c r="U487" s="35">
        <v>185.36877903463343</v>
      </c>
      <c r="V487" s="5">
        <v>185.36877903463343</v>
      </c>
      <c r="W487" s="5">
        <v>214.6986465507818</v>
      </c>
      <c r="X487" s="5">
        <v>244.51250016579456</v>
      </c>
      <c r="Y487" s="5">
        <v>275.10572000000002</v>
      </c>
      <c r="Z487" s="5">
        <v>306.50312579389583</v>
      </c>
      <c r="AA487" s="5">
        <v>337.23868252990496</v>
      </c>
      <c r="AB487" s="5">
        <v>5.3687790346334623</v>
      </c>
      <c r="AC487" s="5">
        <v>34.698646550781802</v>
      </c>
      <c r="AD487" s="5">
        <v>64.512500165794563</v>
      </c>
      <c r="AE487" s="5">
        <v>95.105719999999991</v>
      </c>
      <c r="AF487" s="5">
        <v>126.5031257938958</v>
      </c>
      <c r="AG487" s="5">
        <v>157.23868252990493</v>
      </c>
      <c r="BP487" s="47">
        <v>40.83</v>
      </c>
      <c r="BQ487" s="47">
        <v>1</v>
      </c>
      <c r="BR487" s="47">
        <v>40.83</v>
      </c>
      <c r="BS487" s="80" t="s">
        <v>432</v>
      </c>
      <c r="ED487" s="72"/>
      <c r="EE487" s="72"/>
    </row>
    <row r="488" spans="20:135">
      <c r="T488" s="19">
        <v>0.33749999999999997</v>
      </c>
      <c r="U488" s="35">
        <v>185.59999173497945</v>
      </c>
      <c r="V488" s="5">
        <v>185.59999173497945</v>
      </c>
      <c r="W488" s="5">
        <v>214.9269237320691</v>
      </c>
      <c r="X488" s="5">
        <v>244.74159805607906</v>
      </c>
      <c r="Y488" s="5">
        <v>275.34536000000003</v>
      </c>
      <c r="Z488" s="5">
        <v>306.75407374991516</v>
      </c>
      <c r="AA488" s="5">
        <v>337.48631916676578</v>
      </c>
      <c r="AB488" s="5">
        <v>5.5999917349794259</v>
      </c>
      <c r="AC488" s="5">
        <v>34.926923732069099</v>
      </c>
      <c r="AD488" s="5">
        <v>64.741598056079056</v>
      </c>
      <c r="AE488" s="5">
        <v>95.345359999999999</v>
      </c>
      <c r="AF488" s="5">
        <v>126.75407374991519</v>
      </c>
      <c r="AG488" s="5">
        <v>157.48631916676578</v>
      </c>
      <c r="BP488" s="47">
        <v>40.840000000000003</v>
      </c>
      <c r="BQ488" s="47">
        <v>1</v>
      </c>
      <c r="BR488" s="47">
        <v>40.840000000000003</v>
      </c>
      <c r="BS488" s="80" t="s">
        <v>432</v>
      </c>
      <c r="ED488" s="72"/>
      <c r="EE488" s="72"/>
    </row>
    <row r="489" spans="20:135">
      <c r="T489" s="19">
        <v>0.33819444444444446</v>
      </c>
      <c r="U489" s="35">
        <v>185.83103862981702</v>
      </c>
      <c r="V489" s="5">
        <v>185.83103862981702</v>
      </c>
      <c r="W489" s="5">
        <v>215.15513122926751</v>
      </c>
      <c r="X489" s="5">
        <v>244.97073874832739</v>
      </c>
      <c r="Y489" s="5">
        <v>275.58515999999997</v>
      </c>
      <c r="Z489" s="5">
        <v>307.00515285639943</v>
      </c>
      <c r="AA489" s="5">
        <v>337.73404985026821</v>
      </c>
      <c r="AB489" s="5">
        <v>5.8310386298170442</v>
      </c>
      <c r="AC489" s="5">
        <v>35.155131229267511</v>
      </c>
      <c r="AD489" s="5">
        <v>64.970738748327392</v>
      </c>
      <c r="AE489" s="5">
        <v>95.585160000000002</v>
      </c>
      <c r="AF489" s="5">
        <v>127.00515285639943</v>
      </c>
      <c r="AG489" s="5">
        <v>157.73404985026818</v>
      </c>
      <c r="BP489" s="47">
        <v>40.85</v>
      </c>
      <c r="BQ489" s="47">
        <v>1</v>
      </c>
      <c r="BR489" s="47">
        <v>40.85</v>
      </c>
      <c r="BS489" s="80" t="s">
        <v>432</v>
      </c>
      <c r="ED489" s="72"/>
      <c r="EE489" s="72"/>
    </row>
    <row r="490" spans="20:135">
      <c r="T490" s="19">
        <v>0.33888888888888885</v>
      </c>
      <c r="U490" s="35">
        <v>186.06217515848215</v>
      </c>
      <c r="V490" s="5">
        <v>186.06217515848215</v>
      </c>
      <c r="W490" s="5">
        <v>215.38327406425663</v>
      </c>
      <c r="X490" s="5">
        <v>245.19992365274732</v>
      </c>
      <c r="Y490" s="5">
        <v>275.82511999999997</v>
      </c>
      <c r="Z490" s="5">
        <v>307.25636336925015</v>
      </c>
      <c r="AA490" s="5">
        <v>337.98181197425339</v>
      </c>
      <c r="AB490" s="5">
        <v>6.0621751584821482</v>
      </c>
      <c r="AC490" s="5">
        <v>35.383274064256625</v>
      </c>
      <c r="AD490" s="5">
        <v>65.199923652747316</v>
      </c>
      <c r="AE490" s="5">
        <v>95.825119999999998</v>
      </c>
      <c r="AF490" s="5">
        <v>127.25636336925015</v>
      </c>
      <c r="AG490" s="5">
        <v>157.98181197425339</v>
      </c>
      <c r="BP490" s="47">
        <v>40.86</v>
      </c>
      <c r="BQ490" s="47">
        <v>1</v>
      </c>
      <c r="BR490" s="47">
        <v>40.86</v>
      </c>
      <c r="BS490" s="80" t="s">
        <v>432</v>
      </c>
      <c r="ED490" s="72"/>
      <c r="EE490" s="72"/>
    </row>
    <row r="491" spans="20:135">
      <c r="T491" s="19">
        <v>0.33958333333333335</v>
      </c>
      <c r="U491" s="35">
        <v>186.29312095083455</v>
      </c>
      <c r="V491" s="5">
        <v>186.29312095083455</v>
      </c>
      <c r="W491" s="5">
        <v>215.61134458089907</v>
      </c>
      <c r="X491" s="5">
        <v>245.4291541806291</v>
      </c>
      <c r="Y491" s="5">
        <v>276.06522999999999</v>
      </c>
      <c r="Z491" s="5">
        <v>307.50770397163433</v>
      </c>
      <c r="AA491" s="5">
        <v>338.22950428449826</v>
      </c>
      <c r="AB491" s="5">
        <v>6.2931209508345773</v>
      </c>
      <c r="AC491" s="5">
        <v>35.611344580899072</v>
      </c>
      <c r="AD491" s="5">
        <v>65.429154180629098</v>
      </c>
      <c r="AE491" s="5">
        <v>96.06523</v>
      </c>
      <c r="AF491" s="5">
        <v>127.50770397163436</v>
      </c>
      <c r="AG491" s="5">
        <v>158.22950428449826</v>
      </c>
      <c r="BP491" s="47">
        <v>40.869999999999997</v>
      </c>
      <c r="BQ491" s="47">
        <v>1</v>
      </c>
      <c r="BR491" s="47">
        <v>40.869999999999997</v>
      </c>
      <c r="BS491" s="80" t="s">
        <v>432</v>
      </c>
      <c r="ED491" s="72"/>
      <c r="EE491" s="72"/>
    </row>
    <row r="492" spans="20:135">
      <c r="T492" s="19">
        <v>0.34027777777777773</v>
      </c>
      <c r="U492" s="35">
        <v>186.52404267627767</v>
      </c>
      <c r="V492" s="5">
        <v>186.52404267627767</v>
      </c>
      <c r="W492" s="5">
        <v>215.83934985588803</v>
      </c>
      <c r="X492" s="5">
        <v>245.65843174429062</v>
      </c>
      <c r="Y492" s="5">
        <v>276.30548999999996</v>
      </c>
      <c r="Z492" s="5">
        <v>307.7591741007837</v>
      </c>
      <c r="AA492" s="5">
        <v>338.47712165298481</v>
      </c>
      <c r="AB492" s="5">
        <v>6.5240426762776451</v>
      </c>
      <c r="AC492" s="5">
        <v>35.839349855888031</v>
      </c>
      <c r="AD492" s="5">
        <v>65.658431744290624</v>
      </c>
      <c r="AE492" s="5">
        <v>96.305489999999992</v>
      </c>
      <c r="AF492" s="5">
        <v>127.7591741007837</v>
      </c>
      <c r="AG492" s="5">
        <v>158.47712165298481</v>
      </c>
      <c r="BP492" s="47">
        <v>40.880000000000003</v>
      </c>
      <c r="BQ492" s="47">
        <v>1</v>
      </c>
      <c r="BR492" s="47">
        <v>40.880000000000003</v>
      </c>
      <c r="BS492" s="80" t="s">
        <v>432</v>
      </c>
      <c r="ED492" s="72"/>
      <c r="EE492" s="72"/>
    </row>
    <row r="493" spans="20:135">
      <c r="T493" s="19">
        <v>0.34097222222222223</v>
      </c>
      <c r="U493" s="35">
        <v>186.75479593654424</v>
      </c>
      <c r="V493" s="5">
        <v>186.75479593654424</v>
      </c>
      <c r="W493" s="5">
        <v>216.06729136075364</v>
      </c>
      <c r="X493" s="5">
        <v>245.88775775702254</v>
      </c>
      <c r="Y493" s="5">
        <v>276.54592000000002</v>
      </c>
      <c r="Z493" s="5">
        <v>308.01077358159614</v>
      </c>
      <c r="AA493" s="5">
        <v>338.72481933851657</v>
      </c>
      <c r="AB493" s="5">
        <v>6.7547959365442694</v>
      </c>
      <c r="AC493" s="5">
        <v>36.067291360753643</v>
      </c>
      <c r="AD493" s="5">
        <v>65.887757757022541</v>
      </c>
      <c r="AE493" s="5">
        <v>96.545919999999995</v>
      </c>
      <c r="AF493" s="5">
        <v>128.01077358159611</v>
      </c>
      <c r="AG493" s="5">
        <v>158.72481933851654</v>
      </c>
      <c r="BP493" s="47">
        <v>40.89</v>
      </c>
      <c r="BQ493" s="47">
        <v>1</v>
      </c>
      <c r="BR493" s="47">
        <v>40.89</v>
      </c>
      <c r="BS493" s="80" t="s">
        <v>432</v>
      </c>
      <c r="ED493" s="72"/>
      <c r="EE493" s="72"/>
    </row>
    <row r="494" spans="20:135">
      <c r="T494" s="19">
        <v>0.34166666666666662</v>
      </c>
      <c r="U494" s="35">
        <v>186.98553423692903</v>
      </c>
      <c r="V494" s="5">
        <v>186.98553423692903</v>
      </c>
      <c r="W494" s="5">
        <v>216.29516764249553</v>
      </c>
      <c r="X494" s="5">
        <v>246.11713363303306</v>
      </c>
      <c r="Y494" s="5">
        <v>276.78649999999999</v>
      </c>
      <c r="Z494" s="5">
        <v>308.26250187641244</v>
      </c>
      <c r="AA494" s="5">
        <v>338.97249594185564</v>
      </c>
      <c r="AB494" s="5">
        <v>6.985534236929027</v>
      </c>
      <c r="AC494" s="5">
        <v>36.295167642495528</v>
      </c>
      <c r="AD494" s="5">
        <v>66.117133633033063</v>
      </c>
      <c r="AE494" s="5">
        <v>96.78649999999999</v>
      </c>
      <c r="AF494" s="5">
        <v>128.26250187641244</v>
      </c>
      <c r="AG494" s="5">
        <v>158.97249594185564</v>
      </c>
      <c r="BP494" s="47">
        <v>40.9</v>
      </c>
      <c r="BQ494" s="47">
        <v>1</v>
      </c>
      <c r="BR494" s="47">
        <v>40.9</v>
      </c>
      <c r="BS494" s="80" t="s">
        <v>432</v>
      </c>
      <c r="ED494" s="72"/>
      <c r="EE494" s="72"/>
    </row>
    <row r="495" spans="20:135">
      <c r="T495" s="19">
        <v>0.34236111111111112</v>
      </c>
      <c r="U495" s="35">
        <v>187.21622090081073</v>
      </c>
      <c r="V495" s="5">
        <v>187.21622090081073</v>
      </c>
      <c r="W495" s="5">
        <v>216.52297743807662</v>
      </c>
      <c r="X495" s="5">
        <v>246.34656078739306</v>
      </c>
      <c r="Y495" s="5">
        <v>277.02724000000001</v>
      </c>
      <c r="Z495" s="5">
        <v>308.51435752056943</v>
      </c>
      <c r="AA495" s="5">
        <v>339.2200686072473</v>
      </c>
      <c r="AB495" s="5">
        <v>7.2162209008107538</v>
      </c>
      <c r="AC495" s="5">
        <v>36.522977438076623</v>
      </c>
      <c r="AD495" s="5">
        <v>66.346560787393059</v>
      </c>
      <c r="AE495" s="5">
        <v>97.027240000000006</v>
      </c>
      <c r="AF495" s="5">
        <v>128.51435752056946</v>
      </c>
      <c r="AG495" s="5">
        <v>159.2200686072473</v>
      </c>
      <c r="BP495" s="47">
        <v>40.909999999999997</v>
      </c>
      <c r="BQ495" s="47">
        <v>1</v>
      </c>
      <c r="BR495" s="47">
        <v>40.909999999999997</v>
      </c>
      <c r="BS495" s="80" t="s">
        <v>432</v>
      </c>
      <c r="ED495" s="72"/>
      <c r="EE495" s="72"/>
    </row>
    <row r="496" spans="20:135">
      <c r="T496" s="19">
        <v>0.3430555555555555</v>
      </c>
      <c r="U496" s="35">
        <v>187.44677429829088</v>
      </c>
      <c r="V496" s="5">
        <v>187.44677429829088</v>
      </c>
      <c r="W496" s="5">
        <v>216.75072652328694</v>
      </c>
      <c r="X496" s="5">
        <v>246.57604063597961</v>
      </c>
      <c r="Y496" s="5">
        <v>277.26814999999999</v>
      </c>
      <c r="Z496" s="5">
        <v>308.76634062002597</v>
      </c>
      <c r="AA496" s="5">
        <v>339.46770822047421</v>
      </c>
      <c r="AB496" s="5">
        <v>7.4467742982908476</v>
      </c>
      <c r="AC496" s="5">
        <v>36.750726523286971</v>
      </c>
      <c r="AD496" s="5">
        <v>66.576040635979609</v>
      </c>
      <c r="AE496" s="5">
        <v>97.268149999999991</v>
      </c>
      <c r="AF496" s="5">
        <v>128.766340620026</v>
      </c>
      <c r="AG496" s="5">
        <v>159.46770822047421</v>
      </c>
      <c r="BP496" s="47">
        <v>40.92</v>
      </c>
      <c r="BQ496" s="47">
        <v>1</v>
      </c>
      <c r="BR496" s="47">
        <v>40.92</v>
      </c>
      <c r="BS496" s="80" t="s">
        <v>432</v>
      </c>
      <c r="ED496" s="72"/>
      <c r="EE496" s="72"/>
    </row>
    <row r="497" spans="20:135">
      <c r="T497" s="19">
        <v>0.34375</v>
      </c>
      <c r="U497" s="35">
        <v>187.67735649579689</v>
      </c>
      <c r="V497" s="5">
        <v>187.67735649579689</v>
      </c>
      <c r="W497" s="5">
        <v>216.97841668499478</v>
      </c>
      <c r="X497" s="5">
        <v>246.80557459542086</v>
      </c>
      <c r="Y497" s="5">
        <v>277.50921</v>
      </c>
      <c r="Z497" s="5">
        <v>309.01845035767349</v>
      </c>
      <c r="AA497" s="5">
        <v>339.7153489456872</v>
      </c>
      <c r="AB497" s="5">
        <v>7.6773564957968574</v>
      </c>
      <c r="AC497" s="5">
        <v>36.978416684994784</v>
      </c>
      <c r="AD497" s="5">
        <v>66.805574595420865</v>
      </c>
      <c r="AE497" s="5">
        <v>97.509209999999996</v>
      </c>
      <c r="AF497" s="5">
        <v>129.01845035767349</v>
      </c>
      <c r="AG497" s="5">
        <v>159.7153489456872</v>
      </c>
      <c r="BP497" s="47">
        <v>40.93</v>
      </c>
      <c r="BQ497" s="47">
        <v>1</v>
      </c>
      <c r="BR497" s="47">
        <v>40.93</v>
      </c>
      <c r="BS497" s="80" t="s">
        <v>432</v>
      </c>
      <c r="ED497" s="72"/>
      <c r="EE497" s="72"/>
    </row>
    <row r="498" spans="20:135">
      <c r="T498" s="19">
        <v>0.3444444444444445</v>
      </c>
      <c r="U498" s="35">
        <v>187.90769792391271</v>
      </c>
      <c r="V498" s="5">
        <v>187.90769792391271</v>
      </c>
      <c r="W498" s="5">
        <v>217.20604180095128</v>
      </c>
      <c r="X498" s="5">
        <v>247.03516408303966</v>
      </c>
      <c r="Y498" s="5">
        <v>277.75042999999999</v>
      </c>
      <c r="Z498" s="5">
        <v>309.27068568033587</v>
      </c>
      <c r="AA498" s="5">
        <v>339.96303139955137</v>
      </c>
      <c r="AB498" s="5">
        <v>7.9076979239126786</v>
      </c>
      <c r="AC498" s="5">
        <v>37.206041800951311</v>
      </c>
      <c r="AD498" s="5">
        <v>67.03516408303966</v>
      </c>
      <c r="AE498" s="5">
        <v>97.750429999999994</v>
      </c>
      <c r="AF498" s="5">
        <v>129.27068568033584</v>
      </c>
      <c r="AG498" s="5">
        <v>159.96303139955137</v>
      </c>
      <c r="BP498" s="47">
        <v>40.94</v>
      </c>
      <c r="BQ498" s="47">
        <v>1</v>
      </c>
      <c r="BR498" s="47">
        <v>40.94</v>
      </c>
      <c r="BS498" s="80" t="s">
        <v>432</v>
      </c>
      <c r="ED498" s="72"/>
      <c r="EE498" s="72"/>
    </row>
    <row r="499" spans="20:135">
      <c r="T499" s="19">
        <v>0.34513888888888888</v>
      </c>
      <c r="U499" s="35">
        <v>188.13803875712594</v>
      </c>
      <c r="V499" s="5">
        <v>188.13803875712594</v>
      </c>
      <c r="W499" s="5">
        <v>217.43360375457223</v>
      </c>
      <c r="X499" s="5">
        <v>247.26481051679713</v>
      </c>
      <c r="Y499" s="5">
        <v>277.99181999999996</v>
      </c>
      <c r="Z499" s="5">
        <v>309.52304657080663</v>
      </c>
      <c r="AA499" s="5">
        <v>340.21052171102599</v>
      </c>
      <c r="AB499" s="5">
        <v>8.1380387571259689</v>
      </c>
      <c r="AC499" s="5">
        <v>37.433603754572232</v>
      </c>
      <c r="AD499" s="5">
        <v>67.264810516797127</v>
      </c>
      <c r="AE499" s="5">
        <v>97.99181999999999</v>
      </c>
      <c r="AF499" s="5">
        <v>129.5230465708066</v>
      </c>
      <c r="AG499" s="5">
        <v>160.21052171102596</v>
      </c>
      <c r="BP499" s="47">
        <v>40.950000000000003</v>
      </c>
      <c r="BQ499" s="47">
        <v>1</v>
      </c>
      <c r="BR499" s="47">
        <v>40.950000000000003</v>
      </c>
      <c r="BS499" s="80" t="s">
        <v>432</v>
      </c>
      <c r="ED499" s="72"/>
      <c r="EE499" s="72"/>
    </row>
    <row r="500" spans="20:135">
      <c r="T500" s="19">
        <v>0.34583333333333338</v>
      </c>
      <c r="U500" s="35">
        <v>188.36830706856475</v>
      </c>
      <c r="V500" s="5">
        <v>188.36830706856475</v>
      </c>
      <c r="W500" s="5">
        <v>217.66111269353016</v>
      </c>
      <c r="X500" s="5">
        <v>247.49451531523601</v>
      </c>
      <c r="Y500" s="5">
        <v>278.23337000000004</v>
      </c>
      <c r="Z500" s="5">
        <v>309.77553086310036</v>
      </c>
      <c r="AA500" s="5">
        <v>340.45817591406296</v>
      </c>
      <c r="AB500" s="5">
        <v>8.3683070685647181</v>
      </c>
      <c r="AC500" s="5">
        <v>37.661112693530185</v>
      </c>
      <c r="AD500" s="5">
        <v>67.494515315236015</v>
      </c>
      <c r="AE500" s="5">
        <v>98.233370000000008</v>
      </c>
      <c r="AF500" s="5">
        <v>129.77553086310039</v>
      </c>
      <c r="AG500" s="5">
        <v>160.45817591406293</v>
      </c>
      <c r="BP500" s="47">
        <v>40.96</v>
      </c>
      <c r="BQ500" s="47">
        <v>1</v>
      </c>
      <c r="BR500" s="47">
        <v>40.96</v>
      </c>
      <c r="BS500" s="80" t="s">
        <v>432</v>
      </c>
      <c r="ED500" s="72"/>
      <c r="EE500" s="72"/>
    </row>
    <row r="501" spans="20:135">
      <c r="T501" s="19">
        <v>0.34652777777777777</v>
      </c>
      <c r="U501" s="35">
        <v>188.59854248011482</v>
      </c>
      <c r="V501" s="5">
        <v>188.59854248011482</v>
      </c>
      <c r="W501" s="5">
        <v>217.88855859134671</v>
      </c>
      <c r="X501" s="5">
        <v>247.7242798974238</v>
      </c>
      <c r="Y501" s="5">
        <v>278.47509000000002</v>
      </c>
      <c r="Z501" s="5">
        <v>310.02813950492214</v>
      </c>
      <c r="AA501" s="5">
        <v>340.70568319428799</v>
      </c>
      <c r="AB501" s="5">
        <v>8.5985424801148156</v>
      </c>
      <c r="AC501" s="5">
        <v>37.888558591346737</v>
      </c>
      <c r="AD501" s="5">
        <v>67.724279897423799</v>
      </c>
      <c r="AE501" s="5">
        <v>98.475089999999994</v>
      </c>
      <c r="AF501" s="5">
        <v>130.02813950492217</v>
      </c>
      <c r="AG501" s="5">
        <v>160.70568319428799</v>
      </c>
      <c r="BP501" s="47">
        <v>40.97</v>
      </c>
      <c r="BQ501" s="47">
        <v>1</v>
      </c>
      <c r="BR501" s="47">
        <v>40.97</v>
      </c>
      <c r="BS501" s="80" t="s">
        <v>432</v>
      </c>
      <c r="ED501" s="72"/>
      <c r="EE501" s="72"/>
    </row>
    <row r="502" spans="20:135">
      <c r="T502" s="19">
        <v>0.34722222222222227</v>
      </c>
      <c r="U502" s="35">
        <v>188.82858871597898</v>
      </c>
      <c r="V502" s="5">
        <v>188.82858871597898</v>
      </c>
      <c r="W502" s="5">
        <v>218.11594940894722</v>
      </c>
      <c r="X502" s="5">
        <v>247.95410568289515</v>
      </c>
      <c r="Y502" s="5">
        <v>278.71697</v>
      </c>
      <c r="Z502" s="5">
        <v>310.28087098876443</v>
      </c>
      <c r="AA502" s="5">
        <v>340.95324766095683</v>
      </c>
      <c r="AB502" s="5">
        <v>8.8285887159789809</v>
      </c>
      <c r="AC502" s="5">
        <v>38.115949408947245</v>
      </c>
      <c r="AD502" s="5">
        <v>67.954105682895147</v>
      </c>
      <c r="AE502" s="5">
        <v>98.716970000000003</v>
      </c>
      <c r="AF502" s="5">
        <v>130.28087098876443</v>
      </c>
      <c r="AG502" s="5">
        <v>160.95324766095683</v>
      </c>
      <c r="BP502" s="47">
        <v>40.98</v>
      </c>
      <c r="BQ502" s="47">
        <v>1</v>
      </c>
      <c r="BR502" s="47">
        <v>40.98</v>
      </c>
      <c r="BS502" s="80" t="s">
        <v>432</v>
      </c>
      <c r="ED502" s="72"/>
      <c r="EE502" s="72"/>
    </row>
    <row r="503" spans="20:135">
      <c r="T503" s="19">
        <v>0.34791666666666665</v>
      </c>
      <c r="U503" s="35">
        <v>189.05865000127659</v>
      </c>
      <c r="V503" s="5">
        <v>189.05865000127659</v>
      </c>
      <c r="W503" s="5">
        <v>218.34328029033867</v>
      </c>
      <c r="X503" s="5">
        <v>248.18399409159474</v>
      </c>
      <c r="Y503" s="5">
        <v>278.95901000000003</v>
      </c>
      <c r="Z503" s="5">
        <v>310.53372478729864</v>
      </c>
      <c r="AA503" s="5">
        <v>341.20066590834188</v>
      </c>
      <c r="AB503" s="5">
        <v>9.0586500012765896</v>
      </c>
      <c r="AC503" s="5">
        <v>38.343280290338669</v>
      </c>
      <c r="AD503" s="5">
        <v>68.183994091594741</v>
      </c>
      <c r="AE503" s="5">
        <v>98.959010000000006</v>
      </c>
      <c r="AF503" s="5">
        <v>130.53372478729864</v>
      </c>
      <c r="AG503" s="5">
        <v>161.2006659083419</v>
      </c>
      <c r="BP503" s="47">
        <v>40.99</v>
      </c>
      <c r="BQ503" s="47">
        <v>1</v>
      </c>
      <c r="BR503" s="47">
        <v>40.99</v>
      </c>
      <c r="BS503" s="80" t="s">
        <v>432</v>
      </c>
      <c r="ED503" s="72"/>
      <c r="EE503" s="72"/>
    </row>
    <row r="504" spans="20:135">
      <c r="T504" s="19">
        <v>0.34861111111111115</v>
      </c>
      <c r="U504" s="35">
        <v>189.28855229787882</v>
      </c>
      <c r="V504" s="5">
        <v>189.28855229787882</v>
      </c>
      <c r="W504" s="5">
        <v>218.57055693637005</v>
      </c>
      <c r="X504" s="5">
        <v>248.41394654382049</v>
      </c>
      <c r="Y504" s="5">
        <v>279.20123000000001</v>
      </c>
      <c r="Z504" s="5">
        <v>310.78669996114672</v>
      </c>
      <c r="AA504" s="5">
        <v>341.44810256667915</v>
      </c>
      <c r="AB504" s="5">
        <v>9.2885522978788231</v>
      </c>
      <c r="AC504" s="5">
        <v>38.570556936370053</v>
      </c>
      <c r="AD504" s="5">
        <v>68.413946543820487</v>
      </c>
      <c r="AE504" s="5">
        <v>99.20123000000001</v>
      </c>
      <c r="AF504" s="5">
        <v>130.78669996114672</v>
      </c>
      <c r="AG504" s="5">
        <v>161.44810256667913</v>
      </c>
      <c r="BP504" s="47">
        <v>41</v>
      </c>
      <c r="BQ504" s="47">
        <v>1</v>
      </c>
      <c r="BR504" s="47">
        <v>41</v>
      </c>
      <c r="BS504" s="80" t="s">
        <v>432</v>
      </c>
      <c r="ED504" s="72"/>
      <c r="EE504" s="72"/>
    </row>
    <row r="505" spans="20:135">
      <c r="T505" s="19">
        <v>0.34930555555555554</v>
      </c>
      <c r="U505" s="35">
        <v>189.51841564647816</v>
      </c>
      <c r="V505" s="5">
        <v>189.51841564647816</v>
      </c>
      <c r="W505" s="5">
        <v>218.79777965914636</v>
      </c>
      <c r="X505" s="5">
        <v>248.6439644601619</v>
      </c>
      <c r="Y505" s="5">
        <v>279.44361000000004</v>
      </c>
      <c r="Z505" s="5">
        <v>311.03979584580907</v>
      </c>
      <c r="AA505" s="5">
        <v>341.69555494392404</v>
      </c>
      <c r="AB505" s="5">
        <v>9.5184156464781609</v>
      </c>
      <c r="AC505" s="5">
        <v>38.797779659146386</v>
      </c>
      <c r="AD505" s="5">
        <v>68.643964460161897</v>
      </c>
      <c r="AE505" s="5">
        <v>99.443610000000007</v>
      </c>
      <c r="AF505" s="5">
        <v>131.03979584580907</v>
      </c>
      <c r="AG505" s="5">
        <v>161.69555494392404</v>
      </c>
      <c r="BP505" s="47">
        <v>44</v>
      </c>
      <c r="BQ505" s="47">
        <v>-1</v>
      </c>
      <c r="BR505" s="47">
        <v>44</v>
      </c>
      <c r="BS505" s="80" t="s">
        <v>432</v>
      </c>
      <c r="ED505" s="72"/>
      <c r="EE505" s="72"/>
    </row>
    <row r="506" spans="20:135">
      <c r="T506" s="19">
        <v>0.35000000000000003</v>
      </c>
      <c r="U506" s="35">
        <v>189.74818894471855</v>
      </c>
      <c r="V506" s="5">
        <v>189.74818894471855</v>
      </c>
      <c r="W506" s="5">
        <v>219.02494980614478</v>
      </c>
      <c r="X506" s="5">
        <v>248.87404926144598</v>
      </c>
      <c r="Y506" s="5">
        <v>279.68615</v>
      </c>
      <c r="Z506" s="5">
        <v>311.29301238858864</v>
      </c>
      <c r="AA506" s="5">
        <v>341.94303235214534</v>
      </c>
      <c r="AB506" s="5">
        <v>9.7481889447185495</v>
      </c>
      <c r="AC506" s="5">
        <v>39.024949806144775</v>
      </c>
      <c r="AD506" s="5">
        <v>68.874049261445975</v>
      </c>
      <c r="AE506" s="5">
        <v>99.686149999999998</v>
      </c>
      <c r="AF506" s="5">
        <v>131.29301238858861</v>
      </c>
      <c r="AG506" s="5">
        <v>161.94303235214534</v>
      </c>
      <c r="BP506" s="47">
        <v>44.01</v>
      </c>
      <c r="BQ506" s="47">
        <v>-1</v>
      </c>
      <c r="BR506" s="47">
        <v>44.01</v>
      </c>
      <c r="BS506" s="80" t="s">
        <v>432</v>
      </c>
      <c r="ED506" s="72"/>
      <c r="EE506" s="72"/>
    </row>
    <row r="507" spans="20:135">
      <c r="T507" s="19">
        <v>0.35069444444444442</v>
      </c>
      <c r="U507" s="35">
        <v>189.977887788412</v>
      </c>
      <c r="V507" s="5">
        <v>189.977887788412</v>
      </c>
      <c r="W507" s="5">
        <v>219.25206543507866</v>
      </c>
      <c r="X507" s="5">
        <v>249.10420236867526</v>
      </c>
      <c r="Y507" s="5">
        <v>279.92887000000002</v>
      </c>
      <c r="Z507" s="5">
        <v>311.54634642296799</v>
      </c>
      <c r="AA507" s="5">
        <v>342.19041714852017</v>
      </c>
      <c r="AB507" s="5">
        <v>9.9778877884119765</v>
      </c>
      <c r="AC507" s="5">
        <v>39.252065435078634</v>
      </c>
      <c r="AD507" s="5">
        <v>69.10420236867526</v>
      </c>
      <c r="AE507" s="5">
        <v>99.928870000000003</v>
      </c>
      <c r="AF507" s="5">
        <v>131.54634642296799</v>
      </c>
      <c r="AG507" s="5">
        <v>162.19041714852014</v>
      </c>
      <c r="BP507" s="47">
        <v>44.02</v>
      </c>
      <c r="BQ507" s="47">
        <v>-1</v>
      </c>
      <c r="BR507" s="47">
        <v>44.02</v>
      </c>
      <c r="BS507" s="80" t="s">
        <v>432</v>
      </c>
      <c r="ED507" s="72"/>
      <c r="EE507" s="72"/>
    </row>
    <row r="508" spans="20:135">
      <c r="T508" s="19">
        <v>0.35138888888888892</v>
      </c>
      <c r="U508" s="35">
        <v>190.2075109044755</v>
      </c>
      <c r="V508" s="5">
        <v>190.2075109044755</v>
      </c>
      <c r="W508" s="5">
        <v>219.47912935340986</v>
      </c>
      <c r="X508" s="5">
        <v>249.33442520297149</v>
      </c>
      <c r="Y508" s="5">
        <v>280.17174999999997</v>
      </c>
      <c r="Z508" s="5">
        <v>311.79979918202304</v>
      </c>
      <c r="AA508" s="5">
        <v>342.43776039307659</v>
      </c>
      <c r="AB508" s="5">
        <v>10.207510904475498</v>
      </c>
      <c r="AC508" s="5">
        <v>39.47912935340986</v>
      </c>
      <c r="AD508" s="5">
        <v>69.334425202971488</v>
      </c>
      <c r="AE508" s="5">
        <v>100.17175</v>
      </c>
      <c r="AF508" s="5">
        <v>131.79979918202304</v>
      </c>
      <c r="AG508" s="5">
        <v>162.43776039307656</v>
      </c>
      <c r="BP508" s="47">
        <v>44.03</v>
      </c>
      <c r="BQ508" s="47">
        <v>-1</v>
      </c>
      <c r="BR508" s="47">
        <v>44.03</v>
      </c>
      <c r="BS508" s="80" t="s">
        <v>432</v>
      </c>
      <c r="ED508" s="72"/>
      <c r="EE508" s="72"/>
    </row>
    <row r="509" spans="20:135">
      <c r="T509" s="19">
        <v>0.3520833333333333</v>
      </c>
      <c r="U509" s="35">
        <v>190.43708116855839</v>
      </c>
      <c r="V509" s="5">
        <v>190.43708116855839</v>
      </c>
      <c r="W509" s="5">
        <v>219.70614280286867</v>
      </c>
      <c r="X509" s="5">
        <v>249.56471918550903</v>
      </c>
      <c r="Y509" s="5">
        <v>280.41480999999999</v>
      </c>
      <c r="Z509" s="5">
        <v>312.05337078962299</v>
      </c>
      <c r="AA509" s="5">
        <v>342.68511528074293</v>
      </c>
      <c r="AB509" s="5">
        <v>10.437081168558393</v>
      </c>
      <c r="AC509" s="5">
        <v>39.706142802868669</v>
      </c>
      <c r="AD509" s="5">
        <v>69.564719185509034</v>
      </c>
      <c r="AE509" s="5">
        <v>100.41481</v>
      </c>
      <c r="AF509" s="5">
        <v>132.05337078962299</v>
      </c>
      <c r="AG509" s="5">
        <v>162.68511528074293</v>
      </c>
      <c r="BP509" s="47">
        <v>44.04</v>
      </c>
      <c r="BQ509" s="47">
        <v>-1</v>
      </c>
      <c r="BR509" s="47">
        <v>44.04</v>
      </c>
      <c r="BS509" s="80" t="s">
        <v>432</v>
      </c>
      <c r="ED509" s="72"/>
      <c r="EE509" s="72"/>
    </row>
    <row r="510" spans="20:135">
      <c r="T510" s="19">
        <v>0.3527777777777778</v>
      </c>
      <c r="U510" s="35">
        <v>190.66650673618494</v>
      </c>
      <c r="V510" s="5">
        <v>190.66650673618494</v>
      </c>
      <c r="W510" s="5">
        <v>219.93310870620007</v>
      </c>
      <c r="X510" s="5">
        <v>249.79508573746898</v>
      </c>
      <c r="Y510" s="5">
        <v>280.65803</v>
      </c>
      <c r="Z510" s="5">
        <v>312.30705759667143</v>
      </c>
      <c r="AA510" s="5">
        <v>342.9325293309908</v>
      </c>
      <c r="AB510" s="5">
        <v>10.666506736184942</v>
      </c>
      <c r="AC510" s="5">
        <v>39.933108706200073</v>
      </c>
      <c r="AD510" s="5">
        <v>69.79508573746898</v>
      </c>
      <c r="AE510" s="5">
        <v>100.65803</v>
      </c>
      <c r="AF510" s="5">
        <v>132.30705759667143</v>
      </c>
      <c r="AG510" s="5">
        <v>162.9325293309908</v>
      </c>
      <c r="BP510" s="47">
        <v>44.05</v>
      </c>
      <c r="BQ510" s="47">
        <v>-1</v>
      </c>
      <c r="BR510" s="47">
        <v>44.05</v>
      </c>
      <c r="BS510" s="80" t="s">
        <v>432</v>
      </c>
      <c r="ED510" s="72"/>
      <c r="EE510" s="72"/>
    </row>
    <row r="511" spans="20:135">
      <c r="T511" s="19">
        <v>0.35347222222222219</v>
      </c>
      <c r="U511" s="35">
        <v>190.89587755667071</v>
      </c>
      <c r="V511" s="5">
        <v>190.89587755667071</v>
      </c>
      <c r="W511" s="5">
        <v>220.16002217002443</v>
      </c>
      <c r="X511" s="5">
        <v>250.02552627996533</v>
      </c>
      <c r="Y511" s="5">
        <v>280.90143</v>
      </c>
      <c r="Z511" s="5">
        <v>312.56086046711556</v>
      </c>
      <c r="AA511" s="5">
        <v>343.17973944004416</v>
      </c>
      <c r="AB511" s="5">
        <v>10.895877556670712</v>
      </c>
      <c r="AC511" s="5">
        <v>40.160022170024433</v>
      </c>
      <c r="AD511" s="5">
        <v>70.025526279965334</v>
      </c>
      <c r="AE511" s="5">
        <v>100.90143</v>
      </c>
      <c r="AF511" s="5">
        <v>132.56086046711556</v>
      </c>
      <c r="AG511" s="5">
        <v>163.17973944004416</v>
      </c>
      <c r="BP511" s="47">
        <v>44.06</v>
      </c>
      <c r="BQ511" s="47">
        <v>-1</v>
      </c>
      <c r="BR511" s="47">
        <v>44.06</v>
      </c>
      <c r="BS511" s="80" t="s">
        <v>432</v>
      </c>
      <c r="ED511" s="72"/>
      <c r="EE511" s="72"/>
    </row>
    <row r="512" spans="20:135">
      <c r="T512" s="19">
        <v>0.35416666666666669</v>
      </c>
      <c r="U512" s="35">
        <v>191.12517520149487</v>
      </c>
      <c r="V512" s="5">
        <v>191.12517520149487</v>
      </c>
      <c r="W512" s="5">
        <v>220.38688895123545</v>
      </c>
      <c r="X512" s="5">
        <v>250.25604223399171</v>
      </c>
      <c r="Y512" s="5">
        <v>281.14499999999998</v>
      </c>
      <c r="Z512" s="5">
        <v>312.81477709627154</v>
      </c>
      <c r="AA512" s="5">
        <v>343.42697140379647</v>
      </c>
      <c r="AB512" s="5">
        <v>11.125175201494869</v>
      </c>
      <c r="AC512" s="5">
        <v>40.386888951235449</v>
      </c>
      <c r="AD512" s="5">
        <v>70.256042233991707</v>
      </c>
      <c r="AE512" s="5">
        <v>101.14500000000001</v>
      </c>
      <c r="AF512" s="5">
        <v>132.81477709627151</v>
      </c>
      <c r="AG512" s="5">
        <v>163.42697140379647</v>
      </c>
      <c r="BP512" s="47">
        <v>44.07</v>
      </c>
      <c r="BQ512" s="47">
        <v>-1</v>
      </c>
      <c r="BR512" s="47">
        <v>44.07</v>
      </c>
      <c r="BS512" s="80" t="s">
        <v>432</v>
      </c>
      <c r="ED512" s="72"/>
      <c r="EE512" s="72"/>
    </row>
    <row r="513" spans="20:135">
      <c r="T513" s="19">
        <v>0.35486111111111113</v>
      </c>
      <c r="U513" s="35">
        <v>191.35439096879412</v>
      </c>
      <c r="V513" s="5">
        <v>191.35439096879412</v>
      </c>
      <c r="W513" s="5">
        <v>220.61370946641102</v>
      </c>
      <c r="X513" s="5">
        <v>250.48663502035436</v>
      </c>
      <c r="Y513" s="5">
        <v>281.38873999999998</v>
      </c>
      <c r="Z513" s="5">
        <v>313.06880968205076</v>
      </c>
      <c r="AA513" s="5">
        <v>343.67420488212531</v>
      </c>
      <c r="AB513" s="5">
        <v>11.354390968794121</v>
      </c>
      <c r="AC513" s="5">
        <v>40.613709466411024</v>
      </c>
      <c r="AD513" s="5">
        <v>70.486635020354356</v>
      </c>
      <c r="AE513" s="5">
        <v>101.38874</v>
      </c>
      <c r="AF513" s="5">
        <v>133.06880968205078</v>
      </c>
      <c r="AG513" s="5">
        <v>163.67420488212534</v>
      </c>
      <c r="BP513" s="47">
        <v>44.08</v>
      </c>
      <c r="BQ513" s="47">
        <v>-1</v>
      </c>
      <c r="BR513" s="47">
        <v>44.08</v>
      </c>
      <c r="BS513" s="80" t="s">
        <v>432</v>
      </c>
      <c r="ED513" s="72"/>
      <c r="EE513" s="72"/>
    </row>
    <row r="514" spans="20:135">
      <c r="T514" s="19">
        <v>0.35555555555555557</v>
      </c>
      <c r="U514" s="35">
        <v>191.58353704829267</v>
      </c>
      <c r="V514" s="5">
        <v>191.58353704829267</v>
      </c>
      <c r="W514" s="5">
        <v>220.84048403556093</v>
      </c>
      <c r="X514" s="5">
        <v>250.71730605962034</v>
      </c>
      <c r="Y514" s="5">
        <v>281.63265999999999</v>
      </c>
      <c r="Z514" s="5">
        <v>313.32295437305504</v>
      </c>
      <c r="AA514" s="5">
        <v>343.9213950685716</v>
      </c>
      <c r="AB514" s="5">
        <v>11.583537048292669</v>
      </c>
      <c r="AC514" s="5">
        <v>40.840484035560962</v>
      </c>
      <c r="AD514" s="5">
        <v>70.717306059620341</v>
      </c>
      <c r="AE514" s="5">
        <v>101.63266</v>
      </c>
      <c r="AF514" s="5">
        <v>133.32295437305504</v>
      </c>
      <c r="AG514" s="5">
        <v>163.9213950685716</v>
      </c>
      <c r="BP514" s="47">
        <v>44.09</v>
      </c>
      <c r="BQ514" s="47">
        <v>-1</v>
      </c>
      <c r="BR514" s="47">
        <v>44.09</v>
      </c>
      <c r="BS514" s="80" t="s">
        <v>432</v>
      </c>
      <c r="ED514" s="72"/>
      <c r="EE514" s="72"/>
    </row>
    <row r="515" spans="20:135">
      <c r="T515" s="19">
        <v>0.35625000000000001</v>
      </c>
      <c r="U515" s="35">
        <v>191.81259000190448</v>
      </c>
      <c r="V515" s="5">
        <v>191.81259000190448</v>
      </c>
      <c r="W515" s="5">
        <v>221.06721461914088</v>
      </c>
      <c r="X515" s="5">
        <v>250.94805677204704</v>
      </c>
      <c r="Y515" s="5">
        <v>281.87675000000002</v>
      </c>
      <c r="Z515" s="5">
        <v>313.5772101261108</v>
      </c>
      <c r="AA515" s="5">
        <v>344.16852189241388</v>
      </c>
      <c r="AB515" s="5">
        <v>11.812590001904482</v>
      </c>
      <c r="AC515" s="5">
        <v>41.067214619140884</v>
      </c>
      <c r="AD515" s="5">
        <v>70.948056772047039</v>
      </c>
      <c r="AE515" s="5">
        <v>101.87675</v>
      </c>
      <c r="AF515" s="5">
        <v>133.57721012611083</v>
      </c>
      <c r="AG515" s="5">
        <v>164.16852189241388</v>
      </c>
      <c r="BP515" s="47">
        <v>44.1</v>
      </c>
      <c r="BQ515" s="47">
        <v>-1</v>
      </c>
      <c r="BR515" s="47">
        <v>44.1</v>
      </c>
      <c r="BS515" s="80" t="s">
        <v>432</v>
      </c>
      <c r="ED515" s="72"/>
      <c r="EE515" s="72"/>
    </row>
    <row r="516" spans="20:135">
      <c r="T516" s="19">
        <v>0.35694444444444445</v>
      </c>
      <c r="U516" s="35">
        <v>192.04157870256512</v>
      </c>
      <c r="V516" s="5">
        <v>192.04157870256512</v>
      </c>
      <c r="W516" s="5">
        <v>221.29389909269491</v>
      </c>
      <c r="X516" s="5">
        <v>251.17888857752473</v>
      </c>
      <c r="Y516" s="5">
        <v>282.12101000000001</v>
      </c>
      <c r="Z516" s="5">
        <v>313.83157947835377</v>
      </c>
      <c r="AA516" s="5">
        <v>344.41560684173322</v>
      </c>
      <c r="AB516" s="5">
        <v>12.041578702565118</v>
      </c>
      <c r="AC516" s="5">
        <v>41.293899092694915</v>
      </c>
      <c r="AD516" s="5">
        <v>71.178888577524731</v>
      </c>
      <c r="AE516" s="5">
        <v>102.12101</v>
      </c>
      <c r="AF516" s="5">
        <v>133.83157947835377</v>
      </c>
      <c r="AG516" s="5">
        <v>164.41560684173322</v>
      </c>
      <c r="BP516" s="47">
        <v>44.11</v>
      </c>
      <c r="BQ516" s="47">
        <v>-1</v>
      </c>
      <c r="BR516" s="47">
        <v>44.11</v>
      </c>
      <c r="BS516" s="80" t="s">
        <v>432</v>
      </c>
      <c r="ED516" s="72"/>
      <c r="EE516" s="72"/>
    </row>
    <row r="517" spans="20:135">
      <c r="T517" s="19">
        <v>0.3576388888888889</v>
      </c>
      <c r="U517" s="35">
        <v>192.27045616904778</v>
      </c>
      <c r="V517" s="5">
        <v>192.27045616904778</v>
      </c>
      <c r="W517" s="5">
        <v>221.5205429367893</v>
      </c>
      <c r="X517" s="5">
        <v>251.40980289551192</v>
      </c>
      <c r="Y517" s="5">
        <v>282.36545000000001</v>
      </c>
      <c r="Z517" s="5">
        <v>314.0860580886216</v>
      </c>
      <c r="AA517" s="5">
        <v>344.66273432231327</v>
      </c>
      <c r="AB517" s="5">
        <v>12.270456169047748</v>
      </c>
      <c r="AC517" s="5">
        <v>41.520542936789298</v>
      </c>
      <c r="AD517" s="5">
        <v>71.409802895511916</v>
      </c>
      <c r="AE517" s="5">
        <v>102.36545000000001</v>
      </c>
      <c r="AF517" s="5">
        <v>134.0860580886216</v>
      </c>
      <c r="AG517" s="5">
        <v>164.66273432231327</v>
      </c>
      <c r="BP517" s="47">
        <v>44.12</v>
      </c>
      <c r="BQ517" s="47">
        <v>-1</v>
      </c>
      <c r="BR517" s="47">
        <v>44.12</v>
      </c>
      <c r="BS517" s="80" t="s">
        <v>432</v>
      </c>
      <c r="ED517" s="72"/>
      <c r="EE517" s="72"/>
    </row>
    <row r="518" spans="20:135">
      <c r="T518" s="19">
        <v>0.35833333333333334</v>
      </c>
      <c r="U518" s="35">
        <v>192.49927717696178</v>
      </c>
      <c r="V518" s="5">
        <v>192.49927717696178</v>
      </c>
      <c r="W518" s="5">
        <v>221.74714466520857</v>
      </c>
      <c r="X518" s="5">
        <v>251.64080114497591</v>
      </c>
      <c r="Y518" s="5">
        <v>282.61005999999998</v>
      </c>
      <c r="Z518" s="5">
        <v>314.34064617378249</v>
      </c>
      <c r="AA518" s="5">
        <v>344.9097440194127</v>
      </c>
      <c r="AB518" s="5">
        <v>12.499277176961755</v>
      </c>
      <c r="AC518" s="5">
        <v>41.747144665208566</v>
      </c>
      <c r="AD518" s="5">
        <v>71.64080114497591</v>
      </c>
      <c r="AE518" s="5">
        <v>102.61006</v>
      </c>
      <c r="AF518" s="5">
        <v>134.34064617378249</v>
      </c>
      <c r="AG518" s="5">
        <v>164.9097440194127</v>
      </c>
      <c r="BP518" s="47">
        <v>44.13</v>
      </c>
      <c r="BQ518" s="47">
        <v>-1</v>
      </c>
      <c r="BR518" s="47">
        <v>44.13</v>
      </c>
      <c r="BS518" s="80" t="s">
        <v>432</v>
      </c>
      <c r="ED518" s="72"/>
      <c r="EE518" s="72"/>
    </row>
    <row r="519" spans="20:135">
      <c r="T519" s="19">
        <v>0.35902777777777778</v>
      </c>
      <c r="U519" s="35">
        <v>192.72801549528234</v>
      </c>
      <c r="V519" s="5">
        <v>192.72801549528234</v>
      </c>
      <c r="W519" s="5">
        <v>221.9737062971717</v>
      </c>
      <c r="X519" s="5">
        <v>251.87188474434311</v>
      </c>
      <c r="Y519" s="5">
        <v>282.85485</v>
      </c>
      <c r="Z519" s="5">
        <v>314.59534189933169</v>
      </c>
      <c r="AA519" s="5">
        <v>345.15681909760798</v>
      </c>
      <c r="AB519" s="5">
        <v>12.728015495282307</v>
      </c>
      <c r="AC519" s="5">
        <v>41.973706297171702</v>
      </c>
      <c r="AD519" s="5">
        <v>71.871884744343106</v>
      </c>
      <c r="AE519" s="5">
        <v>102.85485</v>
      </c>
      <c r="AF519" s="5">
        <v>134.59534189933169</v>
      </c>
      <c r="AG519" s="5">
        <v>165.15681909760798</v>
      </c>
      <c r="BP519" s="47">
        <v>44.14</v>
      </c>
      <c r="BQ519" s="47">
        <v>-1</v>
      </c>
      <c r="BR519" s="47">
        <v>44.14</v>
      </c>
      <c r="BS519" s="80" t="s">
        <v>432</v>
      </c>
      <c r="ED519" s="72"/>
      <c r="EE519" s="72"/>
    </row>
    <row r="520" spans="20:135">
      <c r="T520" s="19">
        <v>0.35972222222222222</v>
      </c>
      <c r="U520" s="35">
        <v>192.95664199159779</v>
      </c>
      <c r="V520" s="5">
        <v>192.95664199159779</v>
      </c>
      <c r="W520" s="5">
        <v>222.20022652710651</v>
      </c>
      <c r="X520" s="5">
        <v>252.10305511137108</v>
      </c>
      <c r="Y520" s="5">
        <v>283.09982000000002</v>
      </c>
      <c r="Z520" s="5">
        <v>314.85014588915578</v>
      </c>
      <c r="AA520" s="5">
        <v>345.40367373685558</v>
      </c>
      <c r="AB520" s="5">
        <v>12.956641991597792</v>
      </c>
      <c r="AC520" s="5">
        <v>42.200226527106508</v>
      </c>
      <c r="AD520" s="5">
        <v>72.103055111371077</v>
      </c>
      <c r="AE520" s="5">
        <v>103.09981999999999</v>
      </c>
      <c r="AF520" s="5">
        <v>134.85014588915578</v>
      </c>
      <c r="AG520" s="5">
        <v>165.40367373685555</v>
      </c>
      <c r="BP520" s="47">
        <v>44.15</v>
      </c>
      <c r="BQ520" s="47">
        <v>-1</v>
      </c>
      <c r="BR520" s="47">
        <v>44.15</v>
      </c>
      <c r="BS520" s="80" t="s">
        <v>432</v>
      </c>
      <c r="ED520" s="72"/>
      <c r="EE520" s="72"/>
    </row>
    <row r="521" spans="20:135">
      <c r="T521" s="19">
        <v>0.36041666666666666</v>
      </c>
      <c r="U521" s="35">
        <v>193.18524439886684</v>
      </c>
      <c r="V521" s="5">
        <v>193.18524439886684</v>
      </c>
      <c r="W521" s="5">
        <v>222.42671040331615</v>
      </c>
      <c r="X521" s="5">
        <v>252.33431366313175</v>
      </c>
      <c r="Y521" s="5">
        <v>283.34496999999999</v>
      </c>
      <c r="Z521" s="5">
        <v>315.10505743388825</v>
      </c>
      <c r="AA521" s="5">
        <v>345.65063461544293</v>
      </c>
      <c r="AB521" s="5">
        <v>13.185244398866871</v>
      </c>
      <c r="AC521" s="5">
        <v>42.426710403316179</v>
      </c>
      <c r="AD521" s="5">
        <v>72.334313663131752</v>
      </c>
      <c r="AE521" s="5">
        <v>103.34497</v>
      </c>
      <c r="AF521" s="5">
        <v>135.10505743388825</v>
      </c>
      <c r="AG521" s="5">
        <v>165.65063461544293</v>
      </c>
      <c r="BP521" s="47">
        <v>44.16</v>
      </c>
      <c r="BQ521" s="47">
        <v>-1</v>
      </c>
      <c r="BR521" s="47">
        <v>44.16</v>
      </c>
      <c r="BS521" s="80" t="s">
        <v>432</v>
      </c>
      <c r="ED521" s="72"/>
      <c r="EE521" s="72"/>
    </row>
    <row r="522" spans="20:135">
      <c r="T522" s="19">
        <v>0.3611111111111111</v>
      </c>
      <c r="U522" s="35">
        <v>193.41367930694102</v>
      </c>
      <c r="V522" s="5">
        <v>193.41367930694102</v>
      </c>
      <c r="W522" s="5">
        <v>222.65315512737317</v>
      </c>
      <c r="X522" s="5">
        <v>252.56566181609003</v>
      </c>
      <c r="Y522" s="5">
        <v>283.59028999999998</v>
      </c>
      <c r="Z522" s="5">
        <v>315.36007310362243</v>
      </c>
      <c r="AA522" s="5">
        <v>345.89746572115723</v>
      </c>
      <c r="AB522" s="5">
        <v>13.413679306941049</v>
      </c>
      <c r="AC522" s="5">
        <v>42.653155127373168</v>
      </c>
      <c r="AD522" s="5">
        <v>72.565661816090028</v>
      </c>
      <c r="AE522" s="5">
        <v>103.59029000000001</v>
      </c>
      <c r="AF522" s="5">
        <v>135.36007310362245</v>
      </c>
      <c r="AG522" s="5">
        <v>165.89746572115726</v>
      </c>
      <c r="BP522" s="47">
        <v>44.17</v>
      </c>
      <c r="BQ522" s="47">
        <v>-1</v>
      </c>
      <c r="BR522" s="47">
        <v>44.17</v>
      </c>
      <c r="BS522" s="80" t="s">
        <v>432</v>
      </c>
      <c r="ED522" s="72"/>
      <c r="EE522" s="72"/>
    </row>
    <row r="523" spans="20:135">
      <c r="T523" s="19">
        <v>0.36180555555555555</v>
      </c>
      <c r="U523" s="35">
        <v>193.64214026649131</v>
      </c>
      <c r="V523" s="5">
        <v>193.64214026649131</v>
      </c>
      <c r="W523" s="5">
        <v>222.87956435009022</v>
      </c>
      <c r="X523" s="5">
        <v>252.79710098567728</v>
      </c>
      <c r="Y523" s="5">
        <v>283.83578999999997</v>
      </c>
      <c r="Z523" s="5">
        <v>315.61519421398629</v>
      </c>
      <c r="AA523" s="5">
        <v>346.14429316036995</v>
      </c>
      <c r="AB523" s="5">
        <v>13.64214026649131</v>
      </c>
      <c r="AC523" s="5">
        <v>42.87956435009022</v>
      </c>
      <c r="AD523" s="5">
        <v>72.797100985677275</v>
      </c>
      <c r="AE523" s="5">
        <v>103.83579</v>
      </c>
      <c r="AF523" s="5">
        <v>135.61519421398629</v>
      </c>
      <c r="AG523" s="5">
        <v>166.14429316036995</v>
      </c>
      <c r="BP523" s="47">
        <v>44.18</v>
      </c>
      <c r="BQ523" s="47">
        <v>-1</v>
      </c>
      <c r="BR523" s="47">
        <v>44.18</v>
      </c>
      <c r="BS523" s="80" t="s">
        <v>432</v>
      </c>
      <c r="ED523" s="72"/>
      <c r="EE523" s="72"/>
    </row>
    <row r="524" spans="20:135">
      <c r="T524" s="19">
        <v>0.36249999999999999</v>
      </c>
      <c r="U524" s="35">
        <v>193.87041337934127</v>
      </c>
      <c r="V524" s="5">
        <v>193.87041337934127</v>
      </c>
      <c r="W524" s="5">
        <v>223.10593847316846</v>
      </c>
      <c r="X524" s="5">
        <v>253.02863258654156</v>
      </c>
      <c r="Y524" s="5">
        <v>284.08146999999997</v>
      </c>
      <c r="Z524" s="5">
        <v>315.87041925081752</v>
      </c>
      <c r="AA524" s="5">
        <v>346.39115252196069</v>
      </c>
      <c r="AB524" s="5">
        <v>13.870413379341244</v>
      </c>
      <c r="AC524" s="5">
        <v>43.105938473168464</v>
      </c>
      <c r="AD524" s="5">
        <v>73.028632586541562</v>
      </c>
      <c r="AE524" s="5">
        <v>104.08147</v>
      </c>
      <c r="AF524" s="5">
        <v>135.87041925081752</v>
      </c>
      <c r="AG524" s="5">
        <v>166.39115252196069</v>
      </c>
      <c r="BP524" s="47">
        <v>44.19</v>
      </c>
      <c r="BQ524" s="47">
        <v>-1</v>
      </c>
      <c r="BR524" s="47">
        <v>44.19</v>
      </c>
      <c r="BS524" s="80" t="s">
        <v>432</v>
      </c>
      <c r="ED524" s="72"/>
      <c r="EE524" s="72"/>
    </row>
    <row r="525" spans="20:135">
      <c r="T525" s="19">
        <v>0.36319444444444443</v>
      </c>
      <c r="U525" s="35">
        <v>194.09869027248786</v>
      </c>
      <c r="V525" s="5">
        <v>194.09869027248786</v>
      </c>
      <c r="W525" s="5">
        <v>223.3322792436305</v>
      </c>
      <c r="X525" s="5">
        <v>253.26025803253776</v>
      </c>
      <c r="Y525" s="5">
        <v>284.32733000000002</v>
      </c>
      <c r="Z525" s="5">
        <v>316.12574640512901</v>
      </c>
      <c r="AA525" s="5">
        <v>346.63793145054524</v>
      </c>
      <c r="AB525" s="5">
        <v>14.098690272487829</v>
      </c>
      <c r="AC525" s="5">
        <v>43.332279243630524</v>
      </c>
      <c r="AD525" s="5">
        <v>73.260258032537763</v>
      </c>
      <c r="AE525" s="5">
        <v>104.32733000000002</v>
      </c>
      <c r="AF525" s="5">
        <v>136.12574640512901</v>
      </c>
      <c r="AG525" s="5">
        <v>166.63793145054524</v>
      </c>
      <c r="BP525" s="47">
        <v>44.2</v>
      </c>
      <c r="BQ525" s="47">
        <v>-1</v>
      </c>
      <c r="BR525" s="47">
        <v>44.2</v>
      </c>
      <c r="BS525" s="80" t="s">
        <v>432</v>
      </c>
      <c r="ED525" s="72"/>
      <c r="EE525" s="72"/>
    </row>
    <row r="526" spans="20:135">
      <c r="T526" s="19">
        <v>0.36388888888888887</v>
      </c>
      <c r="U526" s="35">
        <v>194.3268561297254</v>
      </c>
      <c r="V526" s="5">
        <v>194.3268561297254</v>
      </c>
      <c r="W526" s="5">
        <v>223.55858498517517</v>
      </c>
      <c r="X526" s="5">
        <v>253.49197873622757</v>
      </c>
      <c r="Y526" s="5">
        <v>284.57337000000001</v>
      </c>
      <c r="Z526" s="5">
        <v>316.38117542015505</v>
      </c>
      <c r="AA526" s="5">
        <v>346.88451535162778</v>
      </c>
      <c r="AB526" s="5">
        <v>14.3268561297254</v>
      </c>
      <c r="AC526" s="5">
        <v>43.558584985175173</v>
      </c>
      <c r="AD526" s="5">
        <v>73.491978736227566</v>
      </c>
      <c r="AE526" s="5">
        <v>104.57337000000001</v>
      </c>
      <c r="AF526" s="5">
        <v>136.38117542015507</v>
      </c>
      <c r="AG526" s="5">
        <v>166.88451535162778</v>
      </c>
      <c r="BP526" s="47">
        <v>44.21</v>
      </c>
      <c r="BQ526" s="47">
        <v>-1</v>
      </c>
      <c r="BR526" s="47">
        <v>44.21</v>
      </c>
      <c r="BS526" s="80" t="s">
        <v>432</v>
      </c>
      <c r="ED526" s="72"/>
      <c r="EE526" s="72"/>
    </row>
    <row r="527" spans="20:135">
      <c r="T527" s="19">
        <v>0.36458333333333331</v>
      </c>
      <c r="U527" s="35">
        <v>194.5549557892341</v>
      </c>
      <c r="V527" s="5">
        <v>194.5549557892341</v>
      </c>
      <c r="W527" s="5">
        <v>223.78485969815597</v>
      </c>
      <c r="X527" s="5">
        <v>253.72379610924031</v>
      </c>
      <c r="Y527" s="5">
        <v>284.81960000000004</v>
      </c>
      <c r="Z527" s="5">
        <v>316.63670547329434</v>
      </c>
      <c r="AA527" s="5">
        <v>347.13119532584142</v>
      </c>
      <c r="AB527" s="5">
        <v>14.5549557892341</v>
      </c>
      <c r="AC527" s="5">
        <v>43.784859698155969</v>
      </c>
      <c r="AD527" s="5">
        <v>73.723796109240311</v>
      </c>
      <c r="AE527" s="5">
        <v>104.81960000000001</v>
      </c>
      <c r="AF527" s="5">
        <v>136.63670547329434</v>
      </c>
      <c r="AG527" s="5">
        <v>167.13119532584142</v>
      </c>
      <c r="BP527" s="47">
        <v>44.22</v>
      </c>
      <c r="BQ527" s="47">
        <v>-1</v>
      </c>
      <c r="BR527" s="47">
        <v>44.22</v>
      </c>
      <c r="BS527" s="80" t="s">
        <v>432</v>
      </c>
      <c r="ED527" s="72"/>
      <c r="EE527" s="72"/>
    </row>
    <row r="528" spans="20:135">
      <c r="T528" s="19">
        <v>0.36527777777777781</v>
      </c>
      <c r="U528" s="35">
        <v>194.78296616573942</v>
      </c>
      <c r="V528" s="5">
        <v>194.78296616573942</v>
      </c>
      <c r="W528" s="5">
        <v>224.01110420530983</v>
      </c>
      <c r="X528" s="5">
        <v>253.95571156214271</v>
      </c>
      <c r="Y528" s="5">
        <v>285.06600000000003</v>
      </c>
      <c r="Z528" s="5">
        <v>316.89233440648752</v>
      </c>
      <c r="AA528" s="5">
        <v>347.37783243060153</v>
      </c>
      <c r="AB528" s="5">
        <v>14.782966165739424</v>
      </c>
      <c r="AC528" s="5">
        <v>44.011104205309834</v>
      </c>
      <c r="AD528" s="5">
        <v>73.95571156214271</v>
      </c>
      <c r="AE528" s="5">
        <v>105.066</v>
      </c>
      <c r="AF528" s="5">
        <v>136.89233440648755</v>
      </c>
      <c r="AG528" s="5">
        <v>167.37783243060156</v>
      </c>
      <c r="BP528" s="47">
        <v>44.23</v>
      </c>
      <c r="BQ528" s="47">
        <v>-1</v>
      </c>
      <c r="BR528" s="47">
        <v>44.23</v>
      </c>
      <c r="BS528" s="80" t="s">
        <v>432</v>
      </c>
      <c r="ED528" s="72"/>
      <c r="EE528" s="72"/>
    </row>
    <row r="529" spans="20:135">
      <c r="T529" s="19">
        <v>0.3659722222222222</v>
      </c>
      <c r="U529" s="35">
        <v>195.01086948254547</v>
      </c>
      <c r="V529" s="5">
        <v>195.01086948254547</v>
      </c>
      <c r="W529" s="5">
        <v>224.23731866157868</v>
      </c>
      <c r="X529" s="5">
        <v>254.18772650416804</v>
      </c>
      <c r="Y529" s="5">
        <v>285.31258000000003</v>
      </c>
      <c r="Z529" s="5">
        <v>317.14806168830762</v>
      </c>
      <c r="AA529" s="5">
        <v>347.62441333196398</v>
      </c>
      <c r="AB529" s="5">
        <v>15.010869482545445</v>
      </c>
      <c r="AC529" s="5">
        <v>44.237318661578684</v>
      </c>
      <c r="AD529" s="5">
        <v>74.18772650416804</v>
      </c>
      <c r="AE529" s="5">
        <v>105.31258</v>
      </c>
      <c r="AF529" s="5">
        <v>137.14806168830759</v>
      </c>
      <c r="AG529" s="5">
        <v>167.62441333196398</v>
      </c>
      <c r="BP529" s="47">
        <v>44.24</v>
      </c>
      <c r="BQ529" s="47">
        <v>-1</v>
      </c>
      <c r="BR529" s="47">
        <v>44.24</v>
      </c>
      <c r="BS529" s="80" t="s">
        <v>432</v>
      </c>
      <c r="ED529" s="72"/>
      <c r="EE529" s="72"/>
    </row>
    <row r="530" spans="20:135">
      <c r="T530" s="19">
        <v>0.3666666666666667</v>
      </c>
      <c r="U530" s="35">
        <v>195.23874108338958</v>
      </c>
      <c r="V530" s="5">
        <v>195.23874108338958</v>
      </c>
      <c r="W530" s="5">
        <v>224.46350413634116</v>
      </c>
      <c r="X530" s="5">
        <v>254.41984234319432</v>
      </c>
      <c r="Y530" s="5">
        <v>285.55934999999999</v>
      </c>
      <c r="Z530" s="5">
        <v>317.40388703921042</v>
      </c>
      <c r="AA530" s="5">
        <v>347.87080104364179</v>
      </c>
      <c r="AB530" s="5">
        <v>15.238741083389584</v>
      </c>
      <c r="AC530" s="5">
        <v>44.463504136341157</v>
      </c>
      <c r="AD530" s="5">
        <v>74.419842343194318</v>
      </c>
      <c r="AE530" s="5">
        <v>105.55934999999999</v>
      </c>
      <c r="AF530" s="5">
        <v>137.40388703921042</v>
      </c>
      <c r="AG530" s="5">
        <v>167.87080104364176</v>
      </c>
      <c r="BP530" s="47">
        <v>44.25</v>
      </c>
      <c r="BQ530" s="47">
        <v>-1</v>
      </c>
      <c r="BR530" s="47">
        <v>44.25</v>
      </c>
      <c r="BS530" s="80" t="s">
        <v>432</v>
      </c>
      <c r="ED530" s="72"/>
      <c r="EE530" s="72"/>
    </row>
    <row r="531" spans="20:135">
      <c r="T531" s="19">
        <v>0.36736111111111108</v>
      </c>
      <c r="U531" s="35">
        <v>195.46648125190933</v>
      </c>
      <c r="V531" s="5">
        <v>195.46648125190933</v>
      </c>
      <c r="W531" s="5">
        <v>224.68966214563164</v>
      </c>
      <c r="X531" s="5">
        <v>254.65206048603363</v>
      </c>
      <c r="Y531" s="5">
        <v>285.80629999999996</v>
      </c>
      <c r="Z531" s="5">
        <v>317.65980799571059</v>
      </c>
      <c r="AA531" s="5">
        <v>348.11735332678501</v>
      </c>
      <c r="AB531" s="5">
        <v>15.466481251909329</v>
      </c>
      <c r="AC531" s="5">
        <v>44.689662145631644</v>
      </c>
      <c r="AD531" s="5">
        <v>74.652060486033633</v>
      </c>
      <c r="AE531" s="5">
        <v>105.80629999999999</v>
      </c>
      <c r="AF531" s="5">
        <v>137.65980799571062</v>
      </c>
      <c r="AG531" s="5">
        <v>168.11735332678501</v>
      </c>
      <c r="BP531" s="47">
        <v>44.26</v>
      </c>
      <c r="BQ531" s="47">
        <v>-1</v>
      </c>
      <c r="BR531" s="47">
        <v>44.26</v>
      </c>
      <c r="BS531" s="80" t="s">
        <v>432</v>
      </c>
      <c r="ED531" s="72"/>
      <c r="EE531" s="72"/>
    </row>
    <row r="532" spans="20:135">
      <c r="T532" s="19">
        <v>0.36805555555555558</v>
      </c>
      <c r="U532" s="35">
        <v>195.69417026755204</v>
      </c>
      <c r="V532" s="5">
        <v>195.69417026755204</v>
      </c>
      <c r="W532" s="5">
        <v>224.91579371299517</v>
      </c>
      <c r="X532" s="5">
        <v>254.88438233772092</v>
      </c>
      <c r="Y532" s="5">
        <v>286.05342999999999</v>
      </c>
      <c r="Z532" s="5">
        <v>317.91582468736328</v>
      </c>
      <c r="AA532" s="5">
        <v>348.36373816252586</v>
      </c>
      <c r="AB532" s="5">
        <v>15.694170267552067</v>
      </c>
      <c r="AC532" s="5">
        <v>44.915793712995196</v>
      </c>
      <c r="AD532" s="5">
        <v>74.884382337720922</v>
      </c>
      <c r="AE532" s="5">
        <v>106.05342999999999</v>
      </c>
      <c r="AF532" s="5">
        <v>137.91582468736331</v>
      </c>
      <c r="AG532" s="5">
        <v>168.36373816252586</v>
      </c>
      <c r="BP532" s="47">
        <v>44.27</v>
      </c>
      <c r="BQ532" s="47">
        <v>-1</v>
      </c>
      <c r="BR532" s="47">
        <v>44.27</v>
      </c>
      <c r="BS532" s="80" t="s">
        <v>432</v>
      </c>
      <c r="ED532" s="72"/>
      <c r="EE532" s="72"/>
    </row>
    <row r="533" spans="20:135">
      <c r="T533" s="19">
        <v>0.36874999999999997</v>
      </c>
      <c r="U533" s="35">
        <v>195.9217953354827</v>
      </c>
      <c r="V533" s="5">
        <v>195.9217953354827</v>
      </c>
      <c r="W533" s="5">
        <v>225.14189974880395</v>
      </c>
      <c r="X533" s="5">
        <v>255.11680930202107</v>
      </c>
      <c r="Y533" s="5">
        <v>286.30074000000002</v>
      </c>
      <c r="Z533" s="5">
        <v>318.17193603917826</v>
      </c>
      <c r="AA533" s="5">
        <v>348.61007674641644</v>
      </c>
      <c r="AB533" s="5">
        <v>15.92179533548267</v>
      </c>
      <c r="AC533" s="5">
        <v>45.141899748803951</v>
      </c>
      <c r="AD533" s="5">
        <v>75.116809302021068</v>
      </c>
      <c r="AE533" s="5">
        <v>106.30073999999999</v>
      </c>
      <c r="AF533" s="5">
        <v>138.17193603917826</v>
      </c>
      <c r="AG533" s="5">
        <v>168.61007674641641</v>
      </c>
      <c r="BP533" s="47">
        <v>44.28</v>
      </c>
      <c r="BQ533" s="47">
        <v>-1</v>
      </c>
      <c r="BR533" s="47">
        <v>44.28</v>
      </c>
      <c r="BS533" s="80" t="s">
        <v>432</v>
      </c>
      <c r="ED533" s="72"/>
      <c r="EE533" s="72"/>
    </row>
    <row r="534" spans="20:135">
      <c r="T534" s="19">
        <v>0.36944444444444446</v>
      </c>
      <c r="U534" s="35">
        <v>196.14930200702977</v>
      </c>
      <c r="V534" s="5">
        <v>196.14930200702977</v>
      </c>
      <c r="W534" s="5">
        <v>225.36798223901351</v>
      </c>
      <c r="X534" s="5">
        <v>255.349342781117</v>
      </c>
      <c r="Y534" s="5">
        <v>286.54823999999996</v>
      </c>
      <c r="Z534" s="5">
        <v>318.4281396065121</v>
      </c>
      <c r="AA534" s="5">
        <v>348.85633307380829</v>
      </c>
      <c r="AB534" s="5">
        <v>16.149302007029746</v>
      </c>
      <c r="AC534" s="5">
        <v>45.367982239013486</v>
      </c>
      <c r="AD534" s="5">
        <v>75.349342781117002</v>
      </c>
      <c r="AE534" s="5">
        <v>106.54823999999999</v>
      </c>
      <c r="AF534" s="5">
        <v>138.42813960651208</v>
      </c>
      <c r="AG534" s="5">
        <v>168.85633307380829</v>
      </c>
      <c r="BP534" s="47">
        <v>44.29</v>
      </c>
      <c r="BQ534" s="47">
        <v>-1</v>
      </c>
      <c r="BR534" s="47">
        <v>44.29</v>
      </c>
      <c r="BS534" s="80" t="s">
        <v>432</v>
      </c>
      <c r="ED534" s="72"/>
      <c r="EE534" s="72"/>
    </row>
    <row r="535" spans="20:135">
      <c r="T535" s="19">
        <v>0.37013888888888885</v>
      </c>
      <c r="U535" s="35">
        <v>196.37676165539929</v>
      </c>
      <c r="V535" s="5">
        <v>196.37676165539929</v>
      </c>
      <c r="W535" s="5">
        <v>225.59404187899077</v>
      </c>
      <c r="X535" s="5">
        <v>255.58198417551387</v>
      </c>
      <c r="Y535" s="5">
        <v>286.79593</v>
      </c>
      <c r="Z535" s="5">
        <v>318.68443556436011</v>
      </c>
      <c r="AA535" s="5">
        <v>349.10258371197085</v>
      </c>
      <c r="AB535" s="5">
        <v>16.376761655399264</v>
      </c>
      <c r="AC535" s="5">
        <v>45.594041878990765</v>
      </c>
      <c r="AD535" s="5">
        <v>75.581984175513867</v>
      </c>
      <c r="AE535" s="5">
        <v>106.79593</v>
      </c>
      <c r="AF535" s="5">
        <v>138.68443556436009</v>
      </c>
      <c r="AG535" s="5">
        <v>169.10258371197088</v>
      </c>
      <c r="BP535" s="47">
        <v>44.3</v>
      </c>
      <c r="BQ535" s="47">
        <v>-1</v>
      </c>
      <c r="BR535" s="47">
        <v>44.3</v>
      </c>
      <c r="BS535" s="80" t="s">
        <v>432</v>
      </c>
      <c r="ED535" s="72"/>
      <c r="EE535" s="72"/>
    </row>
    <row r="536" spans="20:135">
      <c r="T536" s="19">
        <v>0.37083333333333335</v>
      </c>
      <c r="U536" s="35">
        <v>196.60411207372351</v>
      </c>
      <c r="V536" s="5">
        <v>196.60411207372351</v>
      </c>
      <c r="W536" s="5">
        <v>225.82007894844446</v>
      </c>
      <c r="X536" s="5">
        <v>255.81473488415804</v>
      </c>
      <c r="Y536" s="5">
        <v>287.04379</v>
      </c>
      <c r="Z536" s="5">
        <v>318.94082258090134</v>
      </c>
      <c r="AA536" s="5">
        <v>349.3487206466757</v>
      </c>
      <c r="AB536" s="5">
        <v>16.604112073723513</v>
      </c>
      <c r="AC536" s="5">
        <v>45.820078948444461</v>
      </c>
      <c r="AD536" s="5">
        <v>75.814734884158042</v>
      </c>
      <c r="AE536" s="5">
        <v>107.04379</v>
      </c>
      <c r="AF536" s="5">
        <v>138.94082258090131</v>
      </c>
      <c r="AG536" s="5">
        <v>169.34872064667567</v>
      </c>
      <c r="BP536" s="47">
        <v>44.31</v>
      </c>
      <c r="BQ536" s="47">
        <v>-1</v>
      </c>
      <c r="BR536" s="47">
        <v>44.31</v>
      </c>
      <c r="BS536" s="80" t="s">
        <v>432</v>
      </c>
      <c r="ED536" s="72"/>
      <c r="EE536" s="72"/>
    </row>
    <row r="537" spans="20:135">
      <c r="T537" s="19">
        <v>0.37152777777777773</v>
      </c>
      <c r="U537" s="35">
        <v>196.83141781930283</v>
      </c>
      <c r="V537" s="5">
        <v>196.83141781930283</v>
      </c>
      <c r="W537" s="5">
        <v>226.04609597569785</v>
      </c>
      <c r="X537" s="5">
        <v>256.04759630365731</v>
      </c>
      <c r="Y537" s="5">
        <v>287.29185000000001</v>
      </c>
      <c r="Z537" s="5">
        <v>319.19729914099963</v>
      </c>
      <c r="AA537" s="5">
        <v>349.59479327457848</v>
      </c>
      <c r="AB537" s="5">
        <v>16.831417819302828</v>
      </c>
      <c r="AC537" s="5">
        <v>46.046095975697881</v>
      </c>
      <c r="AD537" s="5">
        <v>76.047596303657315</v>
      </c>
      <c r="AE537" s="5">
        <v>107.29185000000001</v>
      </c>
      <c r="AF537" s="5">
        <v>139.19729914099963</v>
      </c>
      <c r="AG537" s="5">
        <v>169.59479327457851</v>
      </c>
      <c r="BP537" s="47">
        <v>44.32</v>
      </c>
      <c r="BQ537" s="47">
        <v>-1</v>
      </c>
      <c r="BR537" s="47">
        <v>44.32</v>
      </c>
      <c r="BS537" s="80" t="s">
        <v>432</v>
      </c>
      <c r="ED537" s="72"/>
      <c r="EE537" s="72"/>
    </row>
    <row r="538" spans="20:135">
      <c r="T538" s="19">
        <v>0.37222222222222223</v>
      </c>
      <c r="U538" s="35">
        <v>197.0586353061523</v>
      </c>
      <c r="V538" s="5">
        <v>197.0586353061523</v>
      </c>
      <c r="W538" s="5">
        <v>226.27209365180229</v>
      </c>
      <c r="X538" s="5">
        <v>256.28056982983026</v>
      </c>
      <c r="Y538" s="5">
        <v>287.54007999999999</v>
      </c>
      <c r="Z538" s="5">
        <v>319.45386386334712</v>
      </c>
      <c r="AA538" s="5">
        <v>349.84087959548441</v>
      </c>
      <c r="AB538" s="5">
        <v>17.058635306152269</v>
      </c>
      <c r="AC538" s="5">
        <v>46.272093651802265</v>
      </c>
      <c r="AD538" s="5">
        <v>76.280569829830256</v>
      </c>
      <c r="AE538" s="5">
        <v>107.54007999999999</v>
      </c>
      <c r="AF538" s="5">
        <v>139.4538638633471</v>
      </c>
      <c r="AG538" s="5">
        <v>169.84087959548441</v>
      </c>
      <c r="BP538" s="47">
        <v>44.33</v>
      </c>
      <c r="BQ538" s="47">
        <v>-1</v>
      </c>
      <c r="BR538" s="47">
        <v>44.33</v>
      </c>
      <c r="BS538" s="80" t="s">
        <v>432</v>
      </c>
      <c r="ED538" s="72"/>
      <c r="EE538" s="72"/>
    </row>
    <row r="539" spans="20:135">
      <c r="T539" s="19">
        <v>0.37291666666666662</v>
      </c>
      <c r="U539" s="35">
        <v>197.28578061181696</v>
      </c>
      <c r="V539" s="5">
        <v>197.28578061181696</v>
      </c>
      <c r="W539" s="5">
        <v>226.49807332245229</v>
      </c>
      <c r="X539" s="5">
        <v>256.5136568559584</v>
      </c>
      <c r="Y539" s="5">
        <v>287.78850999999997</v>
      </c>
      <c r="Z539" s="5">
        <v>319.71051666145024</v>
      </c>
      <c r="AA539" s="5">
        <v>350.08684657146955</v>
      </c>
      <c r="AB539" s="5">
        <v>17.285780611816961</v>
      </c>
      <c r="AC539" s="5">
        <v>46.498073322452285</v>
      </c>
      <c r="AD539" s="5">
        <v>76.513656855958402</v>
      </c>
      <c r="AE539" s="5">
        <v>107.78851</v>
      </c>
      <c r="AF539" s="5">
        <v>139.71051666145027</v>
      </c>
      <c r="AG539" s="5">
        <v>170.08684657146958</v>
      </c>
      <c r="BP539" s="47">
        <v>44.34</v>
      </c>
      <c r="BQ539" s="47">
        <v>-1</v>
      </c>
      <c r="BR539" s="47">
        <v>44.34</v>
      </c>
      <c r="BS539" s="80" t="s">
        <v>432</v>
      </c>
      <c r="ED539" s="72"/>
      <c r="EE539" s="72"/>
    </row>
    <row r="540" spans="20:135">
      <c r="T540" s="19">
        <v>0.37361111111111112</v>
      </c>
      <c r="U540" s="35">
        <v>197.51282271220137</v>
      </c>
      <c r="V540" s="5">
        <v>197.51282271220137</v>
      </c>
      <c r="W540" s="5">
        <v>226.72403504696362</v>
      </c>
      <c r="X540" s="5">
        <v>256.74685877228103</v>
      </c>
      <c r="Y540" s="5">
        <v>288.03710999999998</v>
      </c>
      <c r="Z540" s="5">
        <v>319.96725491677762</v>
      </c>
      <c r="AA540" s="5">
        <v>350.33280062429986</v>
      </c>
      <c r="AB540" s="5">
        <v>17.512822712201341</v>
      </c>
      <c r="AC540" s="5">
        <v>46.72403504696365</v>
      </c>
      <c r="AD540" s="5">
        <v>76.74685877228103</v>
      </c>
      <c r="AE540" s="5">
        <v>108.03710999999998</v>
      </c>
      <c r="AF540" s="5">
        <v>139.96725491677759</v>
      </c>
      <c r="AG540" s="5">
        <v>170.33280062429986</v>
      </c>
      <c r="BP540" s="47">
        <v>44.35</v>
      </c>
      <c r="BQ540" s="47">
        <v>-1</v>
      </c>
      <c r="BR540" s="47">
        <v>44.35</v>
      </c>
      <c r="BS540" s="80" t="s">
        <v>432</v>
      </c>
      <c r="ED540" s="72"/>
      <c r="EE540" s="72"/>
    </row>
    <row r="541" spans="20:135">
      <c r="T541" s="19">
        <v>0.3743055555555555</v>
      </c>
      <c r="U541" s="35">
        <v>197.73982190393315</v>
      </c>
      <c r="V541" s="5">
        <v>197.73982190393315</v>
      </c>
      <c r="W541" s="5">
        <v>226.94998127373492</v>
      </c>
      <c r="X541" s="5">
        <v>256.98017696906732</v>
      </c>
      <c r="Y541" s="5">
        <v>288.28591</v>
      </c>
      <c r="Z541" s="5">
        <v>320.22407879377533</v>
      </c>
      <c r="AA541" s="5">
        <v>350.57866564050738</v>
      </c>
      <c r="AB541" s="5">
        <v>17.739821903933148</v>
      </c>
      <c r="AC541" s="5">
        <v>46.94998127373492</v>
      </c>
      <c r="AD541" s="5">
        <v>76.980176969067315</v>
      </c>
      <c r="AE541" s="5">
        <v>108.28591</v>
      </c>
      <c r="AF541" s="5">
        <v>140.22407879377536</v>
      </c>
      <c r="AG541" s="5">
        <v>170.57866564050738</v>
      </c>
      <c r="BP541" s="47">
        <v>44.36</v>
      </c>
      <c r="BQ541" s="47">
        <v>-1</v>
      </c>
      <c r="BR541" s="47">
        <v>44.36</v>
      </c>
      <c r="BS541" s="80" t="s">
        <v>432</v>
      </c>
      <c r="ED541" s="72"/>
      <c r="EE541" s="72"/>
    </row>
    <row r="542" spans="20:135">
      <c r="T542" s="19">
        <v>0.375</v>
      </c>
      <c r="U542" s="35">
        <v>197.96673333466393</v>
      </c>
      <c r="V542" s="5">
        <v>197.96673333466393</v>
      </c>
      <c r="W542" s="5">
        <v>227.1759128214338</v>
      </c>
      <c r="X542" s="5">
        <v>257.21361283347107</v>
      </c>
      <c r="Y542" s="5">
        <v>288.53489000000002</v>
      </c>
      <c r="Z542" s="5">
        <v>320.48098684405483</v>
      </c>
      <c r="AA542" s="5">
        <v>350.8245860059925</v>
      </c>
      <c r="AB542" s="5">
        <v>17.9667333346639</v>
      </c>
      <c r="AC542" s="5">
        <v>47.175912821433826</v>
      </c>
      <c r="AD542" s="5">
        <v>77.213612833471075</v>
      </c>
      <c r="AE542" s="5">
        <v>108.53488999999999</v>
      </c>
      <c r="AF542" s="5">
        <v>140.48098684405483</v>
      </c>
      <c r="AG542" s="5">
        <v>170.8245860059925</v>
      </c>
      <c r="BP542" s="47">
        <v>44.37</v>
      </c>
      <c r="BQ542" s="47">
        <v>-1</v>
      </c>
      <c r="BR542" s="47">
        <v>44.37</v>
      </c>
      <c r="BS542" s="80" t="s">
        <v>432</v>
      </c>
      <c r="ED542" s="72"/>
      <c r="EE542" s="72"/>
    </row>
    <row r="543" spans="20:135">
      <c r="T543" s="19">
        <v>0.3756944444444445</v>
      </c>
      <c r="U543" s="35">
        <v>198.19354108718679</v>
      </c>
      <c r="V543" s="5">
        <v>198.19354108718679</v>
      </c>
      <c r="W543" s="5">
        <v>227.40183101855717</v>
      </c>
      <c r="X543" s="5">
        <v>257.44716774904475</v>
      </c>
      <c r="Y543" s="5">
        <v>288.78406000000001</v>
      </c>
      <c r="Z543" s="5">
        <v>320.73797723891164</v>
      </c>
      <c r="AA543" s="5">
        <v>351.07029553164023</v>
      </c>
      <c r="AB543" s="5">
        <v>18.193541087186759</v>
      </c>
      <c r="AC543" s="5">
        <v>47.401831018557175</v>
      </c>
      <c r="AD543" s="5">
        <v>77.447167749044752</v>
      </c>
      <c r="AE543" s="5">
        <v>108.78406000000001</v>
      </c>
      <c r="AF543" s="5">
        <v>140.73797723891167</v>
      </c>
      <c r="AG543" s="5">
        <v>171.07029553164023</v>
      </c>
      <c r="BP543" s="47">
        <v>44.38</v>
      </c>
      <c r="BQ543" s="47">
        <v>-1</v>
      </c>
      <c r="BR543" s="47">
        <v>44.38</v>
      </c>
      <c r="BS543" s="80" t="s">
        <v>432</v>
      </c>
      <c r="ED543" s="72"/>
      <c r="EE543" s="72"/>
    </row>
    <row r="544" spans="20:135">
      <c r="T544" s="19">
        <v>0.37638888888888888</v>
      </c>
      <c r="U544" s="35">
        <v>198.42032173621539</v>
      </c>
      <c r="V544" s="5">
        <v>198.42032173621539</v>
      </c>
      <c r="W544" s="5">
        <v>227.62773651009974</v>
      </c>
      <c r="X544" s="5">
        <v>257.68084309968754</v>
      </c>
      <c r="Y544" s="5">
        <v>289.03341999999998</v>
      </c>
      <c r="Z544" s="5">
        <v>320.99504933373123</v>
      </c>
      <c r="AA544" s="5">
        <v>351.31593943275311</v>
      </c>
      <c r="AB544" s="5">
        <v>18.420321736215385</v>
      </c>
      <c r="AC544" s="5">
        <v>47.627736510099737</v>
      </c>
      <c r="AD544" s="5">
        <v>77.680843099687536</v>
      </c>
      <c r="AE544" s="5">
        <v>109.03342000000001</v>
      </c>
      <c r="AF544" s="5">
        <v>140.99504933373123</v>
      </c>
      <c r="AG544" s="5">
        <v>171.31593943275311</v>
      </c>
      <c r="BP544" s="47">
        <v>44.39</v>
      </c>
      <c r="BQ544" s="47">
        <v>-1</v>
      </c>
      <c r="BR544" s="47">
        <v>44.39</v>
      </c>
      <c r="BS544" s="80" t="s">
        <v>432</v>
      </c>
      <c r="ED544" s="72"/>
      <c r="EE544" s="72"/>
    </row>
    <row r="545" spans="20:135">
      <c r="T545" s="19">
        <v>0.37708333333333338</v>
      </c>
      <c r="U545" s="35">
        <v>198.64700081500686</v>
      </c>
      <c r="V545" s="5">
        <v>198.64700081500686</v>
      </c>
      <c r="W545" s="5">
        <v>227.85363108947388</v>
      </c>
      <c r="X545" s="5">
        <v>257.91464026472704</v>
      </c>
      <c r="Y545" s="5">
        <v>289.28296</v>
      </c>
      <c r="Z545" s="5">
        <v>321.25220164389145</v>
      </c>
      <c r="AA545" s="5">
        <v>351.56155295492681</v>
      </c>
      <c r="AB545" s="5">
        <v>18.647000815006891</v>
      </c>
      <c r="AC545" s="5">
        <v>47.853631089473879</v>
      </c>
      <c r="AD545" s="5">
        <v>77.914640264727041</v>
      </c>
      <c r="AE545" s="5">
        <v>109.28296</v>
      </c>
      <c r="AF545" s="5">
        <v>141.25220164389145</v>
      </c>
      <c r="AG545" s="5">
        <v>171.56155295492681</v>
      </c>
      <c r="BP545" s="47">
        <v>44.4</v>
      </c>
      <c r="BQ545" s="47">
        <v>-1</v>
      </c>
      <c r="BR545" s="47">
        <v>44.4</v>
      </c>
      <c r="BS545" s="80" t="s">
        <v>432</v>
      </c>
      <c r="ED545" s="72"/>
      <c r="EE545" s="72"/>
    </row>
    <row r="546" spans="20:135">
      <c r="T546" s="19">
        <v>0.37777777777777777</v>
      </c>
      <c r="U546" s="35">
        <v>198.87357198635866</v>
      </c>
      <c r="V546" s="5">
        <v>198.87357198635866</v>
      </c>
      <c r="W546" s="5">
        <v>228.07951574924533</v>
      </c>
      <c r="X546" s="5">
        <v>258.14856062280364</v>
      </c>
      <c r="Y546" s="5">
        <v>289.53269</v>
      </c>
      <c r="Z546" s="5">
        <v>321.50943367426913</v>
      </c>
      <c r="AA546" s="5">
        <v>351.80712690386406</v>
      </c>
      <c r="AB546" s="5">
        <v>18.873571986358684</v>
      </c>
      <c r="AC546" s="5">
        <v>48.079515749245331</v>
      </c>
      <c r="AD546" s="5">
        <v>78.148560622803643</v>
      </c>
      <c r="AE546" s="5">
        <v>109.53269</v>
      </c>
      <c r="AF546" s="5">
        <v>141.50943367426913</v>
      </c>
      <c r="AG546" s="5">
        <v>171.80712690386403</v>
      </c>
      <c r="BP546" s="47">
        <v>44.41</v>
      </c>
      <c r="BQ546" s="47">
        <v>-1</v>
      </c>
      <c r="BR546" s="47">
        <v>44.41</v>
      </c>
      <c r="BS546" s="80" t="s">
        <v>432</v>
      </c>
      <c r="ED546" s="72"/>
      <c r="EE546" s="72"/>
    </row>
    <row r="547" spans="20:135">
      <c r="T547" s="19">
        <v>0.37847222222222227</v>
      </c>
      <c r="U547" s="35">
        <v>199.1000982007123</v>
      </c>
      <c r="V547" s="5">
        <v>199.1000982007123</v>
      </c>
      <c r="W547" s="5">
        <v>228.30539189686158</v>
      </c>
      <c r="X547" s="5">
        <v>258.38260554899892</v>
      </c>
      <c r="Y547" s="5">
        <v>289.78260999999998</v>
      </c>
      <c r="Z547" s="5">
        <v>321.76674253058036</v>
      </c>
      <c r="AA547" s="5">
        <v>352.05268762616754</v>
      </c>
      <c r="AB547" s="5">
        <v>19.100098200712296</v>
      </c>
      <c r="AC547" s="5">
        <v>48.305391896861579</v>
      </c>
      <c r="AD547" s="5">
        <v>78.382605548998924</v>
      </c>
      <c r="AE547" s="5">
        <v>109.78261000000001</v>
      </c>
      <c r="AF547" s="5">
        <v>141.76674253058036</v>
      </c>
      <c r="AG547" s="5">
        <v>172.05268762616751</v>
      </c>
      <c r="BP547" s="47">
        <v>44.42</v>
      </c>
      <c r="BQ547" s="47">
        <v>-1</v>
      </c>
      <c r="BR547" s="47">
        <v>44.42</v>
      </c>
      <c r="BS547" s="80" t="s">
        <v>432</v>
      </c>
      <c r="ED547" s="72"/>
      <c r="EE547" s="72"/>
    </row>
    <row r="548" spans="20:135">
      <c r="T548" s="19">
        <v>0.37916666666666665</v>
      </c>
      <c r="U548" s="35">
        <v>199.32656324363131</v>
      </c>
      <c r="V548" s="5">
        <v>199.32656324363131</v>
      </c>
      <c r="W548" s="5">
        <v>228.53126016379127</v>
      </c>
      <c r="X548" s="5">
        <v>258.61677641380641</v>
      </c>
      <c r="Y548" s="5">
        <v>290.03271000000001</v>
      </c>
      <c r="Z548" s="5">
        <v>322.02412842022062</v>
      </c>
      <c r="AA548" s="5">
        <v>352.29803862965548</v>
      </c>
      <c r="AB548" s="5">
        <v>19.326563243631313</v>
      </c>
      <c r="AC548" s="5">
        <v>48.531260163791273</v>
      </c>
      <c r="AD548" s="5">
        <v>78.616776413806406</v>
      </c>
      <c r="AE548" s="5">
        <v>110.03271000000001</v>
      </c>
      <c r="AF548" s="5">
        <v>142.02412842022062</v>
      </c>
      <c r="AG548" s="5">
        <v>172.29803862965545</v>
      </c>
      <c r="BP548" s="47">
        <v>44.43</v>
      </c>
      <c r="BQ548" s="47">
        <v>-1</v>
      </c>
      <c r="BR548" s="47">
        <v>44.43</v>
      </c>
      <c r="BS548" s="80" t="s">
        <v>432</v>
      </c>
      <c r="ED548" s="72"/>
      <c r="EE548" s="72"/>
    </row>
    <row r="549" spans="20:135">
      <c r="T549" s="19">
        <v>0.37986111111111115</v>
      </c>
      <c r="U549" s="35">
        <v>199.55291011220947</v>
      </c>
      <c r="V549" s="5">
        <v>199.55291011220947</v>
      </c>
      <c r="W549" s="5">
        <v>228.75712242539458</v>
      </c>
      <c r="X549" s="5">
        <v>258.85107459153011</v>
      </c>
      <c r="Y549" s="5">
        <v>290.28300999999999</v>
      </c>
      <c r="Z549" s="5">
        <v>322.28159006567</v>
      </c>
      <c r="AA549" s="5">
        <v>352.54341046815273</v>
      </c>
      <c r="AB549" s="5">
        <v>19.552910112209474</v>
      </c>
      <c r="AC549" s="5">
        <v>48.757122425394584</v>
      </c>
      <c r="AD549" s="5">
        <v>78.851074591530107</v>
      </c>
      <c r="AE549" s="5">
        <v>110.28300999999999</v>
      </c>
      <c r="AF549" s="5">
        <v>142.28159006567</v>
      </c>
      <c r="AG549" s="5">
        <v>172.5434104681527</v>
      </c>
      <c r="BP549" s="47">
        <v>44.44</v>
      </c>
      <c r="BQ549" s="47">
        <v>-1</v>
      </c>
      <c r="BR549" s="47">
        <v>44.44</v>
      </c>
      <c r="BS549" s="80" t="s">
        <v>432</v>
      </c>
      <c r="ED549" s="72"/>
      <c r="EE549" s="72"/>
    </row>
    <row r="550" spans="20:135">
      <c r="T550" s="19">
        <v>0.38055555555555554</v>
      </c>
      <c r="U550" s="35">
        <v>199.77923931125173</v>
      </c>
      <c r="V550" s="5">
        <v>199.77923931125173</v>
      </c>
      <c r="W550" s="5">
        <v>228.98297961764837</v>
      </c>
      <c r="X550" s="5">
        <v>259.08550144513612</v>
      </c>
      <c r="Y550" s="5">
        <v>290.53349000000003</v>
      </c>
      <c r="Z550" s="5">
        <v>322.53912591288031</v>
      </c>
      <c r="AA550" s="5">
        <v>352.78867974609659</v>
      </c>
      <c r="AB550" s="5">
        <v>19.779239311251729</v>
      </c>
      <c r="AC550" s="5">
        <v>48.982979617648368</v>
      </c>
      <c r="AD550" s="5">
        <v>79.085501445136117</v>
      </c>
      <c r="AE550" s="5">
        <v>110.53349</v>
      </c>
      <c r="AF550" s="5">
        <v>142.53912591288031</v>
      </c>
      <c r="AG550" s="5">
        <v>172.78867974609659</v>
      </c>
      <c r="BP550" s="47">
        <v>44.45</v>
      </c>
      <c r="BQ550" s="47">
        <v>-1</v>
      </c>
      <c r="BR550" s="47">
        <v>44.45</v>
      </c>
      <c r="BS550" s="80" t="s">
        <v>432</v>
      </c>
      <c r="ED550" s="72"/>
      <c r="EE550" s="72"/>
    </row>
    <row r="551" spans="20:135">
      <c r="T551" s="19">
        <v>0.38125000000000003</v>
      </c>
      <c r="U551" s="35">
        <v>200.00544938215467</v>
      </c>
      <c r="V551" s="5">
        <v>200.00544938215467</v>
      </c>
      <c r="W551" s="5">
        <v>229.20883308562009</v>
      </c>
      <c r="X551" s="5">
        <v>259.32005834000233</v>
      </c>
      <c r="Y551" s="5">
        <v>290.78415999999999</v>
      </c>
      <c r="Z551" s="5">
        <v>322.79673519180812</v>
      </c>
      <c r="AA551" s="5">
        <v>353.03390461986527</v>
      </c>
      <c r="AB551" s="5">
        <v>20.005449382154666</v>
      </c>
      <c r="AC551" s="5">
        <v>49.208833085620086</v>
      </c>
      <c r="AD551" s="5">
        <v>79.320058340002333</v>
      </c>
      <c r="AE551" s="5">
        <v>110.78415999999999</v>
      </c>
      <c r="AF551" s="5">
        <v>142.79673519180812</v>
      </c>
      <c r="AG551" s="5">
        <v>173.03390461986527</v>
      </c>
      <c r="BP551" s="47">
        <v>44.46</v>
      </c>
      <c r="BQ551" s="47">
        <v>-1</v>
      </c>
      <c r="BR551" s="47">
        <v>44.46</v>
      </c>
      <c r="BS551" s="80" t="s">
        <v>432</v>
      </c>
      <c r="ED551" s="72"/>
      <c r="EE551" s="72"/>
    </row>
    <row r="552" spans="20:135">
      <c r="T552" s="19">
        <v>0.38194444444444442</v>
      </c>
      <c r="U552" s="35">
        <v>200.23158893259014</v>
      </c>
      <c r="V552" s="5">
        <v>200.23158893259014</v>
      </c>
      <c r="W552" s="5">
        <v>229.4346842260864</v>
      </c>
      <c r="X552" s="5">
        <v>259.55474663872496</v>
      </c>
      <c r="Y552" s="5">
        <v>291.03502000000003</v>
      </c>
      <c r="Z552" s="5">
        <v>323.05441521162879</v>
      </c>
      <c r="AA552" s="5">
        <v>353.27914881716248</v>
      </c>
      <c r="AB552" s="5">
        <v>20.231588932590171</v>
      </c>
      <c r="AC552" s="5">
        <v>49.434684226086404</v>
      </c>
      <c r="AD552" s="5">
        <v>79.554746638724964</v>
      </c>
      <c r="AE552" s="5">
        <v>111.03502</v>
      </c>
      <c r="AF552" s="5">
        <v>143.05441521162879</v>
      </c>
      <c r="AG552" s="5">
        <v>173.27914881716248</v>
      </c>
      <c r="BP552" s="47">
        <v>44.47</v>
      </c>
      <c r="BQ552" s="47">
        <v>-1</v>
      </c>
      <c r="BR552" s="47">
        <v>44.47</v>
      </c>
      <c r="BS552" s="80" t="s">
        <v>432</v>
      </c>
      <c r="ED552" s="72"/>
      <c r="EE552" s="72"/>
    </row>
    <row r="553" spans="20:135">
      <c r="T553" s="19">
        <v>0.38263888888888892</v>
      </c>
      <c r="U553" s="35">
        <v>200.45765663951482</v>
      </c>
      <c r="V553" s="5">
        <v>200.45765663951482</v>
      </c>
      <c r="W553" s="5">
        <v>229.6605336638782</v>
      </c>
      <c r="X553" s="5">
        <v>259.78956769838578</v>
      </c>
      <c r="Y553" s="5">
        <v>291.28607</v>
      </c>
      <c r="Z553" s="5">
        <v>323.31216617311759</v>
      </c>
      <c r="AA553" s="5">
        <v>353.52412906592804</v>
      </c>
      <c r="AB553" s="5">
        <v>20.457656639514823</v>
      </c>
      <c r="AC553" s="5">
        <v>49.660533663878198</v>
      </c>
      <c r="AD553" s="5">
        <v>79.789567698385781</v>
      </c>
      <c r="AE553" s="5">
        <v>111.28607</v>
      </c>
      <c r="AF553" s="5">
        <v>143.31216617311762</v>
      </c>
      <c r="AG553" s="5">
        <v>173.52412906592801</v>
      </c>
      <c r="BP553" s="47">
        <v>44.48</v>
      </c>
      <c r="BQ553" s="47">
        <v>-1</v>
      </c>
      <c r="BR553" s="47">
        <v>44.48</v>
      </c>
      <c r="BS553" s="80" t="s">
        <v>432</v>
      </c>
      <c r="ED553" s="72"/>
      <c r="EE553" s="72"/>
    </row>
    <row r="554" spans="20:135">
      <c r="T554" s="19">
        <v>0.3833333333333333</v>
      </c>
      <c r="U554" s="35">
        <v>200.68365719735331</v>
      </c>
      <c r="V554" s="5">
        <v>200.68365719735331</v>
      </c>
      <c r="W554" s="5">
        <v>229.88638331861131</v>
      </c>
      <c r="X554" s="5">
        <v>260.0245228748733</v>
      </c>
      <c r="Y554" s="5">
        <v>291.53730999999999</v>
      </c>
      <c r="Z554" s="5">
        <v>323.56998755683463</v>
      </c>
      <c r="AA554" s="5">
        <v>353.76913829498682</v>
      </c>
      <c r="AB554" s="5">
        <v>20.683657197353341</v>
      </c>
      <c r="AC554" s="5">
        <v>49.886383318611308</v>
      </c>
      <c r="AD554" s="5">
        <v>80.024522874873298</v>
      </c>
      <c r="AE554" s="5">
        <v>111.53730999999999</v>
      </c>
      <c r="AF554" s="5">
        <v>143.56998755683463</v>
      </c>
      <c r="AG554" s="5">
        <v>173.76913829498682</v>
      </c>
      <c r="BP554" s="47">
        <v>44.49</v>
      </c>
      <c r="BQ554" s="47">
        <v>-1</v>
      </c>
      <c r="BR554" s="47">
        <v>44.49</v>
      </c>
      <c r="BS554" s="80" t="s">
        <v>432</v>
      </c>
      <c r="ED554" s="72"/>
      <c r="EE554" s="72"/>
    </row>
    <row r="555" spans="20:135">
      <c r="T555" s="19">
        <v>0.3840277777777778</v>
      </c>
      <c r="U555" s="35">
        <v>200.90958563444866</v>
      </c>
      <c r="V555" s="5">
        <v>200.90958563444866</v>
      </c>
      <c r="W555" s="5">
        <v>230.11223415275026</v>
      </c>
      <c r="X555" s="5">
        <v>260.25961352048495</v>
      </c>
      <c r="Y555" s="5">
        <v>291.78873999999996</v>
      </c>
      <c r="Z555" s="5">
        <v>323.82787388296492</v>
      </c>
      <c r="AA555" s="5">
        <v>354.01406394895383</v>
      </c>
      <c r="AB555" s="5">
        <v>20.909585634448661</v>
      </c>
      <c r="AC555" s="5">
        <v>50.112234152750261</v>
      </c>
      <c r="AD555" s="5">
        <v>80.259613520484947</v>
      </c>
      <c r="AE555" s="5">
        <v>111.78873999999999</v>
      </c>
      <c r="AF555" s="5">
        <v>143.82787388296495</v>
      </c>
      <c r="AG555" s="5">
        <v>174.01406394895383</v>
      </c>
      <c r="BP555" s="47">
        <v>44.5</v>
      </c>
      <c r="BQ555" s="47">
        <v>-1</v>
      </c>
      <c r="BR555" s="47">
        <v>44.5</v>
      </c>
      <c r="BS555" s="80" t="s">
        <v>432</v>
      </c>
      <c r="ED555" s="72"/>
      <c r="EE555" s="72"/>
    </row>
    <row r="556" spans="20:135">
      <c r="T556" s="19">
        <v>0.38472222222222219</v>
      </c>
      <c r="U556" s="35">
        <v>201.13546060284452</v>
      </c>
      <c r="V556" s="5">
        <v>201.13546060284452</v>
      </c>
      <c r="W556" s="5">
        <v>230.33808764432203</v>
      </c>
      <c r="X556" s="5">
        <v>260.49484098179664</v>
      </c>
      <c r="Y556" s="5">
        <v>292.04034999999999</v>
      </c>
      <c r="Z556" s="5">
        <v>324.08582926842951</v>
      </c>
      <c r="AA556" s="5">
        <v>354.25900271941373</v>
      </c>
      <c r="AB556" s="5">
        <v>21.135460602844546</v>
      </c>
      <c r="AC556" s="5">
        <v>50.338087644322059</v>
      </c>
      <c r="AD556" s="5">
        <v>80.494840981796642</v>
      </c>
      <c r="AE556" s="5">
        <v>112.04034999999999</v>
      </c>
      <c r="AF556" s="5">
        <v>144.08582926842948</v>
      </c>
      <c r="AG556" s="5">
        <v>174.25900271941373</v>
      </c>
      <c r="BP556" s="47">
        <v>44.51</v>
      </c>
      <c r="BQ556" s="47">
        <v>-1</v>
      </c>
      <c r="BR556" s="47">
        <v>44.51</v>
      </c>
      <c r="BS556" s="80" t="s">
        <v>432</v>
      </c>
      <c r="ED556" s="72"/>
      <c r="EE556" s="72"/>
    </row>
    <row r="557" spans="20:135">
      <c r="T557" s="19">
        <v>0.38541666666666669</v>
      </c>
      <c r="U557" s="35">
        <v>201.36123674951551</v>
      </c>
      <c r="V557" s="5">
        <v>201.36123674951551</v>
      </c>
      <c r="W557" s="5">
        <v>230.56394469894755</v>
      </c>
      <c r="X557" s="5">
        <v>260.73020660712569</v>
      </c>
      <c r="Y557" s="5">
        <v>292.29215999999997</v>
      </c>
      <c r="Z557" s="5">
        <v>324.34384901403035</v>
      </c>
      <c r="AA557" s="5">
        <v>354.50372812654541</v>
      </c>
      <c r="AB557" s="5">
        <v>21.361236749515513</v>
      </c>
      <c r="AC557" s="5">
        <v>50.56394469894758</v>
      </c>
      <c r="AD557" s="5">
        <v>80.730206607125695</v>
      </c>
      <c r="AE557" s="5">
        <v>112.29216</v>
      </c>
      <c r="AF557" s="5">
        <v>144.34384901403035</v>
      </c>
      <c r="AG557" s="5">
        <v>174.50372812654541</v>
      </c>
      <c r="BP557" s="47">
        <v>44.52</v>
      </c>
      <c r="BQ557" s="47">
        <v>-1</v>
      </c>
      <c r="BR557" s="47">
        <v>44.52</v>
      </c>
      <c r="BS557" s="80" t="s">
        <v>432</v>
      </c>
      <c r="ED557" s="72"/>
      <c r="EE557" s="72"/>
    </row>
    <row r="558" spans="20:135">
      <c r="T558" s="19">
        <v>0.38611111111111113</v>
      </c>
      <c r="U558" s="35">
        <v>201.58696144007729</v>
      </c>
      <c r="V558" s="5">
        <v>201.58696144007729</v>
      </c>
      <c r="W558" s="5">
        <v>230.78980682817959</v>
      </c>
      <c r="X558" s="5">
        <v>260.96571173867682</v>
      </c>
      <c r="Y558" s="5">
        <v>292.54416000000003</v>
      </c>
      <c r="Z558" s="5">
        <v>324.60193290015621</v>
      </c>
      <c r="AA558" s="5">
        <v>354.74841208262461</v>
      </c>
      <c r="AB558" s="5">
        <v>21.586961440077289</v>
      </c>
      <c r="AC558" s="5">
        <v>50.789806828179621</v>
      </c>
      <c r="AD558" s="5">
        <v>80.965711738676816</v>
      </c>
      <c r="AE558" s="5">
        <v>112.54416000000001</v>
      </c>
      <c r="AF558" s="5">
        <v>144.60193290015621</v>
      </c>
      <c r="AG558" s="5">
        <v>174.74841208262461</v>
      </c>
      <c r="BP558" s="47">
        <v>44.53</v>
      </c>
      <c r="BQ558" s="47">
        <v>-1</v>
      </c>
      <c r="BR558" s="47">
        <v>44.53</v>
      </c>
      <c r="BS558" s="80" t="s">
        <v>432</v>
      </c>
      <c r="ED558" s="72"/>
      <c r="EE558" s="72"/>
    </row>
    <row r="559" spans="20:135">
      <c r="T559" s="19">
        <v>0.38680555555555557</v>
      </c>
      <c r="U559" s="35">
        <v>201.81259882563438</v>
      </c>
      <c r="V559" s="5">
        <v>201.81259882563438</v>
      </c>
      <c r="W559" s="5">
        <v>231.01567535796195</v>
      </c>
      <c r="X559" s="5">
        <v>261.20135771401988</v>
      </c>
      <c r="Y559" s="5">
        <v>292.79633999999999</v>
      </c>
      <c r="Z559" s="5">
        <v>324.86007907614328</v>
      </c>
      <c r="AA559" s="5">
        <v>354.99307527952624</v>
      </c>
      <c r="AB559" s="5">
        <v>21.812598825634382</v>
      </c>
      <c r="AC559" s="5">
        <v>51.015675357961982</v>
      </c>
      <c r="AD559" s="5">
        <v>81.201357714019878</v>
      </c>
      <c r="AE559" s="5">
        <v>112.79633999999999</v>
      </c>
      <c r="AF559" s="5">
        <v>144.86007907614328</v>
      </c>
      <c r="AG559" s="5">
        <v>174.99307527952624</v>
      </c>
      <c r="BP559" s="47">
        <v>44.54</v>
      </c>
      <c r="BQ559" s="47">
        <v>-1</v>
      </c>
      <c r="BR559" s="47">
        <v>44.54</v>
      </c>
      <c r="BS559" s="80" t="s">
        <v>432</v>
      </c>
      <c r="ED559" s="72"/>
      <c r="EE559" s="72"/>
    </row>
    <row r="560" spans="20:135">
      <c r="T560" s="19">
        <v>0.38750000000000001</v>
      </c>
      <c r="U560" s="35">
        <v>202.03814642351017</v>
      </c>
      <c r="V560" s="5">
        <v>202.03814642351017</v>
      </c>
      <c r="W560" s="5">
        <v>231.24155144709735</v>
      </c>
      <c r="X560" s="5">
        <v>261.43714586886597</v>
      </c>
      <c r="Y560" s="5">
        <v>293.04872</v>
      </c>
      <c r="Z560" s="5">
        <v>325.11828492445056</v>
      </c>
      <c r="AA560" s="5">
        <v>355.23763237855178</v>
      </c>
      <c r="AB560" s="5">
        <v>22.03814642351017</v>
      </c>
      <c r="AC560" s="5">
        <v>51.241551447097322</v>
      </c>
      <c r="AD560" s="5">
        <v>81.437145868865969</v>
      </c>
      <c r="AE560" s="5">
        <v>113.04872</v>
      </c>
      <c r="AF560" s="5">
        <v>145.11828492445053</v>
      </c>
      <c r="AG560" s="5">
        <v>175.23763237855178</v>
      </c>
      <c r="BP560" s="47">
        <v>44.55</v>
      </c>
      <c r="BQ560" s="47">
        <v>-1</v>
      </c>
      <c r="BR560" s="47">
        <v>44.55</v>
      </c>
      <c r="BS560" s="80" t="s">
        <v>432</v>
      </c>
      <c r="ED560" s="72"/>
      <c r="EE560" s="72"/>
    </row>
    <row r="561" spans="20:135">
      <c r="T561" s="19">
        <v>0.38819444444444445</v>
      </c>
      <c r="U561" s="35">
        <v>202.26364489263926</v>
      </c>
      <c r="V561" s="5">
        <v>202.26364489263926</v>
      </c>
      <c r="W561" s="5">
        <v>231.46743649502253</v>
      </c>
      <c r="X561" s="5">
        <v>261.67307753277169</v>
      </c>
      <c r="Y561" s="5">
        <v>293.30128000000002</v>
      </c>
      <c r="Z561" s="5">
        <v>325.37655393614773</v>
      </c>
      <c r="AA561" s="5">
        <v>355.48213020477726</v>
      </c>
      <c r="AB561" s="5">
        <v>22.263644892639263</v>
      </c>
      <c r="AC561" s="5">
        <v>51.467436495022525</v>
      </c>
      <c r="AD561" s="5">
        <v>81.673077532771686</v>
      </c>
      <c r="AE561" s="5">
        <v>113.30127999999999</v>
      </c>
      <c r="AF561" s="5">
        <v>145.3765539361477</v>
      </c>
      <c r="AG561" s="5">
        <v>175.48213020477726</v>
      </c>
      <c r="BP561" s="47">
        <v>44.56</v>
      </c>
      <c r="BQ561" s="47">
        <v>-1</v>
      </c>
      <c r="BR561" s="47">
        <v>44.56</v>
      </c>
      <c r="BS561" s="80" t="s">
        <v>432</v>
      </c>
      <c r="ED561" s="72"/>
      <c r="EE561" s="72"/>
    </row>
    <row r="562" spans="20:135">
      <c r="T562" s="19">
        <v>0.3888888888888889</v>
      </c>
      <c r="U562" s="35">
        <v>202.48907266695727</v>
      </c>
      <c r="V562" s="5">
        <v>202.48907266695727</v>
      </c>
      <c r="W562" s="5">
        <v>231.69333166526638</v>
      </c>
      <c r="X562" s="5">
        <v>261.9091540350355</v>
      </c>
      <c r="Y562" s="5">
        <v>293.55403000000001</v>
      </c>
      <c r="Z562" s="5">
        <v>325.63487995501612</v>
      </c>
      <c r="AA562" s="5">
        <v>355.72651174847641</v>
      </c>
      <c r="AB562" s="5">
        <v>22.48907266695727</v>
      </c>
      <c r="AC562" s="5">
        <v>51.693331665266385</v>
      </c>
      <c r="AD562" s="5">
        <v>81.909154035035499</v>
      </c>
      <c r="AE562" s="5">
        <v>113.55403000000001</v>
      </c>
      <c r="AF562" s="5">
        <v>145.63487995501615</v>
      </c>
      <c r="AG562" s="5">
        <v>175.72651174847641</v>
      </c>
      <c r="BP562" s="47">
        <v>44.57</v>
      </c>
      <c r="BQ562" s="47">
        <v>-1</v>
      </c>
      <c r="BR562" s="47">
        <v>44.57</v>
      </c>
      <c r="BS562" s="80" t="s">
        <v>432</v>
      </c>
      <c r="ED562" s="72"/>
      <c r="EE562" s="72"/>
    </row>
    <row r="563" spans="20:135">
      <c r="T563" s="19">
        <v>0.38958333333333334</v>
      </c>
      <c r="U563" s="35">
        <v>202.71444225713412</v>
      </c>
      <c r="V563" s="5">
        <v>202.71444225713412</v>
      </c>
      <c r="W563" s="5">
        <v>231.91923832368087</v>
      </c>
      <c r="X563" s="5">
        <v>262.14537670021457</v>
      </c>
      <c r="Y563" s="5">
        <v>293.80698000000001</v>
      </c>
      <c r="Z563" s="5">
        <v>325.89326236271654</v>
      </c>
      <c r="AA563" s="5">
        <v>355.97079872747508</v>
      </c>
      <c r="AB563" s="5">
        <v>22.714442257134124</v>
      </c>
      <c r="AC563" s="5">
        <v>51.919238323680872</v>
      </c>
      <c r="AD563" s="5">
        <v>82.14537670021457</v>
      </c>
      <c r="AE563" s="5">
        <v>113.80698000000001</v>
      </c>
      <c r="AF563" s="5">
        <v>145.89326236271651</v>
      </c>
      <c r="AG563" s="5">
        <v>175.97079872747506</v>
      </c>
      <c r="BP563" s="47">
        <v>44.58</v>
      </c>
      <c r="BQ563" s="47">
        <v>-1</v>
      </c>
      <c r="BR563" s="47">
        <v>44.58</v>
      </c>
      <c r="BS563" s="80" t="s">
        <v>432</v>
      </c>
      <c r="ED563" s="72"/>
      <c r="EE563" s="72"/>
    </row>
    <row r="564" spans="20:135">
      <c r="T564" s="19">
        <v>0.39027777777777778</v>
      </c>
      <c r="U564" s="35">
        <v>202.93973765605838</v>
      </c>
      <c r="V564" s="5">
        <v>202.93973765605838</v>
      </c>
      <c r="W564" s="5">
        <v>232.14515784430728</v>
      </c>
      <c r="X564" s="5">
        <v>262.38174684350139</v>
      </c>
      <c r="Y564" s="5">
        <v>294.06011000000001</v>
      </c>
      <c r="Z564" s="5">
        <v>326.15170252580822</v>
      </c>
      <c r="AA564" s="5">
        <v>356.21508580641193</v>
      </c>
      <c r="AB564" s="5">
        <v>22.939737656058355</v>
      </c>
      <c r="AC564" s="5">
        <v>52.145157844307278</v>
      </c>
      <c r="AD564" s="5">
        <v>82.381746843501389</v>
      </c>
      <c r="AE564" s="5">
        <v>114.06011000000001</v>
      </c>
      <c r="AF564" s="5">
        <v>146.15170252580822</v>
      </c>
      <c r="AG564" s="5">
        <v>176.21508580641191</v>
      </c>
      <c r="BP564" s="47">
        <v>44.59</v>
      </c>
      <c r="BQ564" s="47">
        <v>-1</v>
      </c>
      <c r="BR564" s="47">
        <v>44.59</v>
      </c>
      <c r="BS564" s="80" t="s">
        <v>432</v>
      </c>
      <c r="ED564" s="72"/>
      <c r="EE564" s="72"/>
    </row>
    <row r="565" spans="20:135">
      <c r="T565" s="19">
        <v>0.39097222222222222</v>
      </c>
      <c r="U565" s="35">
        <v>203.16493295409907</v>
      </c>
      <c r="V565" s="5">
        <v>203.16493295409907</v>
      </c>
      <c r="W565" s="5">
        <v>232.37109145696621</v>
      </c>
      <c r="X565" s="5">
        <v>262.61826578745058</v>
      </c>
      <c r="Y565" s="5">
        <v>294.31342999999998</v>
      </c>
      <c r="Z565" s="5">
        <v>326.41019556901529</v>
      </c>
      <c r="AA565" s="5">
        <v>356.45927518566589</v>
      </c>
      <c r="AB565" s="5">
        <v>23.164932954099072</v>
      </c>
      <c r="AC565" s="5">
        <v>52.371091456966212</v>
      </c>
      <c r="AD565" s="5">
        <v>82.618265787450582</v>
      </c>
      <c r="AE565" s="5">
        <v>114.31342999999998</v>
      </c>
      <c r="AF565" s="5">
        <v>146.41019556901531</v>
      </c>
      <c r="AG565" s="5">
        <v>176.45927518566592</v>
      </c>
      <c r="BP565" s="47">
        <v>44.6</v>
      </c>
      <c r="BQ565" s="47">
        <v>-1</v>
      </c>
      <c r="BR565" s="47">
        <v>44.6</v>
      </c>
      <c r="BS565" s="80" t="s">
        <v>432</v>
      </c>
      <c r="ED565" s="72"/>
      <c r="EE565" s="72"/>
    </row>
    <row r="566" spans="20:135">
      <c r="T566" s="19">
        <v>0.39166666666666666</v>
      </c>
      <c r="U566" s="35">
        <v>203.39010020266883</v>
      </c>
      <c r="V566" s="5">
        <v>203.39010020266883</v>
      </c>
      <c r="W566" s="5">
        <v>232.59704042289923</v>
      </c>
      <c r="X566" s="5">
        <v>262.85493483538164</v>
      </c>
      <c r="Y566" s="5">
        <v>294.56693999999999</v>
      </c>
      <c r="Z566" s="5">
        <v>326.66874315151807</v>
      </c>
      <c r="AA566" s="5">
        <v>356.70326136680723</v>
      </c>
      <c r="AB566" s="5">
        <v>23.390100202668805</v>
      </c>
      <c r="AC566" s="5">
        <v>52.597040422899227</v>
      </c>
      <c r="AD566" s="5">
        <v>82.854934835381641</v>
      </c>
      <c r="AE566" s="5">
        <v>114.56693999999999</v>
      </c>
      <c r="AF566" s="5">
        <v>146.66874315151807</v>
      </c>
      <c r="AG566" s="5">
        <v>176.70326136680723</v>
      </c>
      <c r="BP566" s="47">
        <v>44.61</v>
      </c>
      <c r="BQ566" s="47">
        <v>-1</v>
      </c>
      <c r="BR566" s="47">
        <v>44.61</v>
      </c>
      <c r="BS566" s="80" t="s">
        <v>432</v>
      </c>
      <c r="ED566" s="72"/>
      <c r="EE566" s="72"/>
    </row>
    <row r="567" spans="20:135">
      <c r="T567" s="19">
        <v>0.3923611111111111</v>
      </c>
      <c r="U567" s="35">
        <v>203.61518484701179</v>
      </c>
      <c r="V567" s="5">
        <v>203.61518484701179</v>
      </c>
      <c r="W567" s="5">
        <v>232.82300614543078</v>
      </c>
      <c r="X567" s="5">
        <v>263.0917553056122</v>
      </c>
      <c r="Y567" s="5">
        <v>294.82065</v>
      </c>
      <c r="Z567" s="5">
        <v>326.92734098730716</v>
      </c>
      <c r="AA567" s="5">
        <v>356.9473274420825</v>
      </c>
      <c r="AB567" s="5">
        <v>23.61518484701179</v>
      </c>
      <c r="AC567" s="5">
        <v>52.823006145430782</v>
      </c>
      <c r="AD567" s="5">
        <v>83.091755305612196</v>
      </c>
      <c r="AE567" s="5">
        <v>114.82065</v>
      </c>
      <c r="AF567" s="5">
        <v>146.92734098730713</v>
      </c>
      <c r="AG567" s="5">
        <v>176.9473274420825</v>
      </c>
      <c r="BP567" s="47">
        <v>44.62</v>
      </c>
      <c r="BQ567" s="47">
        <v>-1</v>
      </c>
      <c r="BR567" s="47">
        <v>44.62</v>
      </c>
      <c r="BS567" s="80" t="s">
        <v>432</v>
      </c>
      <c r="ED567" s="72"/>
      <c r="EE567" s="72"/>
    </row>
    <row r="568" spans="20:135">
      <c r="T568" s="19">
        <v>0.39305555555555555</v>
      </c>
      <c r="U568" s="35">
        <v>203.84019888460881</v>
      </c>
      <c r="V568" s="5">
        <v>203.84019888460881</v>
      </c>
      <c r="W568" s="5">
        <v>233.04898987599518</v>
      </c>
      <c r="X568" s="5">
        <v>263.32872849027706</v>
      </c>
      <c r="Y568" s="5">
        <v>295.07454000000001</v>
      </c>
      <c r="Z568" s="5">
        <v>327.18599043725339</v>
      </c>
      <c r="AA568" s="5">
        <v>357.19116517722023</v>
      </c>
      <c r="AB568" s="5">
        <v>23.84019888460881</v>
      </c>
      <c r="AC568" s="5">
        <v>53.048989875995176</v>
      </c>
      <c r="AD568" s="5">
        <v>83.328728490277058</v>
      </c>
      <c r="AE568" s="5">
        <v>115.07454000000001</v>
      </c>
      <c r="AF568" s="5">
        <v>147.18599043725337</v>
      </c>
      <c r="AG568" s="5">
        <v>177.19116517722023</v>
      </c>
      <c r="BP568" s="47">
        <v>44.63</v>
      </c>
      <c r="BQ568" s="47">
        <v>-1</v>
      </c>
      <c r="BR568" s="47">
        <v>44.63</v>
      </c>
      <c r="BS568" s="80" t="s">
        <v>432</v>
      </c>
      <c r="ED568" s="72"/>
      <c r="EE568" s="72"/>
    </row>
    <row r="569" spans="20:135">
      <c r="T569" s="19">
        <v>0.39374999999999999</v>
      </c>
      <c r="U569" s="35">
        <v>204.06513227497507</v>
      </c>
      <c r="V569" s="5">
        <v>204.06513227497507</v>
      </c>
      <c r="W569" s="5">
        <v>233.27499308211333</v>
      </c>
      <c r="X569" s="5">
        <v>263.56585568810061</v>
      </c>
      <c r="Y569" s="5">
        <v>295.32862</v>
      </c>
      <c r="Z569" s="5">
        <v>327.4446902217208</v>
      </c>
      <c r="AA569" s="5">
        <v>357.43506299686931</v>
      </c>
      <c r="AB569" s="5">
        <v>24.065132274975099</v>
      </c>
      <c r="AC569" s="5">
        <v>53.274993082113326</v>
      </c>
      <c r="AD569" s="5">
        <v>83.565855688100612</v>
      </c>
      <c r="AE569" s="5">
        <v>115.32862</v>
      </c>
      <c r="AF569" s="5">
        <v>147.4446902217208</v>
      </c>
      <c r="AG569" s="5">
        <v>177.43506299686931</v>
      </c>
      <c r="BP569" s="47">
        <v>44.64</v>
      </c>
      <c r="BQ569" s="47">
        <v>-1</v>
      </c>
      <c r="BR569" s="47">
        <v>44.64</v>
      </c>
      <c r="BS569" s="80" t="s">
        <v>432</v>
      </c>
      <c r="ED569" s="72"/>
      <c r="EE569" s="72"/>
    </row>
    <row r="570" spans="20:135">
      <c r="T570" s="19">
        <v>0.39444444444444443</v>
      </c>
      <c r="U570" s="35">
        <v>204.29001887652996</v>
      </c>
      <c r="V570" s="5">
        <v>204.29001887652996</v>
      </c>
      <c r="W570" s="5">
        <v>233.50101690571751</v>
      </c>
      <c r="X570" s="5">
        <v>263.80313820565203</v>
      </c>
      <c r="Y570" s="5">
        <v>295.58287999999999</v>
      </c>
      <c r="Z570" s="5">
        <v>327.70343533741107</v>
      </c>
      <c r="AA570" s="5">
        <v>357.67874571480036</v>
      </c>
      <c r="AB570" s="5">
        <v>24.290018876529984</v>
      </c>
      <c r="AC570" s="5">
        <v>53.501016905717506</v>
      </c>
      <c r="AD570" s="5">
        <v>83.803138205652033</v>
      </c>
      <c r="AE570" s="5">
        <v>115.58287999999999</v>
      </c>
      <c r="AF570" s="5">
        <v>147.70343533741104</v>
      </c>
      <c r="AG570" s="5">
        <v>177.67874571480039</v>
      </c>
      <c r="BP570" s="47">
        <v>44.65</v>
      </c>
      <c r="BQ570" s="47">
        <v>-1</v>
      </c>
      <c r="BR570" s="47">
        <v>44.65</v>
      </c>
      <c r="BS570" s="80" t="s">
        <v>432</v>
      </c>
      <c r="ED570" s="72"/>
      <c r="EE570" s="72"/>
    </row>
    <row r="571" spans="20:135">
      <c r="T571" s="19">
        <v>0.39513888888888887</v>
      </c>
      <c r="U571" s="35">
        <v>204.51484040242707</v>
      </c>
      <c r="V571" s="5">
        <v>204.51484040242707</v>
      </c>
      <c r="W571" s="5">
        <v>233.72706281790278</v>
      </c>
      <c r="X571" s="5">
        <v>264.04057732000661</v>
      </c>
      <c r="Y571" s="5">
        <v>295.83733999999998</v>
      </c>
      <c r="Z571" s="5">
        <v>327.96222801588908</v>
      </c>
      <c r="AA571" s="5">
        <v>357.92238607041475</v>
      </c>
      <c r="AB571" s="5">
        <v>24.514840402427069</v>
      </c>
      <c r="AC571" s="5">
        <v>53.727062817902777</v>
      </c>
      <c r="AD571" s="5">
        <v>84.040577320006605</v>
      </c>
      <c r="AE571" s="5">
        <v>115.83733999999998</v>
      </c>
      <c r="AF571" s="5">
        <v>147.96222801588911</v>
      </c>
      <c r="AG571" s="5">
        <v>177.92238607041475</v>
      </c>
      <c r="BP571" s="47">
        <v>44.66</v>
      </c>
      <c r="BQ571" s="47">
        <v>-1</v>
      </c>
      <c r="BR571" s="47">
        <v>44.66</v>
      </c>
      <c r="BS571" s="80" t="s">
        <v>432</v>
      </c>
      <c r="ED571" s="72"/>
      <c r="EE571" s="72"/>
    </row>
    <row r="572" spans="20:135">
      <c r="T572" s="19">
        <v>0.39583333333333331</v>
      </c>
      <c r="U572" s="35">
        <v>204.73958743968615</v>
      </c>
      <c r="V572" s="5">
        <v>204.73958743968615</v>
      </c>
      <c r="W572" s="5">
        <v>233.95313212254598</v>
      </c>
      <c r="X572" s="5">
        <v>264.27817431662424</v>
      </c>
      <c r="Y572" s="5">
        <v>296.09199000000001</v>
      </c>
      <c r="Z572" s="5">
        <v>328.22106626339189</v>
      </c>
      <c r="AA572" s="5">
        <v>358.16604231578958</v>
      </c>
      <c r="AB572" s="5">
        <v>24.739587439686147</v>
      </c>
      <c r="AC572" s="5">
        <v>53.953132122545981</v>
      </c>
      <c r="AD572" s="5">
        <v>84.278174316624245</v>
      </c>
      <c r="AE572" s="5">
        <v>116.09199000000001</v>
      </c>
      <c r="AF572" s="5">
        <v>148.22106626339192</v>
      </c>
      <c r="AG572" s="5">
        <v>178.16604231578955</v>
      </c>
      <c r="BP572" s="47">
        <v>44.67</v>
      </c>
      <c r="BQ572" s="47">
        <v>-1</v>
      </c>
      <c r="BR572" s="47">
        <v>44.67</v>
      </c>
      <c r="BS572" s="80" t="s">
        <v>432</v>
      </c>
      <c r="ED572" s="72"/>
      <c r="EE572" s="72"/>
    </row>
    <row r="573" spans="20:135">
      <c r="T573" s="19">
        <v>0.39652777777777781</v>
      </c>
      <c r="U573" s="35">
        <v>204.96426841320473</v>
      </c>
      <c r="V573" s="5">
        <v>204.96426841320473</v>
      </c>
      <c r="W573" s="5">
        <v>234.17922615459548</v>
      </c>
      <c r="X573" s="5">
        <v>264.51593048672885</v>
      </c>
      <c r="Y573" s="5">
        <v>296.34683000000001</v>
      </c>
      <c r="Z573" s="5">
        <v>328.47994674491679</v>
      </c>
      <c r="AA573" s="5">
        <v>358.40944977342087</v>
      </c>
      <c r="AB573" s="5">
        <v>24.964268413204763</v>
      </c>
      <c r="AC573" s="5">
        <v>54.179226154595483</v>
      </c>
      <c r="AD573" s="5">
        <v>84.515930486728848</v>
      </c>
      <c r="AE573" s="5">
        <v>116.34683000000001</v>
      </c>
      <c r="AF573" s="5">
        <v>148.47994674491676</v>
      </c>
      <c r="AG573" s="5">
        <v>178.40944977342085</v>
      </c>
      <c r="BP573" s="47">
        <v>44.68</v>
      </c>
      <c r="BQ573" s="47">
        <v>-1</v>
      </c>
      <c r="BR573" s="47">
        <v>44.68</v>
      </c>
      <c r="BS573" s="80" t="s">
        <v>432</v>
      </c>
      <c r="ED573" s="72"/>
      <c r="EE573" s="72"/>
    </row>
    <row r="574" spans="20:135">
      <c r="T574" s="19">
        <v>0.3972222222222222</v>
      </c>
      <c r="U574" s="35">
        <v>205.18888660086839</v>
      </c>
      <c r="V574" s="5">
        <v>205.18888660086839</v>
      </c>
      <c r="W574" s="5">
        <v>234.40534629523819</v>
      </c>
      <c r="X574" s="5">
        <v>264.75384709135818</v>
      </c>
      <c r="Y574" s="5">
        <v>296.60185000000001</v>
      </c>
      <c r="Z574" s="5">
        <v>328.73887060985862</v>
      </c>
      <c r="AA574" s="5">
        <v>358.65291710821458</v>
      </c>
      <c r="AB574" s="5">
        <v>25.188886600868386</v>
      </c>
      <c r="AC574" s="5">
        <v>54.405346295238189</v>
      </c>
      <c r="AD574" s="5">
        <v>84.753847091358182</v>
      </c>
      <c r="AE574" s="5">
        <v>116.60185000000001</v>
      </c>
      <c r="AF574" s="5">
        <v>148.73887060985862</v>
      </c>
      <c r="AG574" s="5">
        <v>178.65291710821458</v>
      </c>
      <c r="BP574" s="47">
        <v>44.69</v>
      </c>
      <c r="BQ574" s="47">
        <v>-1</v>
      </c>
      <c r="BR574" s="47">
        <v>44.69</v>
      </c>
      <c r="BS574" s="80" t="s">
        <v>432</v>
      </c>
      <c r="ED574" s="72"/>
      <c r="EE574" s="72"/>
    </row>
    <row r="575" spans="20:135">
      <c r="T575" s="19">
        <v>0.3979166666666667</v>
      </c>
      <c r="U575" s="35">
        <v>205.4134346187079</v>
      </c>
      <c r="V575" s="5">
        <v>205.4134346187079</v>
      </c>
      <c r="W575" s="5">
        <v>234.63149381981219</v>
      </c>
      <c r="X575" s="5">
        <v>264.99192541142844</v>
      </c>
      <c r="Y575" s="5">
        <v>296.85705999999999</v>
      </c>
      <c r="Z575" s="5">
        <v>328.99783425883447</v>
      </c>
      <c r="AA575" s="5">
        <v>358.89617500196812</v>
      </c>
      <c r="AB575" s="5">
        <v>25.413434618707925</v>
      </c>
      <c r="AC575" s="5">
        <v>54.631493819812192</v>
      </c>
      <c r="AD575" s="5">
        <v>84.99192541142844</v>
      </c>
      <c r="AE575" s="5">
        <v>116.85705999999999</v>
      </c>
      <c r="AF575" s="5">
        <v>148.99783425883444</v>
      </c>
      <c r="AG575" s="5">
        <v>178.89617500196815</v>
      </c>
      <c r="BP575" s="47">
        <v>44.7</v>
      </c>
      <c r="BQ575" s="47">
        <v>-1</v>
      </c>
      <c r="BR575" s="47">
        <v>44.7</v>
      </c>
      <c r="BS575" s="80" t="s">
        <v>432</v>
      </c>
      <c r="ED575" s="72"/>
      <c r="EE575" s="72"/>
    </row>
    <row r="576" spans="20:135">
      <c r="T576" s="19">
        <v>0.39861111111111108</v>
      </c>
      <c r="U576" s="35">
        <v>205.63792611945468</v>
      </c>
      <c r="V576" s="5">
        <v>205.63792611945468</v>
      </c>
      <c r="W576" s="5">
        <v>234.85767015607155</v>
      </c>
      <c r="X576" s="5">
        <v>265.2301667104922</v>
      </c>
      <c r="Y576" s="5">
        <v>297.11246</v>
      </c>
      <c r="Z576" s="5">
        <v>329.25683701426738</v>
      </c>
      <c r="AA576" s="5">
        <v>359.13940254192869</v>
      </c>
      <c r="AB576" s="5">
        <v>25.637926119454676</v>
      </c>
      <c r="AC576" s="5">
        <v>54.857670156071549</v>
      </c>
      <c r="AD576" s="5">
        <v>85.230166710492199</v>
      </c>
      <c r="AE576" s="5">
        <v>117.11246</v>
      </c>
      <c r="AF576" s="5">
        <v>149.25683701426735</v>
      </c>
      <c r="AG576" s="5">
        <v>179.13940254192872</v>
      </c>
      <c r="BP576" s="47">
        <v>44.71</v>
      </c>
      <c r="BQ576" s="47">
        <v>-1</v>
      </c>
      <c r="BR576" s="47">
        <v>44.71</v>
      </c>
      <c r="BS576" s="80" t="s">
        <v>432</v>
      </c>
      <c r="ED576" s="72"/>
      <c r="EE576" s="72"/>
    </row>
    <row r="577" spans="20:135">
      <c r="T577" s="19">
        <v>0.39930555555555558</v>
      </c>
      <c r="U577" s="35">
        <v>205.86235806420714</v>
      </c>
      <c r="V577" s="5">
        <v>205.86235806420714</v>
      </c>
      <c r="W577" s="5">
        <v>235.08387665965569</v>
      </c>
      <c r="X577" s="5">
        <v>265.46857224364743</v>
      </c>
      <c r="Y577" s="5">
        <v>297.36804999999998</v>
      </c>
      <c r="Z577" s="5">
        <v>329.51587805311146</v>
      </c>
      <c r="AA577" s="5">
        <v>359.3825771109332</v>
      </c>
      <c r="AB577" s="5">
        <v>25.862358064207115</v>
      </c>
      <c r="AC577" s="5">
        <v>55.083876659655687</v>
      </c>
      <c r="AD577" s="5">
        <v>85.468572243647429</v>
      </c>
      <c r="AE577" s="5">
        <v>117.36804999999998</v>
      </c>
      <c r="AF577" s="5">
        <v>149.51587805311149</v>
      </c>
      <c r="AG577" s="5">
        <v>179.38257711093323</v>
      </c>
      <c r="BP577" s="47">
        <v>44.72</v>
      </c>
      <c r="BQ577" s="47">
        <v>-1</v>
      </c>
      <c r="BR577" s="47">
        <v>44.72</v>
      </c>
      <c r="BS577" s="80" t="s">
        <v>432</v>
      </c>
      <c r="ED577" s="72"/>
      <c r="EE577" s="72"/>
    </row>
    <row r="578" spans="20:135">
      <c r="T578" s="19">
        <v>0.39999999999999997</v>
      </c>
      <c r="U578" s="35">
        <v>206.0867191891046</v>
      </c>
      <c r="V578" s="5">
        <v>206.0867191891046</v>
      </c>
      <c r="W578" s="5">
        <v>235.31011466263232</v>
      </c>
      <c r="X578" s="5">
        <v>265.70714326522665</v>
      </c>
      <c r="Y578" s="5">
        <v>297.62383</v>
      </c>
      <c r="Z578" s="5">
        <v>329.7749562664921</v>
      </c>
      <c r="AA578" s="5">
        <v>359.62558617945285</v>
      </c>
      <c r="AB578" s="5">
        <v>26.086719189104599</v>
      </c>
      <c r="AC578" s="5">
        <v>55.310114662632316</v>
      </c>
      <c r="AD578" s="5">
        <v>85.707143265226648</v>
      </c>
      <c r="AE578" s="5">
        <v>117.62383</v>
      </c>
      <c r="AF578" s="5">
        <v>149.7749562664921</v>
      </c>
      <c r="AG578" s="5">
        <v>179.62558617945285</v>
      </c>
      <c r="BP578" s="47">
        <v>44.73</v>
      </c>
      <c r="BQ578" s="47">
        <v>-1</v>
      </c>
      <c r="BR578" s="47">
        <v>44.73</v>
      </c>
      <c r="BS578" s="80" t="s">
        <v>432</v>
      </c>
      <c r="ED578" s="72"/>
      <c r="EE578" s="72"/>
    </row>
    <row r="579" spans="20:135">
      <c r="T579" s="19">
        <v>0.40069444444444446</v>
      </c>
      <c r="U579" s="35">
        <v>206.31102972759197</v>
      </c>
      <c r="V579" s="5">
        <v>206.31102972759197</v>
      </c>
      <c r="W579" s="5">
        <v>235.53638555444047</v>
      </c>
      <c r="X579" s="5">
        <v>265.94588103279148</v>
      </c>
      <c r="Y579" s="5">
        <v>297.87979000000001</v>
      </c>
      <c r="Z579" s="5">
        <v>330.0340682185373</v>
      </c>
      <c r="AA579" s="5">
        <v>359.86856674716478</v>
      </c>
      <c r="AB579" s="5">
        <v>26.311029727591972</v>
      </c>
      <c r="AC579" s="5">
        <v>55.536385554440471</v>
      </c>
      <c r="AD579" s="5">
        <v>85.945881032791476</v>
      </c>
      <c r="AE579" s="5">
        <v>117.87979000000001</v>
      </c>
      <c r="AF579" s="5">
        <v>150.0340682185373</v>
      </c>
      <c r="AG579" s="5">
        <v>179.86856674716478</v>
      </c>
      <c r="BP579" s="47">
        <v>44.74</v>
      </c>
      <c r="BQ579" s="47">
        <v>-1</v>
      </c>
      <c r="BR579" s="47">
        <v>44.74</v>
      </c>
      <c r="BS579" s="80" t="s">
        <v>432</v>
      </c>
      <c r="ED579" s="72"/>
      <c r="EE579" s="72"/>
    </row>
    <row r="580" spans="20:135">
      <c r="T580" s="19">
        <v>0.40138888888888885</v>
      </c>
      <c r="U580" s="35">
        <v>206.53526176671829</v>
      </c>
      <c r="V580" s="5">
        <v>206.53526176671829</v>
      </c>
      <c r="W580" s="5">
        <v>235.7626907058393</v>
      </c>
      <c r="X580" s="5">
        <v>266.18478678195788</v>
      </c>
      <c r="Y580" s="5">
        <v>298.13594000000001</v>
      </c>
      <c r="Z580" s="5">
        <v>330.29321448822498</v>
      </c>
      <c r="AA580" s="5">
        <v>0.11141333288941269</v>
      </c>
      <c r="AB580" s="5">
        <v>26.535261766718293</v>
      </c>
      <c r="AC580" s="5">
        <v>55.762690705839304</v>
      </c>
      <c r="AD580" s="5">
        <v>86.184786781957882</v>
      </c>
      <c r="AE580" s="5">
        <v>118.13594000000001</v>
      </c>
      <c r="AF580" s="5">
        <v>150.29321448822498</v>
      </c>
      <c r="AG580" s="5">
        <v>180.11141333288941</v>
      </c>
      <c r="BP580" s="47">
        <v>44.75</v>
      </c>
      <c r="BQ580" s="47">
        <v>-1</v>
      </c>
      <c r="BR580" s="47">
        <v>44.75</v>
      </c>
      <c r="BS580" s="80" t="s">
        <v>432</v>
      </c>
      <c r="ED580" s="72"/>
      <c r="EE580" s="72"/>
    </row>
    <row r="581" spans="20:135">
      <c r="T581" s="19">
        <v>0.40208333333333335</v>
      </c>
      <c r="U581" s="35">
        <v>206.75944270342188</v>
      </c>
      <c r="V581" s="5">
        <v>206.75944270342188</v>
      </c>
      <c r="W581" s="5">
        <v>235.98903149853498</v>
      </c>
      <c r="X581" s="5">
        <v>266.42386175576053</v>
      </c>
      <c r="Y581" s="5">
        <v>298.39228000000003</v>
      </c>
      <c r="Z581" s="5">
        <v>330.55239330743666</v>
      </c>
      <c r="AA581" s="5">
        <v>0.35418483820899382</v>
      </c>
      <c r="AB581" s="5">
        <v>26.759442703421882</v>
      </c>
      <c r="AC581" s="5">
        <v>55.989031498534985</v>
      </c>
      <c r="AD581" s="5">
        <v>86.423861755760527</v>
      </c>
      <c r="AE581" s="5">
        <v>118.39228</v>
      </c>
      <c r="AF581" s="5">
        <v>150.55239330743663</v>
      </c>
      <c r="AG581" s="5">
        <v>180.35418483820899</v>
      </c>
      <c r="BP581" s="47">
        <v>44.76</v>
      </c>
      <c r="BQ581" s="47">
        <v>-1</v>
      </c>
      <c r="BR581" s="47">
        <v>44.76</v>
      </c>
      <c r="BS581" s="80" t="s">
        <v>432</v>
      </c>
      <c r="ED581" s="72"/>
      <c r="EE581" s="72"/>
    </row>
    <row r="582" spans="20:135">
      <c r="T582" s="19">
        <v>0.40277777777777773</v>
      </c>
      <c r="U582" s="35">
        <v>206.98356702734992</v>
      </c>
      <c r="V582" s="5">
        <v>206.98356702734992</v>
      </c>
      <c r="W582" s="5">
        <v>236.21540931452972</v>
      </c>
      <c r="X582" s="5">
        <v>266.66310718205187</v>
      </c>
      <c r="Y582" s="5">
        <v>298.64881000000003</v>
      </c>
      <c r="Z582" s="5">
        <v>330.81160206780135</v>
      </c>
      <c r="AA582" s="5">
        <v>0.596867212667064</v>
      </c>
      <c r="AB582" s="5">
        <v>26.98356702734992</v>
      </c>
      <c r="AC582" s="5">
        <v>56.215409314529722</v>
      </c>
      <c r="AD582" s="5">
        <v>86.663107182051874</v>
      </c>
      <c r="AE582" s="5">
        <v>118.64881</v>
      </c>
      <c r="AF582" s="5">
        <v>150.81160206780135</v>
      </c>
      <c r="AG582" s="5">
        <v>180.59686721266706</v>
      </c>
      <c r="BP582" s="47">
        <v>44.77</v>
      </c>
      <c r="BQ582" s="47">
        <v>-1</v>
      </c>
      <c r="BR582" s="47">
        <v>44.77</v>
      </c>
      <c r="BS582" s="80" t="s">
        <v>432</v>
      </c>
      <c r="ED582" s="72"/>
      <c r="EE582" s="72"/>
    </row>
    <row r="583" spans="20:135">
      <c r="T583" s="19">
        <v>0.40347222222222223</v>
      </c>
      <c r="U583" s="35">
        <v>207.20763688362197</v>
      </c>
      <c r="V583" s="5">
        <v>207.20763688362197</v>
      </c>
      <c r="W583" s="5">
        <v>236.44182552861571</v>
      </c>
      <c r="X583" s="5">
        <v>266.90252428913675</v>
      </c>
      <c r="Y583" s="5">
        <v>298.90552000000002</v>
      </c>
      <c r="Z583" s="5">
        <v>331.07084093045722</v>
      </c>
      <c r="AA583" s="5">
        <v>0.83940031511104962</v>
      </c>
      <c r="AB583" s="5">
        <v>27.207636883621944</v>
      </c>
      <c r="AC583" s="5">
        <v>56.441825528615709</v>
      </c>
      <c r="AD583" s="5">
        <v>86.90252428913675</v>
      </c>
      <c r="AE583" s="5">
        <v>118.90552</v>
      </c>
      <c r="AF583" s="5">
        <v>151.07084093045722</v>
      </c>
      <c r="AG583" s="5">
        <v>180.83940031511105</v>
      </c>
      <c r="BP583" s="47">
        <v>44.78</v>
      </c>
      <c r="BQ583" s="47">
        <v>-1</v>
      </c>
      <c r="BR583" s="47">
        <v>44.78</v>
      </c>
      <c r="BS583" s="80" t="s">
        <v>432</v>
      </c>
      <c r="ED583" s="72"/>
      <c r="EE583" s="72"/>
    </row>
    <row r="584" spans="20:135">
      <c r="T584" s="19">
        <v>0.40416666666666662</v>
      </c>
      <c r="U584" s="35">
        <v>207.43163256472877</v>
      </c>
      <c r="V584" s="5">
        <v>207.43163256472877</v>
      </c>
      <c r="W584" s="5">
        <v>236.66828154887338</v>
      </c>
      <c r="X584" s="5">
        <v>267.14211431395626</v>
      </c>
      <c r="Y584" s="5">
        <v>299.16242</v>
      </c>
      <c r="Z584" s="5">
        <v>331.33010707245148</v>
      </c>
      <c r="AA584" s="5">
        <v>1.0818951742188005</v>
      </c>
      <c r="AB584" s="5">
        <v>27.431632564728773</v>
      </c>
      <c r="AC584" s="5">
        <v>56.668281548873381</v>
      </c>
      <c r="AD584" s="5">
        <v>87.142114313956256</v>
      </c>
      <c r="AE584" s="5">
        <v>119.16242</v>
      </c>
      <c r="AF584" s="5">
        <v>151.33010707245148</v>
      </c>
      <c r="AG584" s="5">
        <v>181.0818951742188</v>
      </c>
      <c r="BP584" s="47">
        <v>44.79</v>
      </c>
      <c r="BQ584" s="47">
        <v>-1</v>
      </c>
      <c r="BR584" s="47">
        <v>44.79</v>
      </c>
      <c r="BS584" s="80" t="s">
        <v>432</v>
      </c>
      <c r="ED584" s="72"/>
      <c r="EE584" s="72"/>
    </row>
    <row r="585" spans="20:135">
      <c r="T585" s="19">
        <v>0.40486111111111112</v>
      </c>
      <c r="U585" s="35">
        <v>207.65557628493502</v>
      </c>
      <c r="V585" s="5">
        <v>207.65557628493502</v>
      </c>
      <c r="W585" s="5">
        <v>236.89477876422939</v>
      </c>
      <c r="X585" s="5">
        <v>267.38187844160558</v>
      </c>
      <c r="Y585" s="5">
        <v>299.41949999999997</v>
      </c>
      <c r="Z585" s="5">
        <v>331.58939917552817</v>
      </c>
      <c r="AA585" s="5">
        <v>1.3243145399086984</v>
      </c>
      <c r="AB585" s="5">
        <v>27.655576284935023</v>
      </c>
      <c r="AC585" s="5">
        <v>56.894778764229386</v>
      </c>
      <c r="AD585" s="5">
        <v>87.381878441605579</v>
      </c>
      <c r="AE585" s="5">
        <v>119.4195</v>
      </c>
      <c r="AF585" s="5">
        <v>151.58939917552817</v>
      </c>
      <c r="AG585" s="5">
        <v>181.3243145399087</v>
      </c>
      <c r="BP585" s="47">
        <v>44.8</v>
      </c>
      <c r="BQ585" s="47">
        <v>-1</v>
      </c>
      <c r="BR585" s="47">
        <v>44.8</v>
      </c>
      <c r="BS585" s="80" t="s">
        <v>432</v>
      </c>
      <c r="ED585" s="72"/>
      <c r="EE585" s="72"/>
    </row>
    <row r="586" spans="20:135">
      <c r="T586" s="19">
        <v>0.4055555555555555</v>
      </c>
      <c r="U586" s="35">
        <v>207.87947330920747</v>
      </c>
      <c r="V586" s="5">
        <v>207.87947330920747</v>
      </c>
      <c r="W586" s="5">
        <v>237.12131856230752</v>
      </c>
      <c r="X586" s="5">
        <v>267.62181790339019</v>
      </c>
      <c r="Y586" s="5">
        <v>299.67677000000003</v>
      </c>
      <c r="Z586" s="5">
        <v>331.8487166341165</v>
      </c>
      <c r="AA586" s="5">
        <v>1.566578810219653</v>
      </c>
      <c r="AB586" s="5">
        <v>27.879473309207469</v>
      </c>
      <c r="AC586" s="5">
        <v>57.121318562307522</v>
      </c>
      <c r="AD586" s="5">
        <v>87.621817903390195</v>
      </c>
      <c r="AE586" s="5">
        <v>119.67677</v>
      </c>
      <c r="AF586" s="5">
        <v>151.84871663411653</v>
      </c>
      <c r="AG586" s="5">
        <v>181.56657881021962</v>
      </c>
      <c r="BP586" s="47">
        <v>44.81</v>
      </c>
      <c r="BQ586" s="47">
        <v>-1</v>
      </c>
      <c r="BR586" s="47">
        <v>44.81</v>
      </c>
      <c r="BS586" s="80" t="s">
        <v>432</v>
      </c>
      <c r="ED586" s="72"/>
      <c r="EE586" s="72"/>
    </row>
    <row r="587" spans="20:135">
      <c r="T587" s="19">
        <v>0.40625</v>
      </c>
      <c r="U587" s="35">
        <v>208.10329350381824</v>
      </c>
      <c r="V587" s="5">
        <v>208.10329350381824</v>
      </c>
      <c r="W587" s="5">
        <v>237.34790235407712</v>
      </c>
      <c r="X587" s="5">
        <v>267.86193390529849</v>
      </c>
      <c r="Y587" s="5">
        <v>299.93421999999998</v>
      </c>
      <c r="Z587" s="5">
        <v>332.10805812059311</v>
      </c>
      <c r="AA587" s="5">
        <v>1.808769749661451</v>
      </c>
      <c r="AB587" s="5">
        <v>28.103293503818236</v>
      </c>
      <c r="AC587" s="5">
        <v>57.347902354077121</v>
      </c>
      <c r="AD587" s="5">
        <v>87.861933905298486</v>
      </c>
      <c r="AE587" s="5">
        <v>119.93422000000001</v>
      </c>
      <c r="AF587" s="5">
        <v>152.10805812059309</v>
      </c>
      <c r="AG587" s="5">
        <v>181.80876974966145</v>
      </c>
      <c r="BP587" s="47">
        <v>44.82</v>
      </c>
      <c r="BQ587" s="47">
        <v>-1</v>
      </c>
      <c r="BR587" s="47">
        <v>44.82</v>
      </c>
      <c r="BS587" s="80" t="s">
        <v>432</v>
      </c>
      <c r="ED587" s="72"/>
      <c r="EE587" s="72"/>
    </row>
    <row r="588" spans="20:135">
      <c r="T588" s="19">
        <v>0.4069444444444445</v>
      </c>
      <c r="U588" s="35">
        <v>208.32706684888254</v>
      </c>
      <c r="V588" s="5">
        <v>208.32706684888254</v>
      </c>
      <c r="W588" s="5">
        <v>237.57453154164608</v>
      </c>
      <c r="X588" s="5">
        <v>268.10222761271734</v>
      </c>
      <c r="Y588" s="5">
        <v>300.19186000000002</v>
      </c>
      <c r="Z588" s="5">
        <v>332.36742076120731</v>
      </c>
      <c r="AA588" s="5">
        <v>2.0508871894837739</v>
      </c>
      <c r="AB588" s="5">
        <v>28.327066848882509</v>
      </c>
      <c r="AC588" s="5">
        <v>57.574531541646081</v>
      </c>
      <c r="AD588" s="5">
        <v>88.102227612717343</v>
      </c>
      <c r="AE588" s="5">
        <v>120.19185999999999</v>
      </c>
      <c r="AF588" s="5">
        <v>152.36742076120731</v>
      </c>
      <c r="AG588" s="5">
        <v>182.05088718948377</v>
      </c>
      <c r="BP588" s="47">
        <v>44.83</v>
      </c>
      <c r="BQ588" s="47">
        <v>-1</v>
      </c>
      <c r="BR588" s="47">
        <v>44.83</v>
      </c>
      <c r="BS588" s="80" t="s">
        <v>432</v>
      </c>
      <c r="ED588" s="72"/>
      <c r="EE588" s="72"/>
    </row>
    <row r="589" spans="20:135">
      <c r="T589" s="19">
        <v>0.40763888888888888</v>
      </c>
      <c r="U589" s="35">
        <v>208.55078434680013</v>
      </c>
      <c r="V589" s="5">
        <v>208.55078434680013</v>
      </c>
      <c r="W589" s="5">
        <v>237.8012075342009</v>
      </c>
      <c r="X589" s="5">
        <v>268.34270024652358</v>
      </c>
      <c r="Y589" s="5">
        <v>300.44968</v>
      </c>
      <c r="Z589" s="5">
        <v>332.62680451773969</v>
      </c>
      <c r="AA589" s="5">
        <v>2.292897601062009</v>
      </c>
      <c r="AB589" s="5">
        <v>28.550784346800128</v>
      </c>
      <c r="AC589" s="5">
        <v>57.801207534200898</v>
      </c>
      <c r="AD589" s="5">
        <v>88.342700246523577</v>
      </c>
      <c r="AE589" s="5">
        <v>120.44968</v>
      </c>
      <c r="AF589" s="5">
        <v>152.62680451773969</v>
      </c>
      <c r="AG589" s="5">
        <v>182.29289760106201</v>
      </c>
      <c r="BP589" s="47">
        <v>44.84</v>
      </c>
      <c r="BQ589" s="47">
        <v>-1</v>
      </c>
      <c r="BR589" s="47">
        <v>44.84</v>
      </c>
      <c r="BS589" s="80" t="s">
        <v>432</v>
      </c>
      <c r="ED589" s="72"/>
      <c r="EE589" s="72"/>
    </row>
    <row r="590" spans="20:135">
      <c r="T590" s="19">
        <v>0.40833333333333338</v>
      </c>
      <c r="U590" s="35">
        <v>208.77444997213343</v>
      </c>
      <c r="V590" s="5">
        <v>208.77444997213343</v>
      </c>
      <c r="W590" s="5">
        <v>238.02793174402984</v>
      </c>
      <c r="X590" s="5">
        <v>268.58335298399942</v>
      </c>
      <c r="Y590" s="5">
        <v>300.70767999999998</v>
      </c>
      <c r="Z590" s="5">
        <v>332.8862075583578</v>
      </c>
      <c r="AA590" s="5">
        <v>2.5348859633505754</v>
      </c>
      <c r="AB590" s="5">
        <v>28.774449972133425</v>
      </c>
      <c r="AC590" s="5">
        <v>58.027931744029843</v>
      </c>
      <c r="AD590" s="5">
        <v>88.583352983999418</v>
      </c>
      <c r="AE590" s="5">
        <v>120.70768000000001</v>
      </c>
      <c r="AF590" s="5">
        <v>152.8862075583578</v>
      </c>
      <c r="AG590" s="5">
        <v>182.53488596335058</v>
      </c>
      <c r="BP590" s="47">
        <v>44.85</v>
      </c>
      <c r="BQ590" s="47">
        <v>-1</v>
      </c>
      <c r="BR590" s="47">
        <v>44.85</v>
      </c>
      <c r="BS590" s="80" t="s">
        <v>432</v>
      </c>
      <c r="ED590" s="72"/>
      <c r="EE590" s="72"/>
    </row>
    <row r="591" spans="20:135">
      <c r="T591" s="19">
        <v>0.40902777777777777</v>
      </c>
      <c r="U591" s="35">
        <v>208.99805618746927</v>
      </c>
      <c r="V591" s="5">
        <v>208.99805618746927</v>
      </c>
      <c r="W591" s="5">
        <v>238.25470558761492</v>
      </c>
      <c r="X591" s="5">
        <v>268.82418699262541</v>
      </c>
      <c r="Y591" s="5">
        <v>300.96587</v>
      </c>
      <c r="Z591" s="5">
        <v>333.14562786481849</v>
      </c>
      <c r="AA591" s="5">
        <v>2.776635211309781</v>
      </c>
      <c r="AB591" s="5">
        <v>28.998056187469274</v>
      </c>
      <c r="AC591" s="5">
        <v>58.254705587614922</v>
      </c>
      <c r="AD591" s="5">
        <v>88.824186992625414</v>
      </c>
      <c r="AE591" s="5">
        <v>120.96587</v>
      </c>
      <c r="AF591" s="5">
        <v>153.14562786481849</v>
      </c>
      <c r="AG591" s="5">
        <v>182.77663521130981</v>
      </c>
      <c r="BP591" s="47">
        <v>44.86</v>
      </c>
      <c r="BQ591" s="47">
        <v>-1</v>
      </c>
      <c r="BR591" s="47">
        <v>44.86</v>
      </c>
      <c r="BS591" s="80" t="s">
        <v>432</v>
      </c>
      <c r="ED591" s="72"/>
      <c r="EE591" s="72"/>
    </row>
    <row r="592" spans="20:135">
      <c r="T592" s="19">
        <v>0.40972222222222227</v>
      </c>
      <c r="U592" s="35">
        <v>209.22161161239808</v>
      </c>
      <c r="V592" s="5">
        <v>209.22161161239808</v>
      </c>
      <c r="W592" s="5">
        <v>238.48153048651625</v>
      </c>
      <c r="X592" s="5">
        <v>269.06520344355971</v>
      </c>
      <c r="Y592" s="5">
        <v>301.22424000000001</v>
      </c>
      <c r="Z592" s="5">
        <v>333.4050651738325</v>
      </c>
      <c r="AA592" s="5">
        <v>3.0184255126509925</v>
      </c>
      <c r="AB592" s="5">
        <v>29.221611612398078</v>
      </c>
      <c r="AC592" s="5">
        <v>58.481530486516249</v>
      </c>
      <c r="AD592" s="5">
        <v>89.06520344355971</v>
      </c>
      <c r="AE592" s="5">
        <v>121.22424000000001</v>
      </c>
      <c r="AF592" s="5">
        <v>153.4050651738325</v>
      </c>
      <c r="AG592" s="5">
        <v>183.01842551265096</v>
      </c>
      <c r="BP592" s="47">
        <v>44.87</v>
      </c>
      <c r="BQ592" s="47">
        <v>-1</v>
      </c>
      <c r="BR592" s="47">
        <v>44.87</v>
      </c>
      <c r="BS592" s="80" t="s">
        <v>432</v>
      </c>
      <c r="ED592" s="72"/>
      <c r="EE592" s="72"/>
    </row>
    <row r="593" spans="20:135">
      <c r="T593" s="19">
        <v>0.41041666666666665</v>
      </c>
      <c r="U593" s="35">
        <v>209.44511337108344</v>
      </c>
      <c r="V593" s="5">
        <v>209.44511337108344</v>
      </c>
      <c r="W593" s="5">
        <v>238.70840785933956</v>
      </c>
      <c r="X593" s="5">
        <v>269.30640350568149</v>
      </c>
      <c r="Y593" s="5">
        <v>301.4828</v>
      </c>
      <c r="Z593" s="5">
        <v>333.66451552711413</v>
      </c>
      <c r="AA593" s="5">
        <v>3.2599849681151341</v>
      </c>
      <c r="AB593" s="5">
        <v>29.445113371083437</v>
      </c>
      <c r="AC593" s="5">
        <v>58.708407859339559</v>
      </c>
      <c r="AD593" s="5">
        <v>89.306403505681487</v>
      </c>
      <c r="AE593" s="5">
        <v>121.4828</v>
      </c>
      <c r="AF593" s="5">
        <v>153.66451552711413</v>
      </c>
      <c r="AG593" s="5">
        <v>183.25998496811513</v>
      </c>
      <c r="BP593" s="47">
        <v>44.88</v>
      </c>
      <c r="BQ593" s="47">
        <v>-1</v>
      </c>
      <c r="BR593" s="47">
        <v>44.88</v>
      </c>
      <c r="BS593" s="80" t="s">
        <v>432</v>
      </c>
      <c r="ED593" s="72"/>
      <c r="EE593" s="72"/>
    </row>
    <row r="594" spans="20:135">
      <c r="T594" s="19">
        <v>0.41111111111111115</v>
      </c>
      <c r="U594" s="35">
        <v>209.66856302065602</v>
      </c>
      <c r="V594" s="5">
        <v>209.66856302065602</v>
      </c>
      <c r="W594" s="5">
        <v>238.93533913776992</v>
      </c>
      <c r="X594" s="5">
        <v>269.54778836436088</v>
      </c>
      <c r="Y594" s="5">
        <v>301.74153000000001</v>
      </c>
      <c r="Z594" s="5">
        <v>333.92398026429248</v>
      </c>
      <c r="AA594" s="5">
        <v>3.5015536081982077</v>
      </c>
      <c r="AB594" s="5">
        <v>29.668563020656052</v>
      </c>
      <c r="AC594" s="5">
        <v>58.935339137769915</v>
      </c>
      <c r="AD594" s="5">
        <v>89.547788364360883</v>
      </c>
      <c r="AE594" s="5">
        <v>121.74153000000001</v>
      </c>
      <c r="AF594" s="5">
        <v>153.92398026429248</v>
      </c>
      <c r="AG594" s="5">
        <v>183.50155360819821</v>
      </c>
      <c r="BP594" s="47">
        <v>44.89</v>
      </c>
      <c r="BQ594" s="47">
        <v>-1</v>
      </c>
      <c r="BR594" s="47">
        <v>44.89</v>
      </c>
      <c r="BS594" s="80" t="s">
        <v>432</v>
      </c>
      <c r="ED594" s="72"/>
      <c r="EE594" s="72"/>
    </row>
    <row r="595" spans="20:135">
      <c r="T595" s="19">
        <v>0.41180555555555554</v>
      </c>
      <c r="U595" s="35">
        <v>209.89196453361706</v>
      </c>
      <c r="V595" s="5">
        <v>209.89196453361706</v>
      </c>
      <c r="W595" s="5">
        <v>239.16232575066113</v>
      </c>
      <c r="X595" s="5">
        <v>269.78935911900004</v>
      </c>
      <c r="Y595" s="5">
        <v>302.00045</v>
      </c>
      <c r="Z595" s="5">
        <v>334.18345666988841</v>
      </c>
      <c r="AA595" s="5">
        <v>3.7429727702409537</v>
      </c>
      <c r="AB595" s="5">
        <v>29.891964533617056</v>
      </c>
      <c r="AC595" s="5">
        <v>59.162325750661125</v>
      </c>
      <c r="AD595" s="5">
        <v>89.789359119000039</v>
      </c>
      <c r="AE595" s="5">
        <v>122.00045</v>
      </c>
      <c r="AF595" s="5">
        <v>154.18345666988839</v>
      </c>
      <c r="AG595" s="5">
        <v>183.74297277024095</v>
      </c>
      <c r="BP595" s="47">
        <v>44.9</v>
      </c>
      <c r="BQ595" s="47">
        <v>-1</v>
      </c>
      <c r="BR595" s="47">
        <v>44.9</v>
      </c>
      <c r="BS595" s="80" t="s">
        <v>432</v>
      </c>
      <c r="ED595" s="72"/>
      <c r="EE595" s="72"/>
    </row>
    <row r="596" spans="20:135">
      <c r="T596" s="19">
        <v>0.41250000000000003</v>
      </c>
      <c r="U596" s="35">
        <v>210.11531214435681</v>
      </c>
      <c r="V596" s="5">
        <v>210.11531214435681</v>
      </c>
      <c r="W596" s="5">
        <v>239.38936913222346</v>
      </c>
      <c r="X596" s="5">
        <v>270.0311169061967</v>
      </c>
      <c r="Y596" s="5">
        <v>302.25954999999999</v>
      </c>
      <c r="Z596" s="5">
        <v>334.44294361099037</v>
      </c>
      <c r="AA596" s="5">
        <v>3.984278765685076</v>
      </c>
      <c r="AB596" s="5">
        <v>30.115312144356835</v>
      </c>
      <c r="AC596" s="5">
        <v>59.389369132223464</v>
      </c>
      <c r="AD596" s="5">
        <v>90.031116906196701</v>
      </c>
      <c r="AE596" s="5">
        <v>122.25954999999999</v>
      </c>
      <c r="AF596" s="5">
        <v>154.4429436109904</v>
      </c>
      <c r="AG596" s="5">
        <v>183.98427876568505</v>
      </c>
      <c r="BP596" s="47">
        <v>44.91</v>
      </c>
      <c r="BQ596" s="47">
        <v>-1</v>
      </c>
      <c r="BR596" s="47">
        <v>44.91</v>
      </c>
      <c r="BS596" s="80" t="s">
        <v>432</v>
      </c>
      <c r="ED596" s="72"/>
      <c r="EE596" s="72"/>
    </row>
    <row r="597" spans="20:135">
      <c r="T597" s="19">
        <v>0.41319444444444442</v>
      </c>
      <c r="U597" s="35">
        <v>210.33860606857223</v>
      </c>
      <c r="V597" s="5">
        <v>210.33860606857223</v>
      </c>
      <c r="W597" s="5">
        <v>239.61647071956372</v>
      </c>
      <c r="X597" s="5">
        <v>270.2730629327333</v>
      </c>
      <c r="Y597" s="5">
        <v>302.51882999999998</v>
      </c>
      <c r="Z597" s="5">
        <v>334.7024393176705</v>
      </c>
      <c r="AA597" s="5">
        <v>4.2255029245772562</v>
      </c>
      <c r="AB597" s="5">
        <v>30.338606068572233</v>
      </c>
      <c r="AC597" s="5">
        <v>59.616470719563722</v>
      </c>
      <c r="AD597" s="5">
        <v>90.273062932733296</v>
      </c>
      <c r="AE597" s="5">
        <v>122.51883000000001</v>
      </c>
      <c r="AF597" s="5">
        <v>154.70243931767047</v>
      </c>
      <c r="AG597" s="5">
        <v>184.22550292457726</v>
      </c>
      <c r="BP597" s="47">
        <v>44.92</v>
      </c>
      <c r="BQ597" s="47">
        <v>-1</v>
      </c>
      <c r="BR597" s="47">
        <v>44.92</v>
      </c>
      <c r="BS597" s="80" t="s">
        <v>432</v>
      </c>
      <c r="ED597" s="72"/>
      <c r="EE597" s="72"/>
    </row>
    <row r="598" spans="20:135">
      <c r="T598" s="19">
        <v>0.41388888888888892</v>
      </c>
      <c r="U598" s="35">
        <v>210.56185358433439</v>
      </c>
      <c r="V598" s="5">
        <v>210.56185358433439</v>
      </c>
      <c r="W598" s="5">
        <v>239.84363195297283</v>
      </c>
      <c r="X598" s="5">
        <v>270.51519825606835</v>
      </c>
      <c r="Y598" s="5">
        <v>302.77828</v>
      </c>
      <c r="Z598" s="5">
        <v>334.96194248214584</v>
      </c>
      <c r="AA598" s="5">
        <v>4.4666278236779817</v>
      </c>
      <c r="AB598" s="5">
        <v>30.561853584334358</v>
      </c>
      <c r="AC598" s="5">
        <v>59.843631952972828</v>
      </c>
      <c r="AD598" s="5">
        <v>90.515198256068345</v>
      </c>
      <c r="AE598" s="5">
        <v>122.77828</v>
      </c>
      <c r="AF598" s="5">
        <v>154.96194248214584</v>
      </c>
      <c r="AG598" s="5">
        <v>184.46662782367801</v>
      </c>
      <c r="BP598" s="47">
        <v>44.93</v>
      </c>
      <c r="BQ598" s="47">
        <v>-1</v>
      </c>
      <c r="BR598" s="47">
        <v>44.93</v>
      </c>
      <c r="BS598" s="80" t="s">
        <v>432</v>
      </c>
      <c r="ED598" s="72"/>
      <c r="EE598" s="72"/>
    </row>
    <row r="599" spans="20:135">
      <c r="T599" s="19">
        <v>0.4145833333333333</v>
      </c>
      <c r="U599" s="35">
        <v>210.78505205674333</v>
      </c>
      <c r="V599" s="5">
        <v>210.78505205674333</v>
      </c>
      <c r="W599" s="5">
        <v>240.07085427605006</v>
      </c>
      <c r="X599" s="5">
        <v>270.75752402007504</v>
      </c>
      <c r="Y599" s="5">
        <v>303.03791999999999</v>
      </c>
      <c r="Z599" s="5">
        <v>335.22145284065903</v>
      </c>
      <c r="AA599" s="5">
        <v>4.7076646955461001</v>
      </c>
      <c r="AB599" s="5">
        <v>30.785052056743325</v>
      </c>
      <c r="AC599" s="5">
        <v>60.070854276050056</v>
      </c>
      <c r="AD599" s="5">
        <v>90.757524020075039</v>
      </c>
      <c r="AE599" s="5">
        <v>123.03791999999999</v>
      </c>
      <c r="AF599" s="5">
        <v>155.221452840659</v>
      </c>
      <c r="AG599" s="5">
        <v>184.70766469554607</v>
      </c>
      <c r="BP599" s="47">
        <v>44.94</v>
      </c>
      <c r="BQ599" s="47">
        <v>-1</v>
      </c>
      <c r="BR599" s="47">
        <v>44.94</v>
      </c>
      <c r="BS599" s="80" t="s">
        <v>432</v>
      </c>
      <c r="ED599" s="72"/>
      <c r="EE599" s="72"/>
    </row>
    <row r="600" spans="20:135">
      <c r="T600" s="19">
        <v>0.4152777777777778</v>
      </c>
      <c r="U600" s="35">
        <v>211.00820277875408</v>
      </c>
      <c r="V600" s="5">
        <v>211.00820277875408</v>
      </c>
      <c r="W600" s="5">
        <v>240.29813913681562</v>
      </c>
      <c r="X600" s="5">
        <v>271.00004133327212</v>
      </c>
      <c r="Y600" s="5">
        <v>303.29773</v>
      </c>
      <c r="Z600" s="5">
        <v>335.48096520098113</v>
      </c>
      <c r="AA600" s="5">
        <v>4.9485868906473911</v>
      </c>
      <c r="AB600" s="5">
        <v>31.008202778754082</v>
      </c>
      <c r="AC600" s="5">
        <v>60.298139136815621</v>
      </c>
      <c r="AD600" s="5">
        <v>91.000041333272122</v>
      </c>
      <c r="AE600" s="5">
        <v>123.29773</v>
      </c>
      <c r="AF600" s="5">
        <v>155.4809652009811</v>
      </c>
      <c r="AG600" s="5">
        <v>184.94858689064739</v>
      </c>
      <c r="BP600" s="47">
        <v>44.95</v>
      </c>
      <c r="BQ600" s="47">
        <v>-1</v>
      </c>
      <c r="BR600" s="47">
        <v>44.95</v>
      </c>
      <c r="BS600" s="80" t="s">
        <v>432</v>
      </c>
      <c r="ED600" s="72"/>
      <c r="EE600" s="72"/>
    </row>
    <row r="601" spans="20:135">
      <c r="T601" s="19">
        <v>0.41597222222222219</v>
      </c>
      <c r="U601" s="35">
        <v>211.2313060311468</v>
      </c>
      <c r="V601" s="5">
        <v>211.2313060311468</v>
      </c>
      <c r="W601" s="5">
        <v>240.52548798453682</v>
      </c>
      <c r="X601" s="5">
        <v>271.24275131649023</v>
      </c>
      <c r="Y601" s="5">
        <v>303.55772999999999</v>
      </c>
      <c r="Z601" s="5">
        <v>335.74048119658278</v>
      </c>
      <c r="AA601" s="5">
        <v>5.1894350766251591</v>
      </c>
      <c r="AB601" s="5">
        <v>31.231306031146801</v>
      </c>
      <c r="AC601" s="5">
        <v>60.525487984536824</v>
      </c>
      <c r="AD601" s="5">
        <v>91.242751316490228</v>
      </c>
      <c r="AE601" s="5">
        <v>123.55772999999999</v>
      </c>
      <c r="AF601" s="5">
        <v>155.74048119658275</v>
      </c>
      <c r="AG601" s="5">
        <v>185.18943507662516</v>
      </c>
      <c r="BP601" s="47">
        <v>44.96</v>
      </c>
      <c r="BQ601" s="47">
        <v>-1</v>
      </c>
      <c r="BR601" s="47">
        <v>44.96</v>
      </c>
      <c r="BS601" s="80" t="s">
        <v>432</v>
      </c>
      <c r="ED601" s="72"/>
      <c r="EE601" s="72"/>
    </row>
    <row r="602" spans="20:135">
      <c r="T602" s="19">
        <v>0.41666666666666669</v>
      </c>
      <c r="U602" s="35">
        <v>211.4543706324913</v>
      </c>
      <c r="V602" s="5">
        <v>211.4543706324913</v>
      </c>
      <c r="W602" s="5">
        <v>240.75290227350172</v>
      </c>
      <c r="X602" s="5">
        <v>271.4856550261394</v>
      </c>
      <c r="Y602" s="5">
        <v>303.81790000000001</v>
      </c>
      <c r="Z602" s="5">
        <v>336.00000087123658</v>
      </c>
      <c r="AA602" s="5">
        <v>5.4301345032112067</v>
      </c>
      <c r="AB602" s="5">
        <v>31.454370632491305</v>
      </c>
      <c r="AC602" s="5">
        <v>60.752902273501718</v>
      </c>
      <c r="AD602" s="5">
        <v>91.485655026139398</v>
      </c>
      <c r="AE602" s="5">
        <v>123.81790000000001</v>
      </c>
      <c r="AF602" s="5">
        <v>156.00000087123661</v>
      </c>
      <c r="AG602" s="5">
        <v>185.43013450321118</v>
      </c>
      <c r="BP602" s="47">
        <v>44.97</v>
      </c>
      <c r="BQ602" s="47">
        <v>-1</v>
      </c>
      <c r="BR602" s="47">
        <v>44.97</v>
      </c>
      <c r="BS602" s="80" t="s">
        <v>432</v>
      </c>
      <c r="ED602" s="72"/>
      <c r="EE602" s="72"/>
    </row>
    <row r="603" spans="20:135">
      <c r="T603" s="19">
        <v>0.41736111111111113</v>
      </c>
      <c r="U603" s="35">
        <v>211.67737473867146</v>
      </c>
      <c r="V603" s="5">
        <v>211.67737473867146</v>
      </c>
      <c r="W603" s="5">
        <v>240.98038345964773</v>
      </c>
      <c r="X603" s="5">
        <v>271.72875358340139</v>
      </c>
      <c r="Y603" s="5">
        <v>304.07823999999999</v>
      </c>
      <c r="Z603" s="5">
        <v>336.25951851033165</v>
      </c>
      <c r="AA603" s="5">
        <v>5.670814724949139</v>
      </c>
      <c r="AB603" s="5">
        <v>31.67737473867146</v>
      </c>
      <c r="AC603" s="5">
        <v>60.980383459647726</v>
      </c>
      <c r="AD603" s="5">
        <v>91.728753583401385</v>
      </c>
      <c r="AE603" s="5">
        <v>124.07823999999999</v>
      </c>
      <c r="AF603" s="5">
        <v>156.25951851033162</v>
      </c>
      <c r="AG603" s="5">
        <v>185.67081472494914</v>
      </c>
      <c r="BP603" s="47">
        <v>44.98</v>
      </c>
      <c r="BQ603" s="47">
        <v>-1</v>
      </c>
      <c r="BR603" s="47">
        <v>44.98</v>
      </c>
      <c r="BS603" s="80" t="s">
        <v>432</v>
      </c>
      <c r="ED603" s="72"/>
      <c r="EE603" s="72"/>
    </row>
    <row r="604" spans="20:135">
      <c r="T604" s="19">
        <v>0.41805555555555557</v>
      </c>
      <c r="U604" s="35">
        <v>211.90034685702972</v>
      </c>
      <c r="V604" s="5">
        <v>211.90034685702972</v>
      </c>
      <c r="W604" s="5">
        <v>241.2079330026362</v>
      </c>
      <c r="X604" s="5">
        <v>271.97204807306457</v>
      </c>
      <c r="Y604" s="5">
        <v>304.33877000000001</v>
      </c>
      <c r="Z604" s="5">
        <v>336.51903510568889</v>
      </c>
      <c r="AA604" s="5">
        <v>5.9113102339765646</v>
      </c>
      <c r="AB604" s="5">
        <v>31.900346857029717</v>
      </c>
      <c r="AC604" s="5">
        <v>61.207933002636196</v>
      </c>
      <c r="AD604" s="5">
        <v>91.97204807306457</v>
      </c>
      <c r="AE604" s="5">
        <v>124.33877000000001</v>
      </c>
      <c r="AF604" s="5">
        <v>156.51903510568886</v>
      </c>
      <c r="AG604" s="5">
        <v>185.91131023397659</v>
      </c>
      <c r="BP604" s="47">
        <v>44.99</v>
      </c>
      <c r="BQ604" s="47">
        <v>-1</v>
      </c>
      <c r="BR604" s="47">
        <v>44.99</v>
      </c>
      <c r="BS604" s="80" t="s">
        <v>432</v>
      </c>
      <c r="ED604" s="72"/>
      <c r="EE604" s="72"/>
    </row>
    <row r="605" spans="20:135">
      <c r="T605" s="19">
        <v>0.41875000000000001</v>
      </c>
      <c r="U605" s="35">
        <v>212.12326290675517</v>
      </c>
      <c r="V605" s="5">
        <v>212.12326290675517</v>
      </c>
      <c r="W605" s="5">
        <v>241.4355523655621</v>
      </c>
      <c r="X605" s="5">
        <v>272.21553956664707</v>
      </c>
      <c r="Y605" s="5">
        <v>304.59947</v>
      </c>
      <c r="Z605" s="5">
        <v>336.77854708560096</v>
      </c>
      <c r="AA605" s="5">
        <v>6.1516973058670601</v>
      </c>
      <c r="AB605" s="5">
        <v>32.123262906755144</v>
      </c>
      <c r="AC605" s="5">
        <v>61.435552365562103</v>
      </c>
      <c r="AD605" s="5">
        <v>92.215539566647067</v>
      </c>
      <c r="AE605" s="5">
        <v>124.59947</v>
      </c>
      <c r="AF605" s="5">
        <v>156.77854708560093</v>
      </c>
      <c r="AG605" s="5">
        <v>186.15169730586709</v>
      </c>
      <c r="BP605" s="47">
        <v>45</v>
      </c>
      <c r="BQ605" s="47">
        <v>-1</v>
      </c>
      <c r="BR605" s="47">
        <v>45</v>
      </c>
      <c r="BS605" s="80" t="s">
        <v>432</v>
      </c>
      <c r="ED605" s="72"/>
      <c r="EE605" s="72"/>
    </row>
    <row r="606" spans="20:135">
      <c r="T606" s="19">
        <v>0.41944444444444445</v>
      </c>
      <c r="U606" s="35">
        <v>212.34614173475975</v>
      </c>
      <c r="V606" s="5">
        <v>212.34614173475975</v>
      </c>
      <c r="W606" s="5">
        <v>241.6632430133003</v>
      </c>
      <c r="X606" s="5">
        <v>272.45922911042959</v>
      </c>
      <c r="Y606" s="5">
        <v>304.86034000000001</v>
      </c>
      <c r="Z606" s="5">
        <v>337.03805760938178</v>
      </c>
      <c r="AA606" s="5">
        <v>6.3920137094936536</v>
      </c>
      <c r="AB606" s="5">
        <v>32.346141734759726</v>
      </c>
      <c r="AC606" s="5">
        <v>61.663243013300303</v>
      </c>
      <c r="AD606" s="5">
        <v>92.45922911042959</v>
      </c>
      <c r="AE606" s="5">
        <v>124.86034000000001</v>
      </c>
      <c r="AF606" s="5">
        <v>157.03805760938178</v>
      </c>
      <c r="AG606" s="5">
        <v>186.39201370949363</v>
      </c>
      <c r="BP606" s="47">
        <v>45.01</v>
      </c>
      <c r="BQ606" s="47">
        <v>-1</v>
      </c>
      <c r="BR606" s="47">
        <v>45.01</v>
      </c>
      <c r="BS606" s="80" t="s">
        <v>432</v>
      </c>
      <c r="ED606" s="72"/>
      <c r="EE606" s="72"/>
    </row>
    <row r="607" spans="20:135">
      <c r="T607" s="19">
        <v>0.4201388888888889</v>
      </c>
      <c r="U607" s="35">
        <v>212.56897755792477</v>
      </c>
      <c r="V607" s="5">
        <v>212.56897755792477</v>
      </c>
      <c r="W607" s="5">
        <v>241.89100641476404</v>
      </c>
      <c r="X607" s="5">
        <v>272.70311777476627</v>
      </c>
      <c r="Y607" s="5">
        <v>305.12137999999999</v>
      </c>
      <c r="Z607" s="5">
        <v>337.29756071952056</v>
      </c>
      <c r="AA607" s="5">
        <v>6.632236466350264</v>
      </c>
      <c r="AB607" s="5">
        <v>32.568977557924768</v>
      </c>
      <c r="AC607" s="5">
        <v>61.891006414764036</v>
      </c>
      <c r="AD607" s="5">
        <v>92.70311777476627</v>
      </c>
      <c r="AE607" s="5">
        <v>125.12137999999999</v>
      </c>
      <c r="AF607" s="5">
        <v>157.29756071952056</v>
      </c>
      <c r="AG607" s="5">
        <v>186.63223646635024</v>
      </c>
      <c r="BP607" s="47">
        <v>45.02</v>
      </c>
      <c r="BQ607" s="47">
        <v>-1</v>
      </c>
      <c r="BR607" s="47">
        <v>45.02</v>
      </c>
      <c r="BS607" s="80" t="s">
        <v>432</v>
      </c>
      <c r="ED607" s="72"/>
      <c r="EE607" s="72"/>
    </row>
    <row r="608" spans="20:135">
      <c r="T608" s="19">
        <v>0.42083333333333334</v>
      </c>
      <c r="U608" s="35">
        <v>212.7917768684986</v>
      </c>
      <c r="V608" s="5">
        <v>212.7917768684986</v>
      </c>
      <c r="W608" s="5">
        <v>242.11884404124623</v>
      </c>
      <c r="X608" s="5">
        <v>272.9472066008953</v>
      </c>
      <c r="Y608" s="5">
        <v>305.38260000000002</v>
      </c>
      <c r="Z608" s="5">
        <v>337.55705480836986</v>
      </c>
      <c r="AA608" s="5">
        <v>6.8723512762733776</v>
      </c>
      <c r="AB608" s="5">
        <v>32.791776868498573</v>
      </c>
      <c r="AC608" s="5">
        <v>62.118844041246234</v>
      </c>
      <c r="AD608" s="5">
        <v>92.947206600895299</v>
      </c>
      <c r="AE608" s="5">
        <v>125.3826</v>
      </c>
      <c r="AF608" s="5">
        <v>157.55705480836986</v>
      </c>
      <c r="AG608" s="5">
        <v>186.87235127627338</v>
      </c>
      <c r="BP608" s="47">
        <v>45.03</v>
      </c>
      <c r="BQ608" s="47">
        <v>-1</v>
      </c>
      <c r="BR608" s="47">
        <v>45.03</v>
      </c>
      <c r="BS608" s="80" t="s">
        <v>432</v>
      </c>
      <c r="ED608" s="72"/>
      <c r="EE608" s="72"/>
    </row>
    <row r="609" spans="20:135">
      <c r="T609" s="19">
        <v>0.42152777777777778</v>
      </c>
      <c r="U609" s="35">
        <v>213.01452709970619</v>
      </c>
      <c r="V609" s="5">
        <v>213.01452709970619</v>
      </c>
      <c r="W609" s="5">
        <v>242.346757366921</v>
      </c>
      <c r="X609" s="5">
        <v>273.19149663042799</v>
      </c>
      <c r="Y609" s="5">
        <v>305.64400000000001</v>
      </c>
      <c r="Z609" s="5">
        <v>337.816543262501</v>
      </c>
      <c r="AA609" s="5">
        <v>7.1123386667966884</v>
      </c>
      <c r="AB609" s="5">
        <v>33.014527099706186</v>
      </c>
      <c r="AC609" s="5">
        <v>62.346757366920997</v>
      </c>
      <c r="AD609" s="5">
        <v>93.191496630427991</v>
      </c>
      <c r="AE609" s="5">
        <v>125.64400000000001</v>
      </c>
      <c r="AF609" s="5">
        <v>157.81654326250097</v>
      </c>
      <c r="AG609" s="5">
        <v>187.11233866679669</v>
      </c>
      <c r="BP609" s="47">
        <v>45.04</v>
      </c>
      <c r="BQ609" s="47">
        <v>-1</v>
      </c>
      <c r="BR609" s="47">
        <v>45.04</v>
      </c>
      <c r="BS609" s="80" t="s">
        <v>432</v>
      </c>
      <c r="ED609" s="72"/>
      <c r="EE609" s="72"/>
    </row>
    <row r="610" spans="20:135">
      <c r="T610" s="19">
        <v>0.42222222222222222</v>
      </c>
      <c r="U610" s="35">
        <v>213.23723737979171</v>
      </c>
      <c r="V610" s="5">
        <v>213.23723737979171</v>
      </c>
      <c r="W610" s="5">
        <v>242.57474786876389</v>
      </c>
      <c r="X610" s="5">
        <v>273.43598888709425</v>
      </c>
      <c r="Y610" s="5">
        <v>305.90556000000004</v>
      </c>
      <c r="Z610" s="5">
        <v>338.07601984758321</v>
      </c>
      <c r="AA610" s="5">
        <v>7.3522157849796486</v>
      </c>
      <c r="AB610" s="5">
        <v>33.237237379791736</v>
      </c>
      <c r="AC610" s="5">
        <v>62.574747868763893</v>
      </c>
      <c r="AD610" s="5">
        <v>93.435988887094254</v>
      </c>
      <c r="AE610" s="5">
        <v>125.90556000000001</v>
      </c>
      <c r="AF610" s="5">
        <v>158.07601984758321</v>
      </c>
      <c r="AG610" s="5">
        <v>187.35221578497965</v>
      </c>
      <c r="BP610" s="47">
        <v>45.05</v>
      </c>
      <c r="BQ610" s="47">
        <v>-1</v>
      </c>
      <c r="BR610" s="47">
        <v>45.05</v>
      </c>
      <c r="BS610" s="80" t="s">
        <v>432</v>
      </c>
      <c r="ED610" s="72"/>
      <c r="EE610" s="72"/>
    </row>
    <row r="611" spans="20:135">
      <c r="T611" s="19">
        <v>0.42291666666666666</v>
      </c>
      <c r="U611" s="35">
        <v>213.45991410397687</v>
      </c>
      <c r="V611" s="5">
        <v>213.45991410397687</v>
      </c>
      <c r="W611" s="5">
        <v>242.80281702625433</v>
      </c>
      <c r="X611" s="5">
        <v>273.68068439972899</v>
      </c>
      <c r="Y611" s="5">
        <v>306.16730000000001</v>
      </c>
      <c r="Z611" s="5">
        <v>338.33548461032319</v>
      </c>
      <c r="AA611" s="5">
        <v>7.5920289938420638</v>
      </c>
      <c r="AB611" s="5">
        <v>33.459914103976871</v>
      </c>
      <c r="AC611" s="5">
        <v>62.802817026254331</v>
      </c>
      <c r="AD611" s="5">
        <v>93.680684399728989</v>
      </c>
      <c r="AE611" s="5">
        <v>126.16730000000001</v>
      </c>
      <c r="AF611" s="5">
        <v>158.33548461032316</v>
      </c>
      <c r="AG611" s="5">
        <v>187.59202899384204</v>
      </c>
      <c r="BP611" s="47">
        <v>45.06</v>
      </c>
      <c r="BQ611" s="47">
        <v>-1</v>
      </c>
      <c r="BR611" s="47">
        <v>45.06</v>
      </c>
      <c r="BS611" s="80" t="s">
        <v>432</v>
      </c>
      <c r="ED611" s="72"/>
      <c r="EE611" s="72"/>
    </row>
    <row r="612" spans="20:135">
      <c r="T612" s="19">
        <v>0.4236111111111111</v>
      </c>
      <c r="U612" s="35">
        <v>213.68254980605298</v>
      </c>
      <c r="V612" s="5">
        <v>213.68254980605298</v>
      </c>
      <c r="W612" s="5">
        <v>243.03096632194689</v>
      </c>
      <c r="X612" s="5">
        <v>273.92558420209247</v>
      </c>
      <c r="Y612" s="5">
        <v>306.42920000000004</v>
      </c>
      <c r="Z612" s="5">
        <v>338.59493488112685</v>
      </c>
      <c r="AA612" s="5">
        <v>7.8317429795305316</v>
      </c>
      <c r="AB612" s="5">
        <v>33.682549806052975</v>
      </c>
      <c r="AC612" s="5">
        <v>63.030966321946892</v>
      </c>
      <c r="AD612" s="5">
        <v>93.925584202092466</v>
      </c>
      <c r="AE612" s="5">
        <v>126.42920000000001</v>
      </c>
      <c r="AF612" s="5">
        <v>158.59493488112687</v>
      </c>
      <c r="AG612" s="5">
        <v>187.8317429795305</v>
      </c>
      <c r="BP612" s="47">
        <v>45.07</v>
      </c>
      <c r="BQ612" s="47">
        <v>-1</v>
      </c>
      <c r="BR612" s="47">
        <v>45.07</v>
      </c>
      <c r="BS612" s="80" t="s">
        <v>432</v>
      </c>
      <c r="ED612" s="72"/>
      <c r="EE612" s="72"/>
    </row>
    <row r="613" spans="20:135">
      <c r="T613" s="19">
        <v>0.42430555555555555</v>
      </c>
      <c r="U613" s="35">
        <v>213.90514720604148</v>
      </c>
      <c r="V613" s="5">
        <v>213.90514720604148</v>
      </c>
      <c r="W613" s="5">
        <v>243.25919724076186</v>
      </c>
      <c r="X613" s="5">
        <v>274.17068924383699</v>
      </c>
      <c r="Y613" s="5">
        <v>306.69127000000003</v>
      </c>
      <c r="Z613" s="5">
        <v>338.85437146941126</v>
      </c>
      <c r="AA613" s="5">
        <v>8.0712882088163269</v>
      </c>
      <c r="AB613" s="5">
        <v>33.905147206041477</v>
      </c>
      <c r="AC613" s="5">
        <v>63.259197240761864</v>
      </c>
      <c r="AD613" s="5">
        <v>94.170689243836989</v>
      </c>
      <c r="AE613" s="5">
        <v>126.69127</v>
      </c>
      <c r="AF613" s="5">
        <v>158.85437146941129</v>
      </c>
      <c r="AG613" s="5">
        <v>188.07128820881633</v>
      </c>
      <c r="BP613" s="47">
        <v>45.08</v>
      </c>
      <c r="BQ613" s="47">
        <v>-1</v>
      </c>
      <c r="BR613" s="47">
        <v>45.08</v>
      </c>
      <c r="BS613" s="80" t="s">
        <v>432</v>
      </c>
      <c r="ED613" s="72"/>
      <c r="EE613" s="72"/>
    </row>
    <row r="614" spans="20:135">
      <c r="T614" s="19">
        <v>0.42499999999999999</v>
      </c>
      <c r="U614" s="35">
        <v>214.12770664162241</v>
      </c>
      <c r="V614" s="5">
        <v>214.12770664162241</v>
      </c>
      <c r="W614" s="5">
        <v>243.48751127024423</v>
      </c>
      <c r="X614" s="5">
        <v>274.41600049803253</v>
      </c>
      <c r="Y614" s="5">
        <v>306.95352000000003</v>
      </c>
      <c r="Z614" s="5">
        <v>339.11379311869638</v>
      </c>
      <c r="AA614" s="5">
        <v>8.3107516528037308</v>
      </c>
      <c r="AB614" s="5">
        <v>34.12770664162241</v>
      </c>
      <c r="AC614" s="5">
        <v>63.487511270244227</v>
      </c>
      <c r="AD614" s="5">
        <v>94.416000498032531</v>
      </c>
      <c r="AE614" s="5">
        <v>126.95352</v>
      </c>
      <c r="AF614" s="5">
        <v>159.11379311869638</v>
      </c>
      <c r="AG614" s="5">
        <v>188.31075165280373</v>
      </c>
      <c r="BP614" s="47">
        <v>45.09</v>
      </c>
      <c r="BQ614" s="47">
        <v>-1</v>
      </c>
      <c r="BR614" s="47">
        <v>45.09</v>
      </c>
      <c r="BS614" s="80" t="s">
        <v>432</v>
      </c>
      <c r="ED614" s="72"/>
      <c r="EE614" s="72"/>
    </row>
    <row r="615" spans="20:135">
      <c r="T615" s="19">
        <v>0.42569444444444443</v>
      </c>
      <c r="U615" s="35">
        <v>214.35022684616979</v>
      </c>
      <c r="V615" s="5">
        <v>214.35022684616979</v>
      </c>
      <c r="W615" s="5">
        <v>243.71590990045581</v>
      </c>
      <c r="X615" s="5">
        <v>274.66151906690834</v>
      </c>
      <c r="Y615" s="5">
        <v>307.21593000000001</v>
      </c>
      <c r="Z615" s="5">
        <v>339.37319506732314</v>
      </c>
      <c r="AA615" s="5">
        <v>8.5501288617569458</v>
      </c>
      <c r="AB615" s="5">
        <v>34.350226846169789</v>
      </c>
      <c r="AC615" s="5">
        <v>63.715909900455813</v>
      </c>
      <c r="AD615" s="5">
        <v>94.66151906690834</v>
      </c>
      <c r="AE615" s="5">
        <v>127.21593000000001</v>
      </c>
      <c r="AF615" s="5">
        <v>159.37319506732314</v>
      </c>
      <c r="AG615" s="5">
        <v>188.55012886175695</v>
      </c>
      <c r="BP615" s="47">
        <v>45.1</v>
      </c>
      <c r="BQ615" s="47">
        <v>-1</v>
      </c>
      <c r="BR615" s="47">
        <v>45.1</v>
      </c>
      <c r="BS615" s="80" t="s">
        <v>432</v>
      </c>
      <c r="ED615" s="72"/>
      <c r="EE615" s="72"/>
    </row>
    <row r="616" spans="20:135">
      <c r="T616" s="19">
        <v>0.42638888888888887</v>
      </c>
      <c r="U616" s="35">
        <v>214.5727203026982</v>
      </c>
      <c r="V616" s="5">
        <v>214.5727203026982</v>
      </c>
      <c r="W616" s="5">
        <v>243.94439462397753</v>
      </c>
      <c r="X616" s="5">
        <v>274.90724581202755</v>
      </c>
      <c r="Y616" s="5">
        <v>307.4785</v>
      </c>
      <c r="Z616" s="5">
        <v>339.63257894574696</v>
      </c>
      <c r="AA616" s="5">
        <v>8.7893718164865504</v>
      </c>
      <c r="AB616" s="5">
        <v>34.572720302698201</v>
      </c>
      <c r="AC616" s="5">
        <v>63.94439462397753</v>
      </c>
      <c r="AD616" s="5">
        <v>94.907245812027554</v>
      </c>
      <c r="AE616" s="5">
        <v>127.4785</v>
      </c>
      <c r="AF616" s="5">
        <v>159.63257894574696</v>
      </c>
      <c r="AG616" s="5">
        <v>188.78937181648658</v>
      </c>
      <c r="BP616" s="47">
        <v>45.11</v>
      </c>
      <c r="BQ616" s="47">
        <v>-1</v>
      </c>
      <c r="BR616" s="47">
        <v>45.11</v>
      </c>
      <c r="BS616" s="80" t="s">
        <v>432</v>
      </c>
      <c r="ED616" s="72"/>
      <c r="EE616" s="72"/>
    </row>
    <row r="617" spans="20:135">
      <c r="T617" s="19">
        <v>0.42708333333333331</v>
      </c>
      <c r="U617" s="35">
        <v>214.79517372459526</v>
      </c>
      <c r="V617" s="5">
        <v>214.79517372459526</v>
      </c>
      <c r="W617" s="5">
        <v>244.17296693575349</v>
      </c>
      <c r="X617" s="5">
        <v>275.15318169763987</v>
      </c>
      <c r="Y617" s="5">
        <v>307.74125000000004</v>
      </c>
      <c r="Z617" s="5">
        <v>339.8919426411918</v>
      </c>
      <c r="AA617" s="5">
        <v>9.0285285762691956</v>
      </c>
      <c r="AB617" s="5">
        <v>34.795173724595259</v>
      </c>
      <c r="AC617" s="5">
        <v>64.172966935753493</v>
      </c>
      <c r="AD617" s="5">
        <v>95.153181697639866</v>
      </c>
      <c r="AE617" s="5">
        <v>127.74125000000001</v>
      </c>
      <c r="AF617" s="5">
        <v>159.8919426411918</v>
      </c>
      <c r="AG617" s="5">
        <v>189.02852857626917</v>
      </c>
      <c r="BP617" s="47">
        <v>45.12</v>
      </c>
      <c r="BQ617" s="47">
        <v>-1</v>
      </c>
      <c r="BR617" s="47">
        <v>45.12</v>
      </c>
      <c r="BS617" s="80" t="s">
        <v>432</v>
      </c>
      <c r="ED617" s="72"/>
      <c r="EE617" s="72"/>
    </row>
    <row r="618" spans="20:135">
      <c r="T618" s="19">
        <v>0.42777777777777781</v>
      </c>
      <c r="U618" s="35">
        <v>215.01759653679071</v>
      </c>
      <c r="V618" s="5">
        <v>215.01759653679071</v>
      </c>
      <c r="W618" s="5">
        <v>244.40162833317964</v>
      </c>
      <c r="X618" s="5">
        <v>275.39932778883406</v>
      </c>
      <c r="Y618" s="5">
        <v>308.00416000000001</v>
      </c>
      <c r="Z618" s="5">
        <v>340.15128359203771</v>
      </c>
      <c r="AA618" s="5">
        <v>9.2675792208389112</v>
      </c>
      <c r="AB618" s="5">
        <v>35.017596536790734</v>
      </c>
      <c r="AC618" s="5">
        <v>64.401628333179644</v>
      </c>
      <c r="AD618" s="5">
        <v>95.399327788834057</v>
      </c>
      <c r="AE618" s="5">
        <v>128.00416000000001</v>
      </c>
      <c r="AF618" s="5">
        <v>160.15128359203771</v>
      </c>
      <c r="AG618" s="5">
        <v>189.26757922083894</v>
      </c>
      <c r="BP618" s="47">
        <v>45.13</v>
      </c>
      <c r="BQ618" s="47">
        <v>-1</v>
      </c>
      <c r="BR618" s="47">
        <v>45.13</v>
      </c>
      <c r="BS618" s="80" t="s">
        <v>432</v>
      </c>
      <c r="ED618" s="72"/>
      <c r="EE618" s="72"/>
    </row>
    <row r="619" spans="20:135">
      <c r="T619" s="19">
        <v>0.4284722222222222</v>
      </c>
      <c r="U619" s="35">
        <v>215.23998553443306</v>
      </c>
      <c r="V619" s="5">
        <v>215.23998553443306</v>
      </c>
      <c r="W619" s="5">
        <v>244.63038031589639</v>
      </c>
      <c r="X619" s="5">
        <v>275.64568492515536</v>
      </c>
      <c r="Y619" s="5">
        <v>308.26723000000004</v>
      </c>
      <c r="Z619" s="5">
        <v>340.41060129565346</v>
      </c>
      <c r="AA619" s="5">
        <v>9.5065661787133422</v>
      </c>
      <c r="AB619" s="5">
        <v>35.23998553443306</v>
      </c>
      <c r="AC619" s="5">
        <v>64.630380315896389</v>
      </c>
      <c r="AD619" s="5">
        <v>95.645684925155365</v>
      </c>
      <c r="AE619" s="5">
        <v>128.26723000000001</v>
      </c>
      <c r="AF619" s="5">
        <v>160.41060129565349</v>
      </c>
      <c r="AG619" s="5">
        <v>189.50656617871331</v>
      </c>
      <c r="BP619" s="47">
        <v>45.14</v>
      </c>
      <c r="BQ619" s="47">
        <v>-1</v>
      </c>
      <c r="BR619" s="47">
        <v>45.14</v>
      </c>
      <c r="BS619" s="80" t="s">
        <v>432</v>
      </c>
      <c r="ED619" s="72"/>
      <c r="EE619" s="72"/>
    </row>
    <row r="620" spans="20:135">
      <c r="T620" s="19">
        <v>0.4291666666666667</v>
      </c>
      <c r="U620" s="35">
        <v>215.46234282831375</v>
      </c>
      <c r="V620" s="5">
        <v>215.46234282831375</v>
      </c>
      <c r="W620" s="5">
        <v>244.85922438586397</v>
      </c>
      <c r="X620" s="5">
        <v>275.8922540507067</v>
      </c>
      <c r="Y620" s="5">
        <v>308.53046000000001</v>
      </c>
      <c r="Z620" s="5">
        <v>340.66989465432709</v>
      </c>
      <c r="AA620" s="5">
        <v>9.7453990608300387</v>
      </c>
      <c r="AB620" s="5">
        <v>35.462342828313751</v>
      </c>
      <c r="AC620" s="5">
        <v>64.859224385863968</v>
      </c>
      <c r="AD620" s="5">
        <v>95.892254050706697</v>
      </c>
      <c r="AE620" s="5">
        <v>128.53046000000001</v>
      </c>
      <c r="AF620" s="5">
        <v>160.66989465432707</v>
      </c>
      <c r="AG620" s="5">
        <v>189.74539906083004</v>
      </c>
      <c r="BP620" s="47">
        <v>45.15</v>
      </c>
      <c r="BQ620" s="47">
        <v>-1</v>
      </c>
      <c r="BR620" s="47">
        <v>45.15</v>
      </c>
      <c r="BS620" s="80" t="s">
        <v>432</v>
      </c>
      <c r="ED620" s="72"/>
      <c r="EE620" s="72"/>
    </row>
    <row r="621" spans="20:135">
      <c r="T621" s="19">
        <v>0.42986111111111108</v>
      </c>
      <c r="U621" s="35">
        <v>215.68466914163753</v>
      </c>
      <c r="V621" s="5">
        <v>215.68466914163753</v>
      </c>
      <c r="W621" s="5">
        <v>245.08816204723621</v>
      </c>
      <c r="X621" s="5">
        <v>276.13903614601998</v>
      </c>
      <c r="Y621" s="5">
        <v>308.79386</v>
      </c>
      <c r="Z621" s="5">
        <v>340.92916068946056</v>
      </c>
      <c r="AA621" s="5">
        <v>9.9841249213181413</v>
      </c>
      <c r="AB621" s="5">
        <v>35.684669141637528</v>
      </c>
      <c r="AC621" s="5">
        <v>65.08816204723621</v>
      </c>
      <c r="AD621" s="5">
        <v>96.139036146019976</v>
      </c>
      <c r="AE621" s="5">
        <v>128.79386</v>
      </c>
      <c r="AF621" s="5">
        <v>160.92916068946053</v>
      </c>
      <c r="AG621" s="5">
        <v>189.98412492131814</v>
      </c>
      <c r="BP621" s="47">
        <v>45.16</v>
      </c>
      <c r="BQ621" s="47">
        <v>-1</v>
      </c>
      <c r="BR621" s="47">
        <v>45.16</v>
      </c>
      <c r="BS621" s="80" t="s">
        <v>432</v>
      </c>
      <c r="ED621" s="72"/>
      <c r="EE621" s="72"/>
    </row>
    <row r="622" spans="20:135">
      <c r="T622" s="19">
        <v>0.43055555555555558</v>
      </c>
      <c r="U622" s="35">
        <v>215.90696463348496</v>
      </c>
      <c r="V622" s="5">
        <v>215.90696463348496</v>
      </c>
      <c r="W622" s="5">
        <v>245.31719480633609</v>
      </c>
      <c r="X622" s="5">
        <v>276.38603209833008</v>
      </c>
      <c r="Y622" s="5">
        <v>309.05741999999998</v>
      </c>
      <c r="Z622" s="5">
        <v>341.18839877550806</v>
      </c>
      <c r="AA622" s="5">
        <v>10.222715254166019</v>
      </c>
      <c r="AB622" s="5">
        <v>35.906964633484961</v>
      </c>
      <c r="AC622" s="5">
        <v>65.31719480633609</v>
      </c>
      <c r="AD622" s="5">
        <v>96.386032098330077</v>
      </c>
      <c r="AE622" s="5">
        <v>129.05742000000001</v>
      </c>
      <c r="AF622" s="5">
        <v>161.18839877550806</v>
      </c>
      <c r="AG622" s="5">
        <v>190.22271525416605</v>
      </c>
      <c r="BP622" s="47">
        <v>45.17</v>
      </c>
      <c r="BQ622" s="47">
        <v>-1</v>
      </c>
      <c r="BR622" s="47">
        <v>45.17</v>
      </c>
      <c r="BS622" s="80" t="s">
        <v>432</v>
      </c>
      <c r="ED622" s="72"/>
      <c r="EE622" s="72"/>
    </row>
    <row r="623" spans="20:135">
      <c r="T623" s="19">
        <v>0.43124999999999997</v>
      </c>
      <c r="U623" s="35">
        <v>216.12923235894414</v>
      </c>
      <c r="V623" s="5">
        <v>216.12923235894414</v>
      </c>
      <c r="W623" s="5">
        <v>245.54632417159559</v>
      </c>
      <c r="X623" s="5">
        <v>276.63324276911999</v>
      </c>
      <c r="Y623" s="5">
        <v>309.32114000000001</v>
      </c>
      <c r="Z623" s="5">
        <v>341.44760836646128</v>
      </c>
      <c r="AA623" s="5">
        <v>10.461255243213827</v>
      </c>
      <c r="AB623" s="5">
        <v>36.129232358944137</v>
      </c>
      <c r="AC623" s="5">
        <v>65.546324171595586</v>
      </c>
      <c r="AD623" s="5">
        <v>96.633242769119988</v>
      </c>
      <c r="AE623" s="5">
        <v>129.32114000000001</v>
      </c>
      <c r="AF623" s="5">
        <v>161.44760836646131</v>
      </c>
      <c r="AG623" s="5">
        <v>190.46125524321383</v>
      </c>
      <c r="BP623" s="47">
        <v>45.18</v>
      </c>
      <c r="BQ623" s="47">
        <v>-1</v>
      </c>
      <c r="BR623" s="47">
        <v>45.18</v>
      </c>
      <c r="BS623" s="80" t="s">
        <v>432</v>
      </c>
      <c r="ED623" s="72"/>
      <c r="EE623" s="72"/>
    </row>
    <row r="624" spans="20:135">
      <c r="T624" s="19">
        <v>0.43194444444444446</v>
      </c>
      <c r="U624" s="35">
        <v>216.35147178222769</v>
      </c>
      <c r="V624" s="5">
        <v>216.35147178222769</v>
      </c>
      <c r="W624" s="5">
        <v>245.7755516535031</v>
      </c>
      <c r="X624" s="5">
        <v>276.88066913303396</v>
      </c>
      <c r="Y624" s="5">
        <v>309.58501999999999</v>
      </c>
      <c r="Z624" s="5">
        <v>341.70678620932011</v>
      </c>
      <c r="AA624" s="5">
        <v>10.699641179177547</v>
      </c>
      <c r="AB624" s="5">
        <v>36.351471782227691</v>
      </c>
      <c r="AC624" s="5">
        <v>65.775551653503101</v>
      </c>
      <c r="AD624" s="5">
        <v>96.880669133033962</v>
      </c>
      <c r="AE624" s="5">
        <v>129.58501999999999</v>
      </c>
      <c r="AF624" s="5">
        <v>161.70678620932011</v>
      </c>
      <c r="AG624" s="5">
        <v>190.69964117917755</v>
      </c>
      <c r="BP624" s="47">
        <v>45.19</v>
      </c>
      <c r="BQ624" s="47">
        <v>-1</v>
      </c>
      <c r="BR624" s="47">
        <v>45.19</v>
      </c>
      <c r="BS624" s="80" t="s">
        <v>432</v>
      </c>
      <c r="ED624" s="72"/>
      <c r="EE624" s="72"/>
    </row>
    <row r="625" spans="20:135">
      <c r="T625" s="19">
        <v>0.43263888888888885</v>
      </c>
      <c r="U625" s="35">
        <v>216.57368562466294</v>
      </c>
      <c r="V625" s="5">
        <v>216.57368562466294</v>
      </c>
      <c r="W625" s="5">
        <v>246.00487876454719</v>
      </c>
      <c r="X625" s="5">
        <v>277.12831200020787</v>
      </c>
      <c r="Y625" s="5">
        <v>309.84905000000003</v>
      </c>
      <c r="Z625" s="5">
        <v>341.96593243345461</v>
      </c>
      <c r="AA625" s="5">
        <v>10.93795392876342</v>
      </c>
      <c r="AB625" s="5">
        <v>36.573685624662971</v>
      </c>
      <c r="AC625" s="5">
        <v>66.004878764547186</v>
      </c>
      <c r="AD625" s="5">
        <v>97.12831200020787</v>
      </c>
      <c r="AE625" s="5">
        <v>129.84905000000001</v>
      </c>
      <c r="AF625" s="5">
        <v>161.96593243345461</v>
      </c>
      <c r="AG625" s="5">
        <v>190.93795392876342</v>
      </c>
      <c r="BP625" s="47">
        <v>45.2</v>
      </c>
      <c r="BQ625" s="47">
        <v>-1</v>
      </c>
      <c r="BR625" s="47">
        <v>45.2</v>
      </c>
      <c r="BS625" s="80" t="s">
        <v>432</v>
      </c>
      <c r="ED625" s="72"/>
      <c r="EE625" s="72"/>
    </row>
    <row r="626" spans="20:135">
      <c r="T626" s="19">
        <v>0.43333333333333335</v>
      </c>
      <c r="U626" s="35">
        <v>216.79587044928846</v>
      </c>
      <c r="V626" s="5">
        <v>216.79587044928846</v>
      </c>
      <c r="W626" s="5">
        <v>246.2343070191626</v>
      </c>
      <c r="X626" s="5">
        <v>277.37617226288421</v>
      </c>
      <c r="Y626" s="5">
        <v>310.11324999999999</v>
      </c>
      <c r="Z626" s="5">
        <v>342.22504562685538</v>
      </c>
      <c r="AA626" s="5">
        <v>11.176109780743218</v>
      </c>
      <c r="AB626" s="5">
        <v>36.795870449288486</v>
      </c>
      <c r="AC626" s="5">
        <v>66.2343070191626</v>
      </c>
      <c r="AD626" s="5">
        <v>97.376172262884211</v>
      </c>
      <c r="AE626" s="5">
        <v>130.11324999999999</v>
      </c>
      <c r="AF626" s="5">
        <v>162.2250456268554</v>
      </c>
      <c r="AG626" s="5">
        <v>191.17610978074319</v>
      </c>
      <c r="BP626" s="47">
        <v>45.21</v>
      </c>
      <c r="BQ626" s="47">
        <v>-1</v>
      </c>
      <c r="BR626" s="47">
        <v>45.21</v>
      </c>
      <c r="BS626" s="80" t="s">
        <v>432</v>
      </c>
      <c r="ED626" s="72"/>
      <c r="EE626" s="72"/>
    </row>
    <row r="627" spans="20:135">
      <c r="T627" s="19">
        <v>0.43402777777777773</v>
      </c>
      <c r="U627" s="35">
        <v>217.01803281840714</v>
      </c>
      <c r="V627" s="5">
        <v>217.01803281840714</v>
      </c>
      <c r="W627" s="5">
        <v>246.46383793367369</v>
      </c>
      <c r="X627" s="5">
        <v>277.62425078778188</v>
      </c>
      <c r="Y627" s="5">
        <v>310.37760000000003</v>
      </c>
      <c r="Z627" s="5">
        <v>342.4841227592209</v>
      </c>
      <c r="AA627" s="5">
        <v>11.414222329140671</v>
      </c>
      <c r="AB627" s="5">
        <v>37.018032818407164</v>
      </c>
      <c r="AC627" s="5">
        <v>66.463837933673688</v>
      </c>
      <c r="AD627" s="5">
        <v>97.624250787781875</v>
      </c>
      <c r="AE627" s="5">
        <v>130.3776</v>
      </c>
      <c r="AF627" s="5">
        <v>162.48412275922092</v>
      </c>
      <c r="AG627" s="5">
        <v>191.4142223291407</v>
      </c>
      <c r="BP627" s="47">
        <v>45.22</v>
      </c>
      <c r="BQ627" s="47">
        <v>-1</v>
      </c>
      <c r="BR627" s="47">
        <v>45.22</v>
      </c>
      <c r="BS627" s="80" t="s">
        <v>432</v>
      </c>
      <c r="ED627" s="72"/>
      <c r="EE627" s="72"/>
    </row>
    <row r="628" spans="20:135">
      <c r="T628" s="19">
        <v>0.43472222222222223</v>
      </c>
      <c r="U628" s="35">
        <v>217.24016992631567</v>
      </c>
      <c r="V628" s="5">
        <v>217.24016992631567</v>
      </c>
      <c r="W628" s="5">
        <v>246.69347302623902</v>
      </c>
      <c r="X628" s="5">
        <v>277.87254842745097</v>
      </c>
      <c r="Y628" s="5">
        <v>310.64210000000003</v>
      </c>
      <c r="Z628" s="5">
        <v>342.74316381227743</v>
      </c>
      <c r="AA628" s="5">
        <v>11.652165498466957</v>
      </c>
      <c r="AB628" s="5">
        <v>37.240169926315673</v>
      </c>
      <c r="AC628" s="5">
        <v>66.693473026239019</v>
      </c>
      <c r="AD628" s="5">
        <v>97.872548427450965</v>
      </c>
      <c r="AE628" s="5">
        <v>130.6421</v>
      </c>
      <c r="AF628" s="5">
        <v>162.74316381227746</v>
      </c>
      <c r="AG628" s="5">
        <v>191.65216549846696</v>
      </c>
      <c r="BP628" s="47">
        <v>45.23</v>
      </c>
      <c r="BQ628" s="47">
        <v>-1</v>
      </c>
      <c r="BR628" s="47">
        <v>45.23</v>
      </c>
      <c r="BS628" s="80" t="s">
        <v>432</v>
      </c>
      <c r="ED628" s="72"/>
      <c r="EE628" s="72"/>
    </row>
    <row r="629" spans="20:135">
      <c r="T629" s="19">
        <v>0.43541666666666662</v>
      </c>
      <c r="U629" s="35">
        <v>217.46228539660999</v>
      </c>
      <c r="V629" s="5">
        <v>217.46228539660999</v>
      </c>
      <c r="W629" s="5">
        <v>246.92321381679477</v>
      </c>
      <c r="X629" s="5">
        <v>278.12106604011137</v>
      </c>
      <c r="Y629" s="5">
        <v>310.90675999999996</v>
      </c>
      <c r="Z629" s="5">
        <v>343.00216727195692</v>
      </c>
      <c r="AA629" s="5">
        <v>11.890015942244418</v>
      </c>
      <c r="AB629" s="5">
        <v>37.462285396610014</v>
      </c>
      <c r="AC629" s="5">
        <v>66.923213816794771</v>
      </c>
      <c r="AD629" s="5">
        <v>98.121066040111373</v>
      </c>
      <c r="AE629" s="5">
        <v>130.90675999999999</v>
      </c>
      <c r="AF629" s="5">
        <v>163.00216727195692</v>
      </c>
      <c r="AG629" s="5">
        <v>191.89001594224445</v>
      </c>
      <c r="BP629" s="47">
        <v>45.24</v>
      </c>
      <c r="BQ629" s="47">
        <v>-1</v>
      </c>
      <c r="BR629" s="47">
        <v>45.24</v>
      </c>
      <c r="BS629" s="80" t="s">
        <v>432</v>
      </c>
      <c r="ED629" s="72"/>
      <c r="EE629" s="72"/>
    </row>
    <row r="630" spans="20:135">
      <c r="T630" s="19">
        <v>0.43611111111111112</v>
      </c>
      <c r="U630" s="35">
        <v>217.6843759419499</v>
      </c>
      <c r="V630" s="5">
        <v>217.6843759419499</v>
      </c>
      <c r="W630" s="5">
        <v>247.15306182699709</v>
      </c>
      <c r="X630" s="5">
        <v>278.36980435875677</v>
      </c>
      <c r="Y630" s="5">
        <v>311.17158000000001</v>
      </c>
      <c r="Z630" s="5">
        <v>343.2611311370112</v>
      </c>
      <c r="AA630" s="5">
        <v>12.127773560989453</v>
      </c>
      <c r="AB630" s="5">
        <v>37.684375941949895</v>
      </c>
      <c r="AC630" s="5">
        <v>67.153061826997089</v>
      </c>
      <c r="AD630" s="5">
        <v>98.369804358756767</v>
      </c>
      <c r="AE630" s="5">
        <v>131.17158000000001</v>
      </c>
      <c r="AF630" s="5">
        <v>163.2611311370112</v>
      </c>
      <c r="AG630" s="5">
        <v>192.12777356098948</v>
      </c>
      <c r="BP630" s="47">
        <v>45.25</v>
      </c>
      <c r="BQ630" s="47">
        <v>-1</v>
      </c>
      <c r="BR630" s="47">
        <v>45.25</v>
      </c>
      <c r="BS630" s="80" t="s">
        <v>432</v>
      </c>
      <c r="ED630" s="72"/>
      <c r="EE630" s="72"/>
    </row>
    <row r="631" spans="20:135">
      <c r="T631" s="19">
        <v>0.4368055555555555</v>
      </c>
      <c r="U631" s="35">
        <v>217.90644832027397</v>
      </c>
      <c r="V631" s="5">
        <v>217.90644832027397</v>
      </c>
      <c r="W631" s="5">
        <v>247.38301858015819</v>
      </c>
      <c r="X631" s="5">
        <v>278.61876433443649</v>
      </c>
      <c r="Y631" s="5">
        <v>311.43654000000004</v>
      </c>
      <c r="Z631" s="5">
        <v>343.52005383891486</v>
      </c>
      <c r="AA631" s="5">
        <v>12.365456981255477</v>
      </c>
      <c r="AB631" s="5">
        <v>37.906448320273967</v>
      </c>
      <c r="AC631" s="5">
        <v>67.383018580158193</v>
      </c>
      <c r="AD631" s="5">
        <v>98.618764334436491</v>
      </c>
      <c r="AE631" s="5">
        <v>131.43654000000001</v>
      </c>
      <c r="AF631" s="5">
        <v>163.52005383891486</v>
      </c>
      <c r="AG631" s="5">
        <v>192.36545698125548</v>
      </c>
      <c r="BP631" s="47">
        <v>45.26</v>
      </c>
      <c r="BQ631" s="47">
        <v>-1</v>
      </c>
      <c r="BR631" s="47">
        <v>45.26</v>
      </c>
      <c r="BS631" s="80" t="s">
        <v>432</v>
      </c>
      <c r="ED631" s="72"/>
      <c r="EE631" s="72"/>
    </row>
    <row r="632" spans="20:135">
      <c r="T632" s="19">
        <v>0.4375</v>
      </c>
      <c r="U632" s="35">
        <v>218.12849868352171</v>
      </c>
      <c r="V632" s="5">
        <v>218.12849868352171</v>
      </c>
      <c r="W632" s="5">
        <v>247.61308560120898</v>
      </c>
      <c r="X632" s="5">
        <v>278.86794675017404</v>
      </c>
      <c r="Y632" s="5">
        <v>311.70166</v>
      </c>
      <c r="Z632" s="5">
        <v>343.77893517567713</v>
      </c>
      <c r="AA632" s="5">
        <v>12.602987673578411</v>
      </c>
      <c r="AB632" s="5">
        <v>38.128498683521684</v>
      </c>
      <c r="AC632" s="5">
        <v>67.613085601208979</v>
      </c>
      <c r="AD632" s="5">
        <v>98.867946750174042</v>
      </c>
      <c r="AE632" s="5">
        <v>131.70166</v>
      </c>
      <c r="AF632" s="5">
        <v>163.77893517567713</v>
      </c>
      <c r="AG632" s="5">
        <v>192.60298767357841</v>
      </c>
      <c r="BP632" s="47">
        <v>45.27</v>
      </c>
      <c r="BQ632" s="47">
        <v>-1</v>
      </c>
      <c r="BR632" s="47">
        <v>45.27</v>
      </c>
      <c r="BS632" s="80" t="s">
        <v>432</v>
      </c>
      <c r="ED632" s="72"/>
      <c r="EE632" s="72"/>
    </row>
    <row r="633" spans="20:135">
      <c r="T633" s="19">
        <v>0.4381944444444445</v>
      </c>
      <c r="U633" s="35">
        <v>218.35052791473714</v>
      </c>
      <c r="V633" s="5">
        <v>218.35052791473714</v>
      </c>
      <c r="W633" s="5">
        <v>247.84326441662682</v>
      </c>
      <c r="X633" s="5">
        <v>279.11735222466984</v>
      </c>
      <c r="Y633" s="5">
        <v>311.96691999999996</v>
      </c>
      <c r="Z633" s="5">
        <v>344.03777202068352</v>
      </c>
      <c r="AA633" s="5">
        <v>12.840404446143225</v>
      </c>
      <c r="AB633" s="5">
        <v>38.350527914737143</v>
      </c>
      <c r="AC633" s="5">
        <v>67.843264416626823</v>
      </c>
      <c r="AD633" s="5">
        <v>99.117352224669844</v>
      </c>
      <c r="AE633" s="5">
        <v>131.96691999999999</v>
      </c>
      <c r="AF633" s="5">
        <v>164.03777202068349</v>
      </c>
      <c r="AG633" s="5">
        <v>192.84040444614322</v>
      </c>
      <c r="BP633" s="47">
        <v>45.28</v>
      </c>
      <c r="BQ633" s="47">
        <v>-1</v>
      </c>
      <c r="BR633" s="47">
        <v>45.28</v>
      </c>
      <c r="BS633" s="80" t="s">
        <v>432</v>
      </c>
      <c r="ED633" s="72"/>
      <c r="EE633" s="72"/>
    </row>
    <row r="634" spans="20:135">
      <c r="T634" s="19">
        <v>0.43888888888888888</v>
      </c>
      <c r="U634" s="35">
        <v>218.57254267648435</v>
      </c>
      <c r="V634" s="5">
        <v>218.57254267648435</v>
      </c>
      <c r="W634" s="5">
        <v>248.07355655434503</v>
      </c>
      <c r="X634" s="5">
        <v>279.36698172168553</v>
      </c>
      <c r="Y634" s="5">
        <v>312.23234000000002</v>
      </c>
      <c r="Z634" s="5">
        <v>344.29656448561201</v>
      </c>
      <c r="AA634" s="5">
        <v>13.077697573541855</v>
      </c>
      <c r="AB634" s="5">
        <v>38.572542676484318</v>
      </c>
      <c r="AC634" s="5">
        <v>68.073556554345032</v>
      </c>
      <c r="AD634" s="5">
        <v>99.366981721685534</v>
      </c>
      <c r="AE634" s="5">
        <v>132.23233999999999</v>
      </c>
      <c r="AF634" s="5">
        <v>164.29656448561201</v>
      </c>
      <c r="AG634" s="5">
        <v>193.07769757354185</v>
      </c>
      <c r="BP634" s="47">
        <v>45.29</v>
      </c>
      <c r="BQ634" s="47">
        <v>-1</v>
      </c>
      <c r="BR634" s="47">
        <v>45.29</v>
      </c>
      <c r="BS634" s="80" t="s">
        <v>432</v>
      </c>
      <c r="ED634" s="72"/>
      <c r="EE634" s="72"/>
    </row>
    <row r="635" spans="20:135">
      <c r="T635" s="19">
        <v>0.43958333333333338</v>
      </c>
      <c r="U635" s="35">
        <v>218.79453782566009</v>
      </c>
      <c r="V635" s="5">
        <v>218.79453782566009</v>
      </c>
      <c r="W635" s="5">
        <v>248.30396354370714</v>
      </c>
      <c r="X635" s="5">
        <v>279.61683600862392</v>
      </c>
      <c r="Y635" s="5">
        <v>312.49790000000002</v>
      </c>
      <c r="Z635" s="5">
        <v>344.55531092218303</v>
      </c>
      <c r="AA635" s="5">
        <v>13.314915542720598</v>
      </c>
      <c r="AB635" s="5">
        <v>38.794537825660086</v>
      </c>
      <c r="AC635" s="5">
        <v>68.303963543707141</v>
      </c>
      <c r="AD635" s="5">
        <v>99.61683600862392</v>
      </c>
      <c r="AE635" s="5">
        <v>132.49790000000002</v>
      </c>
      <c r="AF635" s="5">
        <v>164.55531092218305</v>
      </c>
      <c r="AG635" s="5">
        <v>193.3149155427206</v>
      </c>
      <c r="BP635" s="47">
        <v>45.3</v>
      </c>
      <c r="BQ635" s="47">
        <v>-1</v>
      </c>
      <c r="BR635" s="47">
        <v>45.3</v>
      </c>
      <c r="BS635" s="80" t="s">
        <v>432</v>
      </c>
      <c r="ED635" s="72"/>
      <c r="EE635" s="72"/>
    </row>
    <row r="636" spans="20:135">
      <c r="T636" s="19">
        <v>0.44027777777777777</v>
      </c>
      <c r="U636" s="35">
        <v>219.01651586117629</v>
      </c>
      <c r="V636" s="5">
        <v>219.01651586117629</v>
      </c>
      <c r="W636" s="5">
        <v>248.53448691558322</v>
      </c>
      <c r="X636" s="5">
        <v>279.86691565133992</v>
      </c>
      <c r="Y636" s="5">
        <v>312.76360999999997</v>
      </c>
      <c r="Z636" s="5">
        <v>344.8140092495056</v>
      </c>
      <c r="AA636" s="5">
        <v>13.552008749918343</v>
      </c>
      <c r="AB636" s="5">
        <v>39.016515861176288</v>
      </c>
      <c r="AC636" s="5">
        <v>68.534486915583216</v>
      </c>
      <c r="AD636" s="5">
        <v>99.866915651339923</v>
      </c>
      <c r="AE636" s="5">
        <v>132.76361</v>
      </c>
      <c r="AF636" s="5">
        <v>164.81400924950563</v>
      </c>
      <c r="AG636" s="5">
        <v>193.55200874991834</v>
      </c>
      <c r="BP636" s="47">
        <v>45.31</v>
      </c>
      <c r="BQ636" s="47">
        <v>-1</v>
      </c>
      <c r="BR636" s="47">
        <v>45.31</v>
      </c>
      <c r="BS636" s="80" t="s">
        <v>432</v>
      </c>
      <c r="ED636" s="72"/>
      <c r="EE636" s="72"/>
    </row>
    <row r="637" spans="20:135">
      <c r="T637" s="19">
        <v>0.44097222222222227</v>
      </c>
      <c r="U637" s="35">
        <v>219.23847918888924</v>
      </c>
      <c r="V637" s="5">
        <v>219.23847918888924</v>
      </c>
      <c r="W637" s="5">
        <v>248.76512820177288</v>
      </c>
      <c r="X637" s="5">
        <v>280.11722160289537</v>
      </c>
      <c r="Y637" s="5">
        <v>313.02945999999997</v>
      </c>
      <c r="Z637" s="5">
        <v>345.07265849560889</v>
      </c>
      <c r="AA637" s="5">
        <v>13.789039899105717</v>
      </c>
      <c r="AB637" s="5">
        <v>39.238479188889244</v>
      </c>
      <c r="AC637" s="5">
        <v>68.765128201772882</v>
      </c>
      <c r="AD637" s="5">
        <v>100.11722160289537</v>
      </c>
      <c r="AE637" s="5">
        <v>133.02946</v>
      </c>
      <c r="AF637" s="5">
        <v>165.07265849560889</v>
      </c>
      <c r="AG637" s="5">
        <v>193.78903989910572</v>
      </c>
      <c r="BP637" s="47">
        <v>45.32</v>
      </c>
      <c r="BQ637" s="47">
        <v>-1</v>
      </c>
      <c r="BR637" s="47">
        <v>45.32</v>
      </c>
      <c r="BS637" s="80" t="s">
        <v>432</v>
      </c>
      <c r="ED637" s="72"/>
      <c r="EE637" s="72"/>
    </row>
    <row r="638" spans="20:135">
      <c r="T638" s="19">
        <v>0.44166666666666665</v>
      </c>
      <c r="U638" s="35">
        <v>219.46042882648365</v>
      </c>
      <c r="V638" s="5">
        <v>219.46042882648365</v>
      </c>
      <c r="W638" s="5">
        <v>248.99588893578493</v>
      </c>
      <c r="X638" s="5">
        <v>280.3677544640355</v>
      </c>
      <c r="Y638" s="5">
        <v>313.29545999999999</v>
      </c>
      <c r="Z638" s="5">
        <v>345.33125718035296</v>
      </c>
      <c r="AA638" s="5">
        <v>14.025891937902088</v>
      </c>
      <c r="AB638" s="5">
        <v>39.460428826483621</v>
      </c>
      <c r="AC638" s="5">
        <v>68.995888935784933</v>
      </c>
      <c r="AD638" s="5">
        <v>100.3677544640355</v>
      </c>
      <c r="AE638" s="5">
        <v>133.29545999999999</v>
      </c>
      <c r="AF638" s="5">
        <v>165.33125718035296</v>
      </c>
      <c r="AG638" s="5">
        <v>194.02589193790209</v>
      </c>
      <c r="BP638" s="47">
        <v>45.33</v>
      </c>
      <c r="BQ638" s="47">
        <v>-1</v>
      </c>
      <c r="BR638" s="47">
        <v>45.33</v>
      </c>
      <c r="BS638" s="80" t="s">
        <v>432</v>
      </c>
      <c r="ED638" s="72"/>
      <c r="EE638" s="72"/>
    </row>
    <row r="639" spans="20:135">
      <c r="T639" s="19">
        <v>0.44236111111111115</v>
      </c>
      <c r="U639" s="35">
        <v>219.6823647536998</v>
      </c>
      <c r="V639" s="5">
        <v>219.6823647536998</v>
      </c>
      <c r="W639" s="5">
        <v>249.22677065215595</v>
      </c>
      <c r="X639" s="5">
        <v>280.6185150719989</v>
      </c>
      <c r="Y639" s="5">
        <v>313.56159000000002</v>
      </c>
      <c r="Z639" s="5">
        <v>345.58980462379338</v>
      </c>
      <c r="AA639" s="5">
        <v>14.262671154270151</v>
      </c>
      <c r="AB639" s="5">
        <v>39.682364753699801</v>
      </c>
      <c r="AC639" s="5">
        <v>69.226770652155949</v>
      </c>
      <c r="AD639" s="5">
        <v>100.6185150719989</v>
      </c>
      <c r="AE639" s="5">
        <v>133.56159</v>
      </c>
      <c r="AF639" s="5">
        <v>165.58980462379338</v>
      </c>
      <c r="AG639" s="5">
        <v>194.26267115427015</v>
      </c>
      <c r="BP639" s="47">
        <v>45.34</v>
      </c>
      <c r="BQ639" s="47">
        <v>-1</v>
      </c>
      <c r="BR639" s="47">
        <v>45.34</v>
      </c>
      <c r="BS639" s="80" t="s">
        <v>432</v>
      </c>
      <c r="ED639" s="72"/>
      <c r="EE639" s="72"/>
    </row>
    <row r="640" spans="20:135">
      <c r="T640" s="19">
        <v>0.44305555555555554</v>
      </c>
      <c r="U640" s="35">
        <v>219.90428918024256</v>
      </c>
      <c r="V640" s="5">
        <v>219.90428918024256</v>
      </c>
      <c r="W640" s="5">
        <v>249.45777488640903</v>
      </c>
      <c r="X640" s="5">
        <v>280.86950409717957</v>
      </c>
      <c r="Y640" s="5">
        <v>313.82787999999999</v>
      </c>
      <c r="Z640" s="5">
        <v>345.84829775454011</v>
      </c>
      <c r="AA640" s="5">
        <v>14.499323372298193</v>
      </c>
      <c r="AB640" s="5">
        <v>39.904289180242586</v>
      </c>
      <c r="AC640" s="5">
        <v>69.457774886409027</v>
      </c>
      <c r="AD640" s="5">
        <v>100.86950409717957</v>
      </c>
      <c r="AE640" s="5">
        <v>133.82787999999999</v>
      </c>
      <c r="AF640" s="5">
        <v>165.84829775454014</v>
      </c>
      <c r="AG640" s="5">
        <v>194.49932337229819</v>
      </c>
      <c r="BP640" s="47">
        <v>45.35</v>
      </c>
      <c r="BQ640" s="47">
        <v>-1</v>
      </c>
      <c r="BR640" s="47">
        <v>45.35</v>
      </c>
      <c r="BS640" s="80" t="s">
        <v>432</v>
      </c>
      <c r="ED640" s="72"/>
      <c r="EE640" s="72"/>
    </row>
    <row r="641" spans="20:135">
      <c r="T641" s="19">
        <v>0.44375000000000003</v>
      </c>
      <c r="U641" s="35">
        <v>220.12620123193608</v>
      </c>
      <c r="V641" s="5">
        <v>220.12620123193608</v>
      </c>
      <c r="W641" s="5">
        <v>249.68890317455498</v>
      </c>
      <c r="X641" s="5">
        <v>281.12072201715239</v>
      </c>
      <c r="Y641" s="5">
        <v>314.09429999999998</v>
      </c>
      <c r="Z641" s="5">
        <v>346.10673671339339</v>
      </c>
      <c r="AA641" s="5">
        <v>14.735888215161708</v>
      </c>
      <c r="AB641" s="5">
        <v>40.126201231936079</v>
      </c>
      <c r="AC641" s="5">
        <v>69.68890317455498</v>
      </c>
      <c r="AD641" s="5">
        <v>101.12072201715239</v>
      </c>
      <c r="AE641" s="5">
        <v>134.0943</v>
      </c>
      <c r="AF641" s="5">
        <v>166.10673671339339</v>
      </c>
      <c r="AG641" s="5">
        <v>194.73588821516174</v>
      </c>
      <c r="BP641" s="47">
        <v>45.36</v>
      </c>
      <c r="BQ641" s="47">
        <v>-1</v>
      </c>
      <c r="BR641" s="47">
        <v>45.36</v>
      </c>
      <c r="BS641" s="80" t="s">
        <v>432</v>
      </c>
      <c r="ED641" s="72"/>
      <c r="EE641" s="72"/>
    </row>
    <row r="642" spans="20:135">
      <c r="T642" s="19">
        <v>0.44444444444444442</v>
      </c>
      <c r="U642" s="35">
        <v>220.34810474463654</v>
      </c>
      <c r="V642" s="5">
        <v>220.34810474463654</v>
      </c>
      <c r="W642" s="5">
        <v>249.92015705561994</v>
      </c>
      <c r="X642" s="5">
        <v>281.37216996849196</v>
      </c>
      <c r="Y642" s="5">
        <v>314.36086</v>
      </c>
      <c r="Z642" s="5">
        <v>346.36512002841869</v>
      </c>
      <c r="AA642" s="5">
        <v>14.97236057818202</v>
      </c>
      <c r="AB642" s="5">
        <v>40.348104744636544</v>
      </c>
      <c r="AC642" s="5">
        <v>69.920157055619939</v>
      </c>
      <c r="AD642" s="5">
        <v>101.37216996849196</v>
      </c>
      <c r="AE642" s="5">
        <v>134.36086</v>
      </c>
      <c r="AF642" s="5">
        <v>166.36512002841869</v>
      </c>
      <c r="AG642" s="5">
        <v>194.97236057818202</v>
      </c>
      <c r="BP642" s="47">
        <v>45.37</v>
      </c>
      <c r="BQ642" s="47">
        <v>-1</v>
      </c>
      <c r="BR642" s="47">
        <v>45.37</v>
      </c>
      <c r="BS642" s="80" t="s">
        <v>432</v>
      </c>
      <c r="ED642" s="72"/>
      <c r="EE642" s="72"/>
    </row>
    <row r="643" spans="20:135">
      <c r="T643" s="19">
        <v>0.44513888888888892</v>
      </c>
      <c r="U643" s="35">
        <v>220.56999764220106</v>
      </c>
      <c r="V643" s="5">
        <v>220.56999764220106</v>
      </c>
      <c r="W643" s="5">
        <v>250.15153806694093</v>
      </c>
      <c r="X643" s="5">
        <v>281.62384819083638</v>
      </c>
      <c r="Y643" s="5">
        <v>314.62754999999999</v>
      </c>
      <c r="Z643" s="5">
        <v>346.62344607003047</v>
      </c>
      <c r="AA643" s="5">
        <v>15.20866475800733</v>
      </c>
      <c r="AB643" s="5">
        <v>40.569997642201088</v>
      </c>
      <c r="AC643" s="5">
        <v>70.15153806694093</v>
      </c>
      <c r="AD643" s="5">
        <v>101.62384819083638</v>
      </c>
      <c r="AE643" s="5">
        <v>134.62754999999999</v>
      </c>
      <c r="AF643" s="5">
        <v>166.62344607003044</v>
      </c>
      <c r="AG643" s="5">
        <v>195.20866475800733</v>
      </c>
      <c r="BP643" s="47">
        <v>45.38</v>
      </c>
      <c r="BQ643" s="47">
        <v>-1</v>
      </c>
      <c r="BR643" s="47">
        <v>45.38</v>
      </c>
      <c r="BS643" s="80" t="s">
        <v>432</v>
      </c>
      <c r="ED643" s="72"/>
      <c r="EE643" s="72"/>
    </row>
    <row r="644" spans="20:135">
      <c r="T644" s="19">
        <v>0.4458333333333333</v>
      </c>
      <c r="U644" s="35">
        <v>220.79188367438087</v>
      </c>
      <c r="V644" s="5">
        <v>220.79188367438087</v>
      </c>
      <c r="W644" s="5">
        <v>250.38304774767727</v>
      </c>
      <c r="X644" s="5">
        <v>281.87575745275433</v>
      </c>
      <c r="Y644" s="5">
        <v>314.89438999999999</v>
      </c>
      <c r="Z644" s="5">
        <v>346.88171402754523</v>
      </c>
      <c r="AA644" s="5">
        <v>15.444897946099047</v>
      </c>
      <c r="AB644" s="5">
        <v>40.79188367438087</v>
      </c>
      <c r="AC644" s="5">
        <v>70.383047747677267</v>
      </c>
      <c r="AD644" s="5">
        <v>101.87575745275433</v>
      </c>
      <c r="AE644" s="5">
        <v>134.89438999999999</v>
      </c>
      <c r="AF644" s="5">
        <v>166.88171402754523</v>
      </c>
      <c r="AG644" s="5">
        <v>195.44489794609905</v>
      </c>
      <c r="BP644" s="47">
        <v>45.39</v>
      </c>
      <c r="BQ644" s="47">
        <v>-1</v>
      </c>
      <c r="BR644" s="47">
        <v>45.39</v>
      </c>
      <c r="BS644" s="80" t="s">
        <v>432</v>
      </c>
      <c r="ED644" s="72"/>
      <c r="EE644" s="72"/>
    </row>
    <row r="645" spans="20:135">
      <c r="T645" s="19">
        <v>0.4465277777777778</v>
      </c>
      <c r="U645" s="35">
        <v>221.01376208449602</v>
      </c>
      <c r="V645" s="5">
        <v>221.01376208449602</v>
      </c>
      <c r="W645" s="5">
        <v>250.61468763974017</v>
      </c>
      <c r="X645" s="5">
        <v>282.12789850146112</v>
      </c>
      <c r="Y645" s="5">
        <v>315.16136</v>
      </c>
      <c r="Z645" s="5">
        <v>347.13992094498013</v>
      </c>
      <c r="AA645" s="5">
        <v>15.681015481139639</v>
      </c>
      <c r="AB645" s="5">
        <v>41.013762084496022</v>
      </c>
      <c r="AC645" s="5">
        <v>70.614687639740168</v>
      </c>
      <c r="AD645" s="5">
        <v>102.12789850146112</v>
      </c>
      <c r="AE645" s="5">
        <v>135.16136</v>
      </c>
      <c r="AF645" s="5">
        <v>167.13992094498013</v>
      </c>
      <c r="AG645" s="5">
        <v>195.68101548113964</v>
      </c>
      <c r="BP645" s="47">
        <v>45.4</v>
      </c>
      <c r="BQ645" s="47">
        <v>-1</v>
      </c>
      <c r="BR645" s="47">
        <v>45.4</v>
      </c>
      <c r="BS645" s="80" t="s">
        <v>432</v>
      </c>
      <c r="ED645" s="72"/>
      <c r="EE645" s="72"/>
    </row>
    <row r="646" spans="20:135">
      <c r="T646" s="19">
        <v>0.44722222222222219</v>
      </c>
      <c r="U646" s="35">
        <v>221.23563446033177</v>
      </c>
      <c r="V646" s="5">
        <v>221.23563446033177</v>
      </c>
      <c r="W646" s="5">
        <v>250.84645928129521</v>
      </c>
      <c r="X646" s="5">
        <v>282.38027184054022</v>
      </c>
      <c r="Y646" s="5">
        <v>315.42845999999997</v>
      </c>
      <c r="Z646" s="5">
        <v>347.39806725126402</v>
      </c>
      <c r="AA646" s="5">
        <v>15.917034215332819</v>
      </c>
      <c r="AB646" s="5">
        <v>41.235634460331767</v>
      </c>
      <c r="AC646" s="5">
        <v>70.846459281295211</v>
      </c>
      <c r="AD646" s="5">
        <v>102.38027184054022</v>
      </c>
      <c r="AE646" s="5">
        <v>135.42846</v>
      </c>
      <c r="AF646" s="5">
        <v>167.39806725126405</v>
      </c>
      <c r="AG646" s="5">
        <v>195.91703421533285</v>
      </c>
      <c r="BP646" s="47">
        <v>45.41</v>
      </c>
      <c r="BQ646" s="47">
        <v>-1</v>
      </c>
      <c r="BR646" s="47">
        <v>45.41</v>
      </c>
      <c r="BS646" s="80" t="s">
        <v>432</v>
      </c>
      <c r="ED646" s="72"/>
      <c r="EE646" s="72"/>
    </row>
    <row r="647" spans="20:135">
      <c r="T647" s="19">
        <v>0.44791666666666669</v>
      </c>
      <c r="U647" s="35">
        <v>221.45750261681349</v>
      </c>
      <c r="V647" s="5">
        <v>221.45750261681349</v>
      </c>
      <c r="W647" s="5">
        <v>251.07836421605106</v>
      </c>
      <c r="X647" s="5">
        <v>282.63287814961876</v>
      </c>
      <c r="Y647" s="5">
        <v>315.69569000000001</v>
      </c>
      <c r="Z647" s="5">
        <v>347.65615220608692</v>
      </c>
      <c r="AA647" s="5">
        <v>16.152931516552826</v>
      </c>
      <c r="AB647" s="5">
        <v>41.457502616813485</v>
      </c>
      <c r="AC647" s="5">
        <v>71.078364216051057</v>
      </c>
      <c r="AD647" s="5">
        <v>102.63287814961876</v>
      </c>
      <c r="AE647" s="5">
        <v>135.69569000000001</v>
      </c>
      <c r="AF647" s="5">
        <v>167.65615220608692</v>
      </c>
      <c r="AG647" s="5">
        <v>196.15293151655285</v>
      </c>
      <c r="BP647" s="47">
        <v>45.42</v>
      </c>
      <c r="BQ647" s="47">
        <v>-1</v>
      </c>
      <c r="BR647" s="47">
        <v>45.42</v>
      </c>
      <c r="BS647" s="80" t="s">
        <v>432</v>
      </c>
      <c r="ED647" s="72"/>
      <c r="EE647" s="72"/>
    </row>
    <row r="648" spans="20:135">
      <c r="T648" s="19">
        <v>0.44861111111111113</v>
      </c>
      <c r="U648" s="35">
        <v>221.67936695832469</v>
      </c>
      <c r="V648" s="5">
        <v>221.67936695832469</v>
      </c>
      <c r="W648" s="5">
        <v>251.31040398688828</v>
      </c>
      <c r="X648" s="5">
        <v>282.88571801561335</v>
      </c>
      <c r="Y648" s="5">
        <v>315.96305999999998</v>
      </c>
      <c r="Z648" s="5">
        <v>347.91417036415555</v>
      </c>
      <c r="AA648" s="5">
        <v>16.388736954574028</v>
      </c>
      <c r="AB648" s="5">
        <v>41.679366958324692</v>
      </c>
      <c r="AC648" s="5">
        <v>71.310403986888275</v>
      </c>
      <c r="AD648" s="5">
        <v>102.88571801561335</v>
      </c>
      <c r="AE648" s="5">
        <v>135.96305999999998</v>
      </c>
      <c r="AF648" s="5">
        <v>167.91417036415555</v>
      </c>
      <c r="AG648" s="5">
        <v>196.38873695457406</v>
      </c>
      <c r="BP648" s="47">
        <v>45.43</v>
      </c>
      <c r="BQ648" s="47">
        <v>-1</v>
      </c>
      <c r="BR648" s="47">
        <v>45.43</v>
      </c>
      <c r="BS648" s="80" t="s">
        <v>432</v>
      </c>
      <c r="ED648" s="72"/>
      <c r="EE648" s="72"/>
    </row>
    <row r="649" spans="20:135">
      <c r="T649" s="19">
        <v>0.44930555555555557</v>
      </c>
      <c r="U649" s="35">
        <v>221.90122789529599</v>
      </c>
      <c r="V649" s="5">
        <v>221.90122789529599</v>
      </c>
      <c r="W649" s="5">
        <v>251.54258013519029</v>
      </c>
      <c r="X649" s="5">
        <v>283.13879189941122</v>
      </c>
      <c r="Y649" s="5">
        <v>316.23054999999999</v>
      </c>
      <c r="Z649" s="5">
        <v>348.17212574741461</v>
      </c>
      <c r="AA649" s="5">
        <v>16.624415451413029</v>
      </c>
      <c r="AB649" s="5">
        <v>41.90122789529596</v>
      </c>
      <c r="AC649" s="5">
        <v>71.542580135190292</v>
      </c>
      <c r="AD649" s="5">
        <v>103.13879189941122</v>
      </c>
      <c r="AE649" s="5">
        <v>136.23054999999999</v>
      </c>
      <c r="AF649" s="5">
        <v>168.17212574741458</v>
      </c>
      <c r="AG649" s="5">
        <v>196.62441545141303</v>
      </c>
      <c r="BP649" s="47">
        <v>45.44</v>
      </c>
      <c r="BQ649" s="47">
        <v>-1</v>
      </c>
      <c r="BR649" s="47">
        <v>45.44</v>
      </c>
      <c r="BS649" s="80" t="s">
        <v>432</v>
      </c>
      <c r="ED649" s="72"/>
      <c r="EE649" s="72"/>
    </row>
    <row r="650" spans="20:135">
      <c r="T650" s="19">
        <v>0.45</v>
      </c>
      <c r="U650" s="35">
        <v>222.12308889949787</v>
      </c>
      <c r="V650" s="5">
        <v>222.12308889949787</v>
      </c>
      <c r="W650" s="5">
        <v>251.77489420360166</v>
      </c>
      <c r="X650" s="5">
        <v>283.39210055133412</v>
      </c>
      <c r="Y650" s="5">
        <v>316.49817999999999</v>
      </c>
      <c r="Z650" s="5">
        <v>348.43001359411778</v>
      </c>
      <c r="AA650" s="5">
        <v>16.859991733000243</v>
      </c>
      <c r="AB650" s="5">
        <v>42.123088899497873</v>
      </c>
      <c r="AC650" s="5">
        <v>71.774894203601662</v>
      </c>
      <c r="AD650" s="5">
        <v>103.39210055133412</v>
      </c>
      <c r="AE650" s="5">
        <v>136.49817999999999</v>
      </c>
      <c r="AF650" s="5">
        <v>168.43001359411781</v>
      </c>
      <c r="AG650" s="5">
        <v>196.85999173300021</v>
      </c>
      <c r="BP650" s="47">
        <v>45.45</v>
      </c>
      <c r="BQ650" s="47">
        <v>-1</v>
      </c>
      <c r="BR650" s="47">
        <v>45.45</v>
      </c>
      <c r="BS650" s="80" t="s">
        <v>432</v>
      </c>
      <c r="ED650" s="72"/>
      <c r="EE650" s="72"/>
    </row>
    <row r="651" spans="20:135">
      <c r="T651" s="19">
        <v>0.45069444444444445</v>
      </c>
      <c r="U651" s="35">
        <v>222.3449484474568</v>
      </c>
      <c r="V651" s="5">
        <v>222.3449484474568</v>
      </c>
      <c r="W651" s="5">
        <v>252.00734773580109</v>
      </c>
      <c r="X651" s="5">
        <v>283.64564452587001</v>
      </c>
      <c r="Y651" s="5">
        <v>316.76593000000003</v>
      </c>
      <c r="Z651" s="5">
        <v>348.68783397128129</v>
      </c>
      <c r="AA651" s="5">
        <v>17.095479737147457</v>
      </c>
      <c r="AB651" s="5">
        <v>42.344948447456773</v>
      </c>
      <c r="AC651" s="5">
        <v>72.00734773580109</v>
      </c>
      <c r="AD651" s="5">
        <v>103.64564452587001</v>
      </c>
      <c r="AE651" s="5">
        <v>136.76593</v>
      </c>
      <c r="AF651" s="5">
        <v>168.68783397128132</v>
      </c>
      <c r="AG651" s="5">
        <v>197.09547973714743</v>
      </c>
      <c r="BP651" s="47">
        <v>45.46</v>
      </c>
      <c r="BQ651" s="47">
        <v>-1</v>
      </c>
      <c r="BR651" s="47">
        <v>45.46</v>
      </c>
      <c r="BS651" s="80" t="s">
        <v>432</v>
      </c>
      <c r="ED651" s="72"/>
      <c r="EE651" s="72"/>
    </row>
    <row r="652" spans="20:135">
      <c r="T652" s="19">
        <v>0.4513888888888889</v>
      </c>
      <c r="U652" s="35">
        <v>222.56680920170635</v>
      </c>
      <c r="V652" s="5">
        <v>222.56680920170635</v>
      </c>
      <c r="W652" s="5">
        <v>252.2399422752332</v>
      </c>
      <c r="X652" s="5">
        <v>283.89942429865863</v>
      </c>
      <c r="Y652" s="5">
        <v>317.03379999999999</v>
      </c>
      <c r="Z652" s="5">
        <v>348.94558484966296</v>
      </c>
      <c r="AA652" s="5">
        <v>17.330829464646115</v>
      </c>
      <c r="AB652" s="5">
        <v>42.566809201706349</v>
      </c>
      <c r="AC652" s="5">
        <v>72.239942275233204</v>
      </c>
      <c r="AD652" s="5">
        <v>103.89942429865863</v>
      </c>
      <c r="AE652" s="5">
        <v>137.03379999999999</v>
      </c>
      <c r="AF652" s="5">
        <v>168.94558484966299</v>
      </c>
      <c r="AG652" s="5">
        <v>197.33082946464611</v>
      </c>
      <c r="BP652" s="47">
        <v>45.47</v>
      </c>
      <c r="BQ652" s="47">
        <v>-1</v>
      </c>
      <c r="BR652" s="47">
        <v>45.47</v>
      </c>
      <c r="BS652" s="80" t="s">
        <v>432</v>
      </c>
      <c r="ED652" s="72"/>
      <c r="EE652" s="72"/>
    </row>
    <row r="653" spans="20:135">
      <c r="T653" s="19">
        <v>0.45208333333333334</v>
      </c>
      <c r="U653" s="35">
        <v>222.78867139332303</v>
      </c>
      <c r="V653" s="5">
        <v>222.78867139332303</v>
      </c>
      <c r="W653" s="5">
        <v>252.4726793642991</v>
      </c>
      <c r="X653" s="5">
        <v>284.15344044314702</v>
      </c>
      <c r="Y653" s="5">
        <v>317.30180000000001</v>
      </c>
      <c r="Z653" s="5">
        <v>349.20326376610529</v>
      </c>
      <c r="AA653" s="5">
        <v>17.566085322069227</v>
      </c>
      <c r="AB653" s="5">
        <v>42.788671393323057</v>
      </c>
      <c r="AC653" s="5">
        <v>72.472679364299097</v>
      </c>
      <c r="AD653" s="5">
        <v>104.15344044314702</v>
      </c>
      <c r="AE653" s="5">
        <v>137.30180000000001</v>
      </c>
      <c r="AF653" s="5">
        <v>169.20326376610529</v>
      </c>
      <c r="AG653" s="5">
        <v>197.56608532206923</v>
      </c>
      <c r="BP653" s="47">
        <v>45.48</v>
      </c>
      <c r="BQ653" s="47">
        <v>-1</v>
      </c>
      <c r="BR653" s="47">
        <v>45.48</v>
      </c>
      <c r="BS653" s="80" t="s">
        <v>432</v>
      </c>
      <c r="ED653" s="72"/>
      <c r="EE653" s="72"/>
    </row>
    <row r="654" spans="20:135">
      <c r="T654" s="19">
        <v>0.45277777777777778</v>
      </c>
      <c r="U654" s="35">
        <v>223.01053735635207</v>
      </c>
      <c r="V654" s="5">
        <v>223.01053735635207</v>
      </c>
      <c r="W654" s="5">
        <v>252.70556055520194</v>
      </c>
      <c r="X654" s="5">
        <v>284.40769336329333</v>
      </c>
      <c r="Y654" s="5">
        <v>317.56992000000002</v>
      </c>
      <c r="Z654" s="5">
        <v>349.46087409718916</v>
      </c>
      <c r="AA654" s="5">
        <v>17.801229956588031</v>
      </c>
      <c r="AB654" s="5">
        <v>43.010537356352074</v>
      </c>
      <c r="AC654" s="5">
        <v>72.705560555201941</v>
      </c>
      <c r="AD654" s="5">
        <v>104.40769336329333</v>
      </c>
      <c r="AE654" s="5">
        <v>137.56992</v>
      </c>
      <c r="AF654" s="5">
        <v>169.46087409718913</v>
      </c>
      <c r="AG654" s="5">
        <v>197.80122995658803</v>
      </c>
      <c r="BP654" s="47">
        <v>45.49</v>
      </c>
      <c r="BQ654" s="47">
        <v>-1</v>
      </c>
      <c r="BR654" s="47">
        <v>45.49</v>
      </c>
      <c r="BS654" s="80" t="s">
        <v>432</v>
      </c>
      <c r="ED654" s="72"/>
      <c r="EE654" s="72"/>
    </row>
    <row r="655" spans="20:135">
      <c r="T655" s="19">
        <v>0.45347222222222222</v>
      </c>
      <c r="U655" s="35">
        <v>223.23240666775678</v>
      </c>
      <c r="V655" s="5">
        <v>223.23240666775678</v>
      </c>
      <c r="W655" s="5">
        <v>252.938587381334</v>
      </c>
      <c r="X655" s="5">
        <v>284.66218366828332</v>
      </c>
      <c r="Y655" s="5">
        <v>317.83816999999999</v>
      </c>
      <c r="Z655" s="5">
        <v>349.71840991701072</v>
      </c>
      <c r="AA655" s="5">
        <v>18.036256439823035</v>
      </c>
      <c r="AB655" s="5">
        <v>43.232406667756777</v>
      </c>
      <c r="AC655" s="5">
        <v>72.938587381334003</v>
      </c>
      <c r="AD655" s="5">
        <v>104.66218366828332</v>
      </c>
      <c r="AE655" s="5">
        <v>137.83816999999999</v>
      </c>
      <c r="AF655" s="5">
        <v>169.71840991701069</v>
      </c>
      <c r="AG655" s="5">
        <v>198.03625643982303</v>
      </c>
      <c r="BP655" s="47">
        <v>45.5</v>
      </c>
      <c r="BQ655" s="47">
        <v>-1</v>
      </c>
      <c r="BR655" s="47">
        <v>45.5</v>
      </c>
      <c r="BS655" s="80" t="s">
        <v>432</v>
      </c>
      <c r="ED655" s="72"/>
      <c r="EE655" s="72"/>
    </row>
    <row r="656" spans="20:135">
      <c r="T656" s="19">
        <v>0.45416666666666666</v>
      </c>
      <c r="U656" s="35">
        <v>223.45428214209676</v>
      </c>
      <c r="V656" s="5">
        <v>223.45428214209676</v>
      </c>
      <c r="W656" s="5">
        <v>253.17176139498338</v>
      </c>
      <c r="X656" s="5">
        <v>284.916911881244</v>
      </c>
      <c r="Y656" s="5">
        <v>318.10653000000002</v>
      </c>
      <c r="Z656" s="5">
        <v>349.97587078018108</v>
      </c>
      <c r="AA656" s="5">
        <v>18.27119921986332</v>
      </c>
      <c r="AB656" s="5">
        <v>43.454282142096758</v>
      </c>
      <c r="AC656" s="5">
        <v>73.171761394983378</v>
      </c>
      <c r="AD656" s="5">
        <v>104.916911881244</v>
      </c>
      <c r="AE656" s="5">
        <v>138.10652999999999</v>
      </c>
      <c r="AF656" s="5">
        <v>169.97587078018108</v>
      </c>
      <c r="AG656" s="5">
        <v>198.27119921986329</v>
      </c>
      <c r="BP656" s="47">
        <v>45.51</v>
      </c>
      <c r="BQ656" s="47">
        <v>-1</v>
      </c>
      <c r="BR656" s="47">
        <v>45.51</v>
      </c>
      <c r="BS656" s="80" t="s">
        <v>432</v>
      </c>
      <c r="ED656" s="72"/>
      <c r="EE656" s="72"/>
    </row>
    <row r="657" spans="20:135">
      <c r="T657" s="19">
        <v>0.4548611111111111</v>
      </c>
      <c r="U657" s="35">
        <v>223.67616304693135</v>
      </c>
      <c r="V657" s="5">
        <v>223.67616304693135</v>
      </c>
      <c r="W657" s="5">
        <v>253.40508414388268</v>
      </c>
      <c r="X657" s="5">
        <v>285.17187822528729</v>
      </c>
      <c r="Y657" s="5">
        <v>318.37500999999997</v>
      </c>
      <c r="Z657" s="5">
        <v>350.23325778673779</v>
      </c>
      <c r="AA657" s="5">
        <v>18.506010766353711</v>
      </c>
      <c r="AB657" s="5">
        <v>43.676163046931379</v>
      </c>
      <c r="AC657" s="5">
        <v>73.405084143882675</v>
      </c>
      <c r="AD657" s="5">
        <v>105.17187822528729</v>
      </c>
      <c r="AE657" s="5">
        <v>138.37501</v>
      </c>
      <c r="AF657" s="5">
        <v>170.23325778673777</v>
      </c>
      <c r="AG657" s="5">
        <v>198.50601076635374</v>
      </c>
      <c r="BP657" s="47">
        <v>45.52</v>
      </c>
      <c r="BQ657" s="47">
        <v>-1</v>
      </c>
      <c r="BR657" s="47">
        <v>45.52</v>
      </c>
      <c r="BS657" s="80" t="s">
        <v>432</v>
      </c>
      <c r="ED657" s="72"/>
      <c r="EE657" s="72"/>
    </row>
    <row r="658" spans="20:135">
      <c r="T658" s="19">
        <v>0.45555555555555555</v>
      </c>
      <c r="U658" s="35">
        <v>223.89805264732735</v>
      </c>
      <c r="V658" s="5">
        <v>223.89805264732735</v>
      </c>
      <c r="W658" s="5">
        <v>253.63855715609878</v>
      </c>
      <c r="X658" s="5">
        <v>285.42708352349632</v>
      </c>
      <c r="Y658" s="5">
        <v>318.64360999999997</v>
      </c>
      <c r="Z658" s="5">
        <v>350.49056648026527</v>
      </c>
      <c r="AA658" s="5">
        <v>18.740732916716297</v>
      </c>
      <c r="AB658" s="5">
        <v>43.898052647327347</v>
      </c>
      <c r="AC658" s="5">
        <v>73.638557156098784</v>
      </c>
      <c r="AD658" s="5">
        <v>105.42708352349632</v>
      </c>
      <c r="AE658" s="5">
        <v>138.64361</v>
      </c>
      <c r="AF658" s="5">
        <v>170.49056648026527</v>
      </c>
      <c r="AG658" s="5">
        <v>198.74073291671627</v>
      </c>
      <c r="BP658" s="47">
        <v>45.53</v>
      </c>
      <c r="BQ658" s="47">
        <v>-1</v>
      </c>
      <c r="BR658" s="47">
        <v>45.53</v>
      </c>
      <c r="BS658" s="80" t="s">
        <v>432</v>
      </c>
      <c r="ED658" s="72"/>
      <c r="EE658" s="72"/>
    </row>
    <row r="659" spans="20:135">
      <c r="T659" s="19">
        <v>0.45624999999999999</v>
      </c>
      <c r="U659" s="35">
        <v>224.11995061192849</v>
      </c>
      <c r="V659" s="5">
        <v>224.11995061192849</v>
      </c>
      <c r="W659" s="5">
        <v>253.8721819794165</v>
      </c>
      <c r="X659" s="5">
        <v>285.68252777640282</v>
      </c>
      <c r="Y659" s="5">
        <v>318.91232000000002</v>
      </c>
      <c r="Z659" s="5">
        <v>350.74779867618747</v>
      </c>
      <c r="AA659" s="5">
        <v>18.975334951802608</v>
      </c>
      <c r="AB659" s="5">
        <v>44.119950611928516</v>
      </c>
      <c r="AC659" s="5">
        <v>73.872181979416496</v>
      </c>
      <c r="AD659" s="5">
        <v>105.68252777640282</v>
      </c>
      <c r="AE659" s="5">
        <v>138.91231999999999</v>
      </c>
      <c r="AF659" s="5">
        <v>170.74779867618744</v>
      </c>
      <c r="AG659" s="5">
        <v>198.97533495180261</v>
      </c>
      <c r="BP659" s="47">
        <v>45.54</v>
      </c>
      <c r="BQ659" s="47">
        <v>-1</v>
      </c>
      <c r="BR659" s="47">
        <v>45.54</v>
      </c>
      <c r="BS659" s="80" t="s">
        <v>432</v>
      </c>
      <c r="ED659" s="72"/>
      <c r="EE659" s="72"/>
    </row>
    <row r="660" spans="20:135">
      <c r="T660" s="19">
        <v>0.45694444444444443</v>
      </c>
      <c r="U660" s="35">
        <v>224.34185850856193</v>
      </c>
      <c r="V660" s="5">
        <v>224.34185850856193</v>
      </c>
      <c r="W660" s="5">
        <v>254.10596017968874</v>
      </c>
      <c r="X660" s="5">
        <v>285.9382119322625</v>
      </c>
      <c r="Y660" s="5">
        <v>319.18115</v>
      </c>
      <c r="Z660" s="5">
        <v>351.00495020735082</v>
      </c>
      <c r="AA660" s="5">
        <v>19.209854604745374</v>
      </c>
      <c r="AB660" s="5">
        <v>44.341858508561927</v>
      </c>
      <c r="AC660" s="5">
        <v>74.105960179688736</v>
      </c>
      <c r="AD660" s="5">
        <v>105.9382119322625</v>
      </c>
      <c r="AE660" s="5">
        <v>139.18115</v>
      </c>
      <c r="AF660" s="5">
        <v>171.00495020735084</v>
      </c>
      <c r="AG660" s="5">
        <v>199.20985460474535</v>
      </c>
      <c r="BP660" s="47">
        <v>45.55</v>
      </c>
      <c r="BQ660" s="47">
        <v>-1</v>
      </c>
      <c r="BR660" s="47">
        <v>45.55</v>
      </c>
      <c r="BS660" s="80" t="s">
        <v>432</v>
      </c>
      <c r="ED660" s="72"/>
      <c r="EE660" s="72"/>
    </row>
    <row r="661" spans="20:135">
      <c r="T661" s="19">
        <v>0.45763888888888887</v>
      </c>
      <c r="U661" s="35">
        <v>224.56377724495823</v>
      </c>
      <c r="V661" s="5">
        <v>224.56377724495823</v>
      </c>
      <c r="W661" s="5">
        <v>254.33989328182281</v>
      </c>
      <c r="X661" s="5">
        <v>286.19413591747934</v>
      </c>
      <c r="Y661" s="5">
        <v>319.45008999999999</v>
      </c>
      <c r="Z661" s="5">
        <v>351.26202242075578</v>
      </c>
      <c r="AA661" s="5">
        <v>19.444234475393785</v>
      </c>
      <c r="AB661" s="5">
        <v>44.56377724495826</v>
      </c>
      <c r="AC661" s="5">
        <v>74.33989328182281</v>
      </c>
      <c r="AD661" s="5">
        <v>106.19413591747934</v>
      </c>
      <c r="AE661" s="5">
        <v>139.45008999999999</v>
      </c>
      <c r="AF661" s="5">
        <v>171.26202242075578</v>
      </c>
      <c r="AG661" s="5">
        <v>199.44423447539378</v>
      </c>
      <c r="BP661" s="47">
        <v>45.56</v>
      </c>
      <c r="BQ661" s="47">
        <v>-1</v>
      </c>
      <c r="BR661" s="47">
        <v>45.56</v>
      </c>
      <c r="BS661" s="80" t="s">
        <v>432</v>
      </c>
      <c r="ED661" s="72"/>
      <c r="EE661" s="72"/>
    </row>
    <row r="662" spans="20:135">
      <c r="T662" s="19">
        <v>0.45833333333333331</v>
      </c>
      <c r="U662" s="35">
        <v>224.78570880157201</v>
      </c>
      <c r="V662" s="5">
        <v>224.78570880157201</v>
      </c>
      <c r="W662" s="5">
        <v>254.57398282496274</v>
      </c>
      <c r="X662" s="5">
        <v>286.45030015117072</v>
      </c>
      <c r="Y662" s="5">
        <v>319.71914000000004</v>
      </c>
      <c r="Z662" s="5">
        <v>351.51901417244369</v>
      </c>
      <c r="AA662" s="5">
        <v>19.678523969974606</v>
      </c>
      <c r="AB662" s="5">
        <v>44.785708801572014</v>
      </c>
      <c r="AC662" s="5">
        <v>74.573982824962741</v>
      </c>
      <c r="AD662" s="5">
        <v>106.45030015117072</v>
      </c>
      <c r="AE662" s="5">
        <v>139.71914000000001</v>
      </c>
      <c r="AF662" s="5">
        <v>171.51901417244369</v>
      </c>
      <c r="AG662" s="5">
        <v>199.67852396997461</v>
      </c>
      <c r="BP662" s="47">
        <v>45.57</v>
      </c>
      <c r="BQ662" s="47">
        <v>-1</v>
      </c>
      <c r="BR662" s="47">
        <v>45.57</v>
      </c>
      <c r="BS662" s="80" t="s">
        <v>432</v>
      </c>
      <c r="ED662" s="72"/>
      <c r="EE662" s="72"/>
    </row>
    <row r="663" spans="20:135">
      <c r="T663" s="19">
        <v>0.45902777777777781</v>
      </c>
      <c r="U663" s="35">
        <v>225.00765369675986</v>
      </c>
      <c r="V663" s="5">
        <v>225.00765369675986</v>
      </c>
      <c r="W663" s="5">
        <v>254.80823035655152</v>
      </c>
      <c r="X663" s="5">
        <v>286.7067054739714</v>
      </c>
      <c r="Y663" s="5">
        <v>319.98829000000001</v>
      </c>
      <c r="Z663" s="5">
        <v>351.77592105502947</v>
      </c>
      <c r="AA663" s="5">
        <v>19.912707808265168</v>
      </c>
      <c r="AB663" s="5">
        <v>45.00765369675986</v>
      </c>
      <c r="AC663" s="5">
        <v>74.808230356551519</v>
      </c>
      <c r="AD663" s="5">
        <v>106.7067054739714</v>
      </c>
      <c r="AE663" s="5">
        <v>139.98829000000001</v>
      </c>
      <c r="AF663" s="5">
        <v>171.77592105502947</v>
      </c>
      <c r="AG663" s="5">
        <v>199.91270780826517</v>
      </c>
      <c r="BP663" s="47">
        <v>45.58</v>
      </c>
      <c r="BQ663" s="47">
        <v>-1</v>
      </c>
      <c r="BR663" s="47">
        <v>45.58</v>
      </c>
      <c r="BS663" s="80" t="s">
        <v>432</v>
      </c>
      <c r="ED663" s="72"/>
      <c r="EE663" s="72"/>
    </row>
    <row r="664" spans="20:135">
      <c r="T664" s="19">
        <v>0.4597222222222222</v>
      </c>
      <c r="U664" s="35">
        <v>225.22961330219556</v>
      </c>
      <c r="V664" s="5">
        <v>225.22961330219556</v>
      </c>
      <c r="W664" s="5">
        <v>255.04263740285148</v>
      </c>
      <c r="X664" s="5">
        <v>286.96335177509332</v>
      </c>
      <c r="Y664" s="5">
        <v>320.25756000000001</v>
      </c>
      <c r="Z664" s="5">
        <v>352.03274511427054</v>
      </c>
      <c r="AA664" s="5">
        <v>20.146810266744581</v>
      </c>
      <c r="AB664" s="5">
        <v>45.22961330219556</v>
      </c>
      <c r="AC664" s="5">
        <v>75.042637402851483</v>
      </c>
      <c r="AD664" s="5">
        <v>106.96335177509332</v>
      </c>
      <c r="AE664" s="5">
        <v>140.25756000000001</v>
      </c>
      <c r="AF664" s="5">
        <v>172.03274511427054</v>
      </c>
      <c r="AG664" s="5">
        <v>200.14681026674458</v>
      </c>
      <c r="BP664" s="47">
        <v>45.59</v>
      </c>
      <c r="BQ664" s="47">
        <v>-1</v>
      </c>
      <c r="BR664" s="47">
        <v>45.59</v>
      </c>
      <c r="BS664" s="80" t="s">
        <v>432</v>
      </c>
      <c r="ED664" s="72"/>
      <c r="EE664" s="72"/>
    </row>
    <row r="665" spans="20:135">
      <c r="T665" s="19">
        <v>0.4604166666666667</v>
      </c>
      <c r="U665" s="35">
        <v>225.45158882800501</v>
      </c>
      <c r="V665" s="5">
        <v>225.45158882800501</v>
      </c>
      <c r="W665" s="5">
        <v>255.27720552878617</v>
      </c>
      <c r="X665" s="5">
        <v>287.22023943549783</v>
      </c>
      <c r="Y665" s="5">
        <v>320.52692999999999</v>
      </c>
      <c r="Z665" s="5">
        <v>352.28948460433935</v>
      </c>
      <c r="AA665" s="5">
        <v>20.380782885823123</v>
      </c>
      <c r="AB665" s="5">
        <v>45.451588828005015</v>
      </c>
      <c r="AC665" s="5">
        <v>75.277205528786169</v>
      </c>
      <c r="AD665" s="5">
        <v>107.22023943549783</v>
      </c>
      <c r="AE665" s="5">
        <v>140.52692999999999</v>
      </c>
      <c r="AF665" s="5">
        <v>172.28948460433938</v>
      </c>
      <c r="AG665" s="5">
        <v>200.38078288582309</v>
      </c>
      <c r="BP665" s="47">
        <v>45.6</v>
      </c>
      <c r="BQ665" s="47">
        <v>-1</v>
      </c>
      <c r="BR665" s="47">
        <v>45.6</v>
      </c>
      <c r="BS665" s="80" t="s">
        <v>432</v>
      </c>
      <c r="ED665" s="72"/>
      <c r="EE665" s="72"/>
    </row>
    <row r="666" spans="20:135">
      <c r="T666" s="19">
        <v>0.46111111111111108</v>
      </c>
      <c r="U666" s="35">
        <v>225.67358137699455</v>
      </c>
      <c r="V666" s="5">
        <v>225.67358137699455</v>
      </c>
      <c r="W666" s="5">
        <v>255.51193626243747</v>
      </c>
      <c r="X666" s="5">
        <v>287.47736916724512</v>
      </c>
      <c r="Y666" s="5">
        <v>320.79641000000004</v>
      </c>
      <c r="Z666" s="5">
        <v>352.54613665882027</v>
      </c>
      <c r="AA666" s="5">
        <v>20.614650024084824</v>
      </c>
      <c r="AB666" s="5">
        <v>45.673581376994548</v>
      </c>
      <c r="AC666" s="5">
        <v>75.511936262437473</v>
      </c>
      <c r="AD666" s="5">
        <v>107.47736916724512</v>
      </c>
      <c r="AE666" s="5">
        <v>140.79641000000001</v>
      </c>
      <c r="AF666" s="5">
        <v>172.54613665882025</v>
      </c>
      <c r="AG666" s="5">
        <v>200.61465002408482</v>
      </c>
      <c r="BP666" s="47">
        <v>45.61</v>
      </c>
      <c r="BQ666" s="47">
        <v>-1</v>
      </c>
      <c r="BR666" s="47">
        <v>45.61</v>
      </c>
      <c r="BS666" s="80" t="s">
        <v>432</v>
      </c>
      <c r="ED666" s="72"/>
      <c r="EE666" s="72"/>
    </row>
    <row r="667" spans="20:135">
      <c r="T667" s="19">
        <v>0.46180555555555558</v>
      </c>
      <c r="U667" s="35">
        <v>225.89559248414173</v>
      </c>
      <c r="V667" s="5">
        <v>225.89559248414173</v>
      </c>
      <c r="W667" s="5">
        <v>255.74683116472528</v>
      </c>
      <c r="X667" s="5">
        <v>287.73474079434891</v>
      </c>
      <c r="Y667" s="5">
        <v>321.06599</v>
      </c>
      <c r="Z667" s="5">
        <v>352.80270235658065</v>
      </c>
      <c r="AA667" s="5">
        <v>20.848401205029518</v>
      </c>
      <c r="AB667" s="5">
        <v>45.89559248414173</v>
      </c>
      <c r="AC667" s="5">
        <v>75.746831164725279</v>
      </c>
      <c r="AD667" s="5">
        <v>107.73474079434891</v>
      </c>
      <c r="AE667" s="5">
        <v>141.06599</v>
      </c>
      <c r="AF667" s="5">
        <v>172.80270235658068</v>
      </c>
      <c r="AG667" s="5">
        <v>200.84840120502949</v>
      </c>
      <c r="BP667" s="47">
        <v>45.62</v>
      </c>
      <c r="BQ667" s="47">
        <v>-1</v>
      </c>
      <c r="BR667" s="47">
        <v>45.62</v>
      </c>
      <c r="BS667" s="80" t="s">
        <v>432</v>
      </c>
      <c r="ED667" s="72"/>
      <c r="EE667" s="72"/>
    </row>
    <row r="668" spans="20:135">
      <c r="T668" s="19">
        <v>0.46249999999999997</v>
      </c>
      <c r="U668" s="35">
        <v>226.11762309969413</v>
      </c>
      <c r="V668" s="5">
        <v>226.11762309969413</v>
      </c>
      <c r="W668" s="5">
        <v>255.98189173667629</v>
      </c>
      <c r="X668" s="5">
        <v>287.99235496242238</v>
      </c>
      <c r="Y668" s="5">
        <v>321.33566999999999</v>
      </c>
      <c r="Z668" s="5">
        <v>353.05917870897514</v>
      </c>
      <c r="AA668" s="5">
        <v>21.082068209383237</v>
      </c>
      <c r="AB668" s="5">
        <v>46.117623099694129</v>
      </c>
      <c r="AC668" s="5">
        <v>75.981891736676289</v>
      </c>
      <c r="AD668" s="5">
        <v>107.99235496242238</v>
      </c>
      <c r="AE668" s="5">
        <v>141.33566999999999</v>
      </c>
      <c r="AF668" s="5">
        <v>173.05917870897514</v>
      </c>
      <c r="AG668" s="5">
        <v>201.08206820938321</v>
      </c>
      <c r="BP668" s="47">
        <v>45.63</v>
      </c>
      <c r="BQ668" s="47">
        <v>-1</v>
      </c>
      <c r="BR668" s="47">
        <v>45.63</v>
      </c>
      <c r="BS668" s="80" t="s">
        <v>432</v>
      </c>
      <c r="ED668" s="72"/>
      <c r="EE668" s="72"/>
    </row>
    <row r="669" spans="20:135">
      <c r="T669" s="19">
        <v>0.46319444444444446</v>
      </c>
      <c r="U669" s="35">
        <v>226.33967449571372</v>
      </c>
      <c r="V669" s="5">
        <v>226.33967449571372</v>
      </c>
      <c r="W669" s="5">
        <v>256.21711954964405</v>
      </c>
      <c r="X669" s="5">
        <v>288.2502118951943</v>
      </c>
      <c r="Y669" s="5">
        <v>321.60543999999999</v>
      </c>
      <c r="Z669" s="5">
        <v>353.31556511626161</v>
      </c>
      <c r="AA669" s="5">
        <v>21.315600325235152</v>
      </c>
      <c r="AB669" s="5">
        <v>46.339674495713723</v>
      </c>
      <c r="AC669" s="5">
        <v>76.217119549644053</v>
      </c>
      <c r="AD669" s="5">
        <v>108.2502118951943</v>
      </c>
      <c r="AE669" s="5">
        <v>141.60543999999999</v>
      </c>
      <c r="AF669" s="5">
        <v>173.31556511626158</v>
      </c>
      <c r="AG669" s="5">
        <v>201.31560032523515</v>
      </c>
      <c r="BP669" s="47">
        <v>45.64</v>
      </c>
      <c r="BQ669" s="47">
        <v>-1</v>
      </c>
      <c r="BR669" s="47">
        <v>45.64</v>
      </c>
      <c r="BS669" s="80" t="s">
        <v>432</v>
      </c>
      <c r="ED669" s="72"/>
      <c r="EE669" s="72"/>
    </row>
    <row r="670" spans="20:135">
      <c r="T670" s="19">
        <v>0.46388888888888885</v>
      </c>
      <c r="U670" s="35">
        <v>226.56174780647723</v>
      </c>
      <c r="V670" s="5">
        <v>226.56174780647723</v>
      </c>
      <c r="W670" s="5">
        <v>256.45251609773794</v>
      </c>
      <c r="X670" s="5">
        <v>288.50831169890034</v>
      </c>
      <c r="Y670" s="5">
        <v>321.87531999999999</v>
      </c>
      <c r="Z670" s="5">
        <v>353.57186101577906</v>
      </c>
      <c r="AA670" s="5">
        <v>21.549071836399492</v>
      </c>
      <c r="AB670" s="5">
        <v>46.561747806477229</v>
      </c>
      <c r="AC670" s="5">
        <v>76.452516097737941</v>
      </c>
      <c r="AD670" s="5">
        <v>108.50831169890034</v>
      </c>
      <c r="AE670" s="5">
        <v>141.87531999999999</v>
      </c>
      <c r="AF670" s="5">
        <v>173.57186101577904</v>
      </c>
      <c r="AG670" s="5">
        <v>201.54907183639949</v>
      </c>
      <c r="BP670" s="47">
        <v>45.65</v>
      </c>
      <c r="BQ670" s="47">
        <v>-1</v>
      </c>
      <c r="BR670" s="47">
        <v>45.65</v>
      </c>
      <c r="BS670" s="80" t="s">
        <v>432</v>
      </c>
      <c r="ED670" s="72"/>
      <c r="EE670" s="72"/>
    </row>
    <row r="671" spans="20:135">
      <c r="T671" s="19">
        <v>0.46458333333333335</v>
      </c>
      <c r="U671" s="35">
        <v>226.78384460060732</v>
      </c>
      <c r="V671" s="5">
        <v>226.78384460060732</v>
      </c>
      <c r="W671" s="5">
        <v>256.68808300709713</v>
      </c>
      <c r="X671" s="5">
        <v>288.76665461377365</v>
      </c>
      <c r="Y671" s="5">
        <v>322.14528999999999</v>
      </c>
      <c r="Z671" s="5">
        <v>353.82806551655852</v>
      </c>
      <c r="AA671" s="5">
        <v>21.782407553755434</v>
      </c>
      <c r="AB671" s="5">
        <v>46.783844600607324</v>
      </c>
      <c r="AC671" s="5">
        <v>76.688083007097134</v>
      </c>
      <c r="AD671" s="5">
        <v>108.76665461377365</v>
      </c>
      <c r="AE671" s="5">
        <v>142.14528999999999</v>
      </c>
      <c r="AF671" s="5">
        <v>173.82806551655852</v>
      </c>
      <c r="AG671" s="5">
        <v>201.78240755375543</v>
      </c>
      <c r="BP671" s="47">
        <v>45.66</v>
      </c>
      <c r="BQ671" s="47">
        <v>-1</v>
      </c>
      <c r="BR671" s="47">
        <v>45.66</v>
      </c>
      <c r="BS671" s="80" t="s">
        <v>432</v>
      </c>
      <c r="ED671" s="72"/>
      <c r="EE671" s="72"/>
    </row>
    <row r="672" spans="20:135">
      <c r="T672" s="19">
        <v>0.46527777777777773</v>
      </c>
      <c r="U672" s="35">
        <v>227.00596590098613</v>
      </c>
      <c r="V672" s="5">
        <v>227.00596590098613</v>
      </c>
      <c r="W672" s="5">
        <v>256.92382165194647</v>
      </c>
      <c r="X672" s="5">
        <v>289.02524110582948</v>
      </c>
      <c r="Y672" s="5">
        <v>322.41535999999996</v>
      </c>
      <c r="Z672" s="5">
        <v>354.08417583049231</v>
      </c>
      <c r="AA672" s="5">
        <v>22.015657597804363</v>
      </c>
      <c r="AB672" s="5">
        <v>47.005965900986098</v>
      </c>
      <c r="AC672" s="5">
        <v>76.923821651946469</v>
      </c>
      <c r="AD672" s="5">
        <v>109.02524110582948</v>
      </c>
      <c r="AE672" s="5">
        <v>142.41535999999999</v>
      </c>
      <c r="AF672" s="5">
        <v>174.08417583049231</v>
      </c>
      <c r="AG672" s="5">
        <v>202.01565759780436</v>
      </c>
      <c r="BP672" s="47">
        <v>45.67</v>
      </c>
      <c r="BQ672" s="47">
        <v>-1</v>
      </c>
      <c r="BR672" s="47">
        <v>45.67</v>
      </c>
      <c r="BS672" s="80" t="s">
        <v>432</v>
      </c>
      <c r="ED672" s="72"/>
      <c r="EE672" s="72"/>
    </row>
    <row r="673" spans="20:135">
      <c r="T673" s="19">
        <v>0.46597222222222223</v>
      </c>
      <c r="U673" s="35">
        <v>227.22811304453342</v>
      </c>
      <c r="V673" s="5">
        <v>227.22811304453342</v>
      </c>
      <c r="W673" s="5">
        <v>257.15973374813086</v>
      </c>
      <c r="X673" s="5">
        <v>289.28407113782924</v>
      </c>
      <c r="Y673" s="5">
        <v>322.68552</v>
      </c>
      <c r="Z673" s="5">
        <v>354.34019255942314</v>
      </c>
      <c r="AA673" s="5">
        <v>22.248789873774058</v>
      </c>
      <c r="AB673" s="5">
        <v>47.228113044533416</v>
      </c>
      <c r="AC673" s="5">
        <v>77.159733748130861</v>
      </c>
      <c r="AD673" s="5">
        <v>109.28407113782924</v>
      </c>
      <c r="AE673" s="5">
        <v>142.68552</v>
      </c>
      <c r="AF673" s="5">
        <v>174.34019255942312</v>
      </c>
      <c r="AG673" s="5">
        <v>202.24878987377409</v>
      </c>
      <c r="BP673" s="47">
        <v>45.68</v>
      </c>
      <c r="BQ673" s="47">
        <v>-1</v>
      </c>
      <c r="BR673" s="47">
        <v>45.68</v>
      </c>
      <c r="BS673" s="80" t="s">
        <v>432</v>
      </c>
      <c r="ED673" s="72"/>
      <c r="EE673" s="72"/>
    </row>
    <row r="674" spans="20:135">
      <c r="T674" s="19">
        <v>0.46666666666666662</v>
      </c>
      <c r="U674" s="35">
        <v>227.45028704680186</v>
      </c>
      <c r="V674" s="5">
        <v>227.45028704680186</v>
      </c>
      <c r="W674" s="5">
        <v>257.39582070895085</v>
      </c>
      <c r="X674" s="5">
        <v>289.54314504110778</v>
      </c>
      <c r="Y674" s="5">
        <v>322.95577000000003</v>
      </c>
      <c r="Z674" s="5">
        <v>354.59611428361666</v>
      </c>
      <c r="AA674" s="5">
        <v>22.481819339969547</v>
      </c>
      <c r="AB674" s="5">
        <v>47.450287046801861</v>
      </c>
      <c r="AC674" s="5">
        <v>77.395820708950851</v>
      </c>
      <c r="AD674" s="5">
        <v>109.54314504110778</v>
      </c>
      <c r="AE674" s="5">
        <v>142.95577</v>
      </c>
      <c r="AF674" s="5">
        <v>174.59611428361666</v>
      </c>
      <c r="AG674" s="5">
        <v>202.48181933996958</v>
      </c>
      <c r="BP674" s="47">
        <v>45.69</v>
      </c>
      <c r="BQ674" s="47">
        <v>-1</v>
      </c>
      <c r="BR674" s="47">
        <v>45.69</v>
      </c>
      <c r="BS674" s="80" t="s">
        <v>432</v>
      </c>
      <c r="ED674" s="72"/>
      <c r="EE674" s="72"/>
    </row>
    <row r="675" spans="20:135">
      <c r="T675" s="19">
        <v>0.46736111111111112</v>
      </c>
      <c r="U675" s="35">
        <v>227.6724895782622</v>
      </c>
      <c r="V675" s="5">
        <v>227.6724895782622</v>
      </c>
      <c r="W675" s="5">
        <v>257.63208404141113</v>
      </c>
      <c r="X675" s="5">
        <v>289.80246286842794</v>
      </c>
      <c r="Y675" s="5">
        <v>323.22611000000001</v>
      </c>
      <c r="Z675" s="5">
        <v>354.85193897891963</v>
      </c>
      <c r="AA675" s="5">
        <v>22.714759684982141</v>
      </c>
      <c r="AB675" s="5">
        <v>47.67248957826223</v>
      </c>
      <c r="AC675" s="5">
        <v>77.632084041411133</v>
      </c>
      <c r="AD675" s="5">
        <v>109.80246286842794</v>
      </c>
      <c r="AE675" s="5">
        <v>143.22611000000001</v>
      </c>
      <c r="AF675" s="5">
        <v>174.85193897891961</v>
      </c>
      <c r="AG675" s="5">
        <v>202.71475968498217</v>
      </c>
      <c r="BP675" s="47">
        <v>45.7</v>
      </c>
      <c r="BQ675" s="47">
        <v>-1</v>
      </c>
      <c r="BR675" s="47">
        <v>45.7</v>
      </c>
      <c r="BS675" s="80" t="s">
        <v>432</v>
      </c>
      <c r="ED675" s="72"/>
      <c r="EE675" s="72"/>
    </row>
    <row r="676" spans="20:135">
      <c r="T676" s="19">
        <v>0.4680555555555555</v>
      </c>
      <c r="U676" s="35">
        <v>227.89472175119806</v>
      </c>
      <c r="V676" s="5">
        <v>227.89472175119806</v>
      </c>
      <c r="W676" s="5">
        <v>257.86852537768641</v>
      </c>
      <c r="X676" s="5">
        <v>290.06202480406625</v>
      </c>
      <c r="Y676" s="5">
        <v>323.49653999999998</v>
      </c>
      <c r="Z676" s="5">
        <v>355.10766691216122</v>
      </c>
      <c r="AA676" s="5">
        <v>22.947588576596388</v>
      </c>
      <c r="AB676" s="5">
        <v>47.894721751198063</v>
      </c>
      <c r="AC676" s="5">
        <v>77.86852537768641</v>
      </c>
      <c r="AD676" s="5">
        <v>110.06202480406625</v>
      </c>
      <c r="AE676" s="5">
        <v>143.49654000000001</v>
      </c>
      <c r="AF676" s="5">
        <v>175.10766691216122</v>
      </c>
      <c r="AG676" s="5">
        <v>202.94758857659639</v>
      </c>
      <c r="BP676" s="47">
        <v>45.71</v>
      </c>
      <c r="BQ676" s="47">
        <v>-1</v>
      </c>
      <c r="BR676" s="47">
        <v>45.71</v>
      </c>
      <c r="BS676" s="80" t="s">
        <v>432</v>
      </c>
      <c r="ED676" s="72"/>
      <c r="EE676" s="72"/>
    </row>
    <row r="677" spans="20:135">
      <c r="T677" s="19">
        <v>0.46875</v>
      </c>
      <c r="U677" s="35">
        <v>228.11698467756676</v>
      </c>
      <c r="V677" s="5">
        <v>228.11698467756676</v>
      </c>
      <c r="W677" s="5">
        <v>258.10514617064064</v>
      </c>
      <c r="X677" s="5">
        <v>290.32183136730077</v>
      </c>
      <c r="Y677" s="5">
        <v>323.76706000000001</v>
      </c>
      <c r="Z677" s="5">
        <v>355.36329586641932</v>
      </c>
      <c r="AA677" s="5">
        <v>23.180325103163</v>
      </c>
      <c r="AB677" s="5">
        <v>48.116984677566734</v>
      </c>
      <c r="AC677" s="5">
        <v>78.105146170640637</v>
      </c>
      <c r="AD677" s="5">
        <v>110.32183136730077</v>
      </c>
      <c r="AE677" s="5">
        <v>143.76706000000001</v>
      </c>
      <c r="AF677" s="5">
        <v>175.36329586641935</v>
      </c>
      <c r="AG677" s="5">
        <v>203.18032510316297</v>
      </c>
      <c r="BP677" s="47">
        <v>45.72</v>
      </c>
      <c r="BQ677" s="47">
        <v>-1</v>
      </c>
      <c r="BR677" s="47">
        <v>45.72</v>
      </c>
      <c r="BS677" s="80" t="s">
        <v>432</v>
      </c>
      <c r="ED677" s="72"/>
      <c r="EE677" s="72"/>
    </row>
    <row r="678" spans="20:135">
      <c r="T678" s="19">
        <v>0.4694444444444445</v>
      </c>
      <c r="U678" s="35">
        <v>228.33927983992629</v>
      </c>
      <c r="V678" s="5">
        <v>228.33927983992629</v>
      </c>
      <c r="W678" s="5">
        <v>258.34194794054156</v>
      </c>
      <c r="X678" s="5">
        <v>290.58188200198464</v>
      </c>
      <c r="Y678" s="5">
        <v>324.03765999999996</v>
      </c>
      <c r="Z678" s="5">
        <v>355.61882491937274</v>
      </c>
      <c r="AA678" s="5">
        <v>23.412954273943626</v>
      </c>
      <c r="AB678" s="5">
        <v>48.339279839926292</v>
      </c>
      <c r="AC678" s="5">
        <v>78.341947940541559</v>
      </c>
      <c r="AD678" s="5">
        <v>110.58188200198464</v>
      </c>
      <c r="AE678" s="5">
        <v>144.03765999999999</v>
      </c>
      <c r="AF678" s="5">
        <v>175.61882491937274</v>
      </c>
      <c r="AG678" s="5">
        <v>203.41295427394363</v>
      </c>
      <c r="BP678" s="47">
        <v>45.73</v>
      </c>
      <c r="BQ678" s="47">
        <v>-1</v>
      </c>
      <c r="BR678" s="47">
        <v>45.73</v>
      </c>
      <c r="BS678" s="80" t="s">
        <v>432</v>
      </c>
      <c r="ED678" s="72"/>
      <c r="EE678" s="72"/>
    </row>
    <row r="679" spans="20:135">
      <c r="T679" s="19">
        <v>0.47013888888888888</v>
      </c>
      <c r="U679" s="35">
        <v>228.56160837023455</v>
      </c>
      <c r="V679" s="5">
        <v>228.56160837023455</v>
      </c>
      <c r="W679" s="5">
        <v>258.57893228721667</v>
      </c>
      <c r="X679" s="5">
        <v>290.84217729435022</v>
      </c>
      <c r="Y679" s="5">
        <v>324.30833999999999</v>
      </c>
      <c r="Z679" s="5">
        <v>355.87425371540678</v>
      </c>
      <c r="AA679" s="5">
        <v>23.645477808810369</v>
      </c>
      <c r="AB679" s="5">
        <v>48.56160837023458</v>
      </c>
      <c r="AC679" s="5">
        <v>78.578932287216674</v>
      </c>
      <c r="AD679" s="5">
        <v>110.84217729435022</v>
      </c>
      <c r="AE679" s="5">
        <v>144.30833999999999</v>
      </c>
      <c r="AF679" s="5">
        <v>175.87425371540678</v>
      </c>
      <c r="AG679" s="5">
        <v>203.64547780881034</v>
      </c>
      <c r="BP679" s="47">
        <v>45.74</v>
      </c>
      <c r="BQ679" s="47">
        <v>-1</v>
      </c>
      <c r="BR679" s="47">
        <v>45.74</v>
      </c>
      <c r="BS679" s="80" t="s">
        <v>432</v>
      </c>
      <c r="ED679" s="72"/>
      <c r="EE679" s="72"/>
    </row>
    <row r="680" spans="20:135">
      <c r="T680" s="19">
        <v>0.47083333333333338</v>
      </c>
      <c r="U680" s="35">
        <v>228.78397184586743</v>
      </c>
      <c r="V680" s="5">
        <v>228.78397184586743</v>
      </c>
      <c r="W680" s="5">
        <v>258.81610064901224</v>
      </c>
      <c r="X680" s="5">
        <v>291.10271738763788</v>
      </c>
      <c r="Y680" s="5">
        <v>324.57910000000004</v>
      </c>
      <c r="Z680" s="5">
        <v>356.1295812925236</v>
      </c>
      <c r="AA680" s="5">
        <v>23.877917241792545</v>
      </c>
      <c r="AB680" s="5">
        <v>48.783971845867427</v>
      </c>
      <c r="AC680" s="5">
        <v>78.816100649012242</v>
      </c>
      <c r="AD680" s="5">
        <v>111.10271738763788</v>
      </c>
      <c r="AE680" s="5">
        <v>144.57910000000001</v>
      </c>
      <c r="AF680" s="5">
        <v>176.1295812925236</v>
      </c>
      <c r="AG680" s="5">
        <v>203.87791724179255</v>
      </c>
      <c r="BP680" s="47">
        <v>45.75</v>
      </c>
      <c r="BQ680" s="47">
        <v>-1</v>
      </c>
      <c r="BR680" s="47">
        <v>45.75</v>
      </c>
      <c r="BS680" s="80" t="s">
        <v>432</v>
      </c>
      <c r="ED680" s="72"/>
      <c r="EE680" s="72"/>
    </row>
    <row r="681" spans="20:135">
      <c r="T681" s="19">
        <v>0.47152777777777777</v>
      </c>
      <c r="U681" s="35">
        <v>229.00637120139783</v>
      </c>
      <c r="V681" s="5">
        <v>229.00637120139783</v>
      </c>
      <c r="W681" s="5">
        <v>259.05345458434215</v>
      </c>
      <c r="X681" s="5">
        <v>291.36350173989297</v>
      </c>
      <c r="Y681" s="5">
        <v>324.84994</v>
      </c>
      <c r="Z681" s="5">
        <v>356.38480553439155</v>
      </c>
      <c r="AA681" s="5">
        <v>24.110233013287029</v>
      </c>
      <c r="AB681" s="5">
        <v>49.006371201397826</v>
      </c>
      <c r="AC681" s="5">
        <v>79.053454584342148</v>
      </c>
      <c r="AD681" s="5">
        <v>111.36350173989297</v>
      </c>
      <c r="AE681" s="5">
        <v>144.84994</v>
      </c>
      <c r="AF681" s="5">
        <v>176.38480553439155</v>
      </c>
      <c r="AG681" s="5">
        <v>204.11023301328703</v>
      </c>
      <c r="BP681" s="47">
        <v>45.76</v>
      </c>
      <c r="BQ681" s="47">
        <v>-1</v>
      </c>
      <c r="BR681" s="47">
        <v>45.76</v>
      </c>
      <c r="BS681" s="80" t="s">
        <v>432</v>
      </c>
      <c r="ED681" s="72"/>
      <c r="EE681" s="72"/>
    </row>
    <row r="682" spans="20:135">
      <c r="T682" s="19">
        <v>0.47222222222222227</v>
      </c>
      <c r="U682" s="35">
        <v>229.22880811026667</v>
      </c>
      <c r="V682" s="5">
        <v>229.22880811026667</v>
      </c>
      <c r="W682" s="5">
        <v>259.2909954453666</v>
      </c>
      <c r="X682" s="5">
        <v>291.62453099617858</v>
      </c>
      <c r="Y682" s="5">
        <v>325.12085999999999</v>
      </c>
      <c r="Z682" s="5">
        <v>356.6399265692869</v>
      </c>
      <c r="AA682" s="5">
        <v>24.34247403158929</v>
      </c>
      <c r="AB682" s="5">
        <v>49.228808110266641</v>
      </c>
      <c r="AC682" s="5">
        <v>79.290995445366605</v>
      </c>
      <c r="AD682" s="5">
        <v>111.62453099617858</v>
      </c>
      <c r="AE682" s="5">
        <v>145.12085999999999</v>
      </c>
      <c r="AF682" s="5">
        <v>176.63992656928687</v>
      </c>
      <c r="AG682" s="5">
        <v>204.34247403158929</v>
      </c>
      <c r="BP682" s="47">
        <v>45.77</v>
      </c>
      <c r="BQ682" s="47">
        <v>-1</v>
      </c>
      <c r="BR682" s="47">
        <v>45.77</v>
      </c>
      <c r="BS682" s="80" t="s">
        <v>432</v>
      </c>
      <c r="ED682" s="72"/>
      <c r="EE682" s="72"/>
    </row>
    <row r="683" spans="20:135">
      <c r="T683" s="19">
        <v>0.47291666666666665</v>
      </c>
      <c r="U683" s="35">
        <v>229.45128356831316</v>
      </c>
      <c r="V683" s="5">
        <v>229.45128356831316</v>
      </c>
      <c r="W683" s="5">
        <v>259.52872503636416</v>
      </c>
      <c r="X683" s="5">
        <v>291.88580509047068</v>
      </c>
      <c r="Y683" s="5">
        <v>325.39186000000001</v>
      </c>
      <c r="Z683" s="5">
        <v>356.89494304180266</v>
      </c>
      <c r="AA683" s="5">
        <v>24.574608819877483</v>
      </c>
      <c r="AB683" s="5">
        <v>49.451283568313158</v>
      </c>
      <c r="AC683" s="5">
        <v>79.528725036364165</v>
      </c>
      <c r="AD683" s="5">
        <v>111.88580509047068</v>
      </c>
      <c r="AE683" s="5">
        <v>145.39186000000001</v>
      </c>
      <c r="AF683" s="5">
        <v>176.89494304180269</v>
      </c>
      <c r="AG683" s="5">
        <v>204.57460881987748</v>
      </c>
      <c r="BP683" s="47">
        <v>45.78</v>
      </c>
      <c r="BQ683" s="47">
        <v>-1</v>
      </c>
      <c r="BR683" s="47">
        <v>45.78</v>
      </c>
      <c r="BS683" s="80" t="s">
        <v>432</v>
      </c>
      <c r="ED683" s="72"/>
      <c r="EE683" s="72"/>
    </row>
    <row r="684" spans="20:135">
      <c r="T684" s="19">
        <v>0.47361111111111115</v>
      </c>
      <c r="U684" s="35">
        <v>229.67379914503039</v>
      </c>
      <c r="V684" s="5">
        <v>229.67379914503039</v>
      </c>
      <c r="W684" s="5">
        <v>259.76664464575788</v>
      </c>
      <c r="X684" s="5">
        <v>292.14732382120485</v>
      </c>
      <c r="Y684" s="5">
        <v>325.66292999999996</v>
      </c>
      <c r="Z684" s="5">
        <v>357.14985359472269</v>
      </c>
      <c r="AA684" s="5">
        <v>24.806641821013955</v>
      </c>
      <c r="AB684" s="5">
        <v>49.673799145030387</v>
      </c>
      <c r="AC684" s="5">
        <v>79.766644645757879</v>
      </c>
      <c r="AD684" s="5">
        <v>112.14732382120485</v>
      </c>
      <c r="AE684" s="5">
        <v>145.66292999999999</v>
      </c>
      <c r="AF684" s="5">
        <v>177.14985359472266</v>
      </c>
      <c r="AG684" s="5">
        <v>204.80664182101393</v>
      </c>
      <c r="BP684" s="47">
        <v>45.79</v>
      </c>
      <c r="BQ684" s="47">
        <v>-1</v>
      </c>
      <c r="BR684" s="47">
        <v>45.79</v>
      </c>
      <c r="BS684" s="80" t="s">
        <v>432</v>
      </c>
      <c r="ED684" s="72"/>
      <c r="EE684" s="72"/>
    </row>
    <row r="685" spans="20:135">
      <c r="T685" s="19">
        <v>0.47430555555555554</v>
      </c>
      <c r="U685" s="35">
        <v>229.89635603020983</v>
      </c>
      <c r="V685" s="5">
        <v>229.89635603020983</v>
      </c>
      <c r="W685" s="5">
        <v>260.00475591514231</v>
      </c>
      <c r="X685" s="5">
        <v>292.4090872219154</v>
      </c>
      <c r="Y685" s="5">
        <v>325.93407000000002</v>
      </c>
      <c r="Z685" s="5">
        <v>357.40465816335768</v>
      </c>
      <c r="AA685" s="5">
        <v>25.038574188417556</v>
      </c>
      <c r="AB685" s="5">
        <v>49.896356030209859</v>
      </c>
      <c r="AC685" s="5">
        <v>80.004755915142312</v>
      </c>
      <c r="AD685" s="5">
        <v>112.4090872219154</v>
      </c>
      <c r="AE685" s="5">
        <v>145.93406999999999</v>
      </c>
      <c r="AF685" s="5">
        <v>177.40465816335765</v>
      </c>
      <c r="AG685" s="5">
        <v>205.03857418841753</v>
      </c>
      <c r="BP685" s="47">
        <v>45.8</v>
      </c>
      <c r="BQ685" s="47">
        <v>-1</v>
      </c>
      <c r="BR685" s="47">
        <v>45.8</v>
      </c>
      <c r="BS685" s="80" t="s">
        <v>432</v>
      </c>
      <c r="ED685" s="72"/>
      <c r="EE685" s="72"/>
    </row>
    <row r="686" spans="20:135">
      <c r="T686" s="19">
        <v>0.47500000000000003</v>
      </c>
      <c r="U686" s="35">
        <v>230.11895557568567</v>
      </c>
      <c r="V686" s="5">
        <v>230.11895557568567</v>
      </c>
      <c r="W686" s="5">
        <v>260.24306045450675</v>
      </c>
      <c r="X686" s="5">
        <v>292.6710953767876</v>
      </c>
      <c r="Y686" s="5">
        <v>326.20528000000002</v>
      </c>
      <c r="Z686" s="5">
        <v>357.65935392679006</v>
      </c>
      <c r="AA686" s="5">
        <v>25.270405496427657</v>
      </c>
      <c r="AB686" s="5">
        <v>50.118955575685675</v>
      </c>
      <c r="AC686" s="5">
        <v>80.243060454506747</v>
      </c>
      <c r="AD686" s="5">
        <v>112.6710953767876</v>
      </c>
      <c r="AE686" s="5">
        <v>146.20527999999999</v>
      </c>
      <c r="AF686" s="5">
        <v>177.65935392679006</v>
      </c>
      <c r="AG686" s="5">
        <v>205.27040549642768</v>
      </c>
      <c r="BP686" s="47">
        <v>45.81</v>
      </c>
      <c r="BQ686" s="47">
        <v>-1</v>
      </c>
      <c r="BR686" s="47">
        <v>45.81</v>
      </c>
      <c r="BS686" s="80" t="s">
        <v>432</v>
      </c>
      <c r="ED686" s="72"/>
      <c r="EE686" s="72"/>
    </row>
    <row r="687" spans="20:135">
      <c r="T687" s="19">
        <v>0.47569444444444442</v>
      </c>
      <c r="U687" s="35">
        <v>230.34159912716865</v>
      </c>
      <c r="V687" s="5">
        <v>230.34159912716865</v>
      </c>
      <c r="W687" s="5">
        <v>260.48155923851573</v>
      </c>
      <c r="X687" s="5">
        <v>292.93334873818799</v>
      </c>
      <c r="Y687" s="5">
        <v>326.47656000000001</v>
      </c>
      <c r="Z687" s="5">
        <v>357.9139419750411</v>
      </c>
      <c r="AA687" s="5">
        <v>25.502151805182905</v>
      </c>
      <c r="AB687" s="5">
        <v>50.341599127168649</v>
      </c>
      <c r="AC687" s="5">
        <v>80.481559238515729</v>
      </c>
      <c r="AD687" s="5">
        <v>112.93334873818799</v>
      </c>
      <c r="AE687" s="5">
        <v>146.47656000000001</v>
      </c>
      <c r="AF687" s="5">
        <v>177.91394197504113</v>
      </c>
      <c r="AG687" s="5">
        <v>205.5021518051829</v>
      </c>
      <c r="BP687" s="47">
        <v>45.82</v>
      </c>
      <c r="BQ687" s="47">
        <v>-1</v>
      </c>
      <c r="BR687" s="47">
        <v>45.82</v>
      </c>
      <c r="BS687" s="80" t="s">
        <v>432</v>
      </c>
      <c r="ED687" s="72"/>
      <c r="EE687" s="72"/>
    </row>
    <row r="688" spans="20:135">
      <c r="T688" s="19">
        <v>0.47638888888888892</v>
      </c>
      <c r="U688" s="35">
        <v>230.56428812089052</v>
      </c>
      <c r="V688" s="5">
        <v>230.56428812089052</v>
      </c>
      <c r="W688" s="5">
        <v>260.72025445089787</v>
      </c>
      <c r="X688" s="5">
        <v>293.19584636130355</v>
      </c>
      <c r="Y688" s="5">
        <v>326.74789999999996</v>
      </c>
      <c r="Z688" s="5">
        <v>358.16842049224636</v>
      </c>
      <c r="AA688" s="5">
        <v>25.733784908377629</v>
      </c>
      <c r="AB688" s="5">
        <v>50.564288120890524</v>
      </c>
      <c r="AC688" s="5">
        <v>80.720254450897869</v>
      </c>
      <c r="AD688" s="5">
        <v>113.19584636130355</v>
      </c>
      <c r="AE688" s="5">
        <v>146.74789999999999</v>
      </c>
      <c r="AF688" s="5">
        <v>178.16842049224633</v>
      </c>
      <c r="AG688" s="5">
        <v>205.73378490837766</v>
      </c>
      <c r="BP688" s="47">
        <v>45.83</v>
      </c>
      <c r="BQ688" s="47">
        <v>-1</v>
      </c>
      <c r="BR688" s="47">
        <v>45.83</v>
      </c>
      <c r="BS688" s="80" t="s">
        <v>432</v>
      </c>
      <c r="ED688" s="72"/>
      <c r="EE688" s="72"/>
    </row>
    <row r="689" spans="20:135">
      <c r="T689" s="19">
        <v>0.4770833333333333</v>
      </c>
      <c r="U689" s="35">
        <v>230.78702380945538</v>
      </c>
      <c r="V689" s="5">
        <v>230.78702380945538</v>
      </c>
      <c r="W689" s="5">
        <v>260.95914703201316</v>
      </c>
      <c r="X689" s="5">
        <v>293.4585881051263</v>
      </c>
      <c r="Y689" s="5">
        <v>327.01931999999999</v>
      </c>
      <c r="Z689" s="5">
        <v>358.42278877168627</v>
      </c>
      <c r="AA689" s="5">
        <v>25.965331219921381</v>
      </c>
      <c r="AB689" s="5">
        <v>50.787023809455377</v>
      </c>
      <c r="AC689" s="5">
        <v>80.959147032013163</v>
      </c>
      <c r="AD689" s="5">
        <v>113.4585881051263</v>
      </c>
      <c r="AE689" s="5">
        <v>147.01931999999999</v>
      </c>
      <c r="AF689" s="5">
        <v>178.42278877168627</v>
      </c>
      <c r="AG689" s="5">
        <v>205.96533121992138</v>
      </c>
      <c r="BP689" s="47">
        <v>45.84</v>
      </c>
      <c r="BQ689" s="47">
        <v>-1</v>
      </c>
      <c r="BR689" s="47">
        <v>45.84</v>
      </c>
      <c r="BS689" s="80" t="s">
        <v>432</v>
      </c>
      <c r="ED689" s="72"/>
      <c r="EE689" s="72"/>
    </row>
    <row r="690" spans="20:135">
      <c r="T690" s="19">
        <v>0.4777777777777778</v>
      </c>
      <c r="U690" s="35">
        <v>231.0098075468714</v>
      </c>
      <c r="V690" s="5">
        <v>231.0098075468714</v>
      </c>
      <c r="W690" s="5">
        <v>261.19823909087</v>
      </c>
      <c r="X690" s="5">
        <v>293.72157505341443</v>
      </c>
      <c r="Y690" s="5">
        <v>327.29079000000002</v>
      </c>
      <c r="Z690" s="5">
        <v>358.67704566736148</v>
      </c>
      <c r="AA690" s="5">
        <v>26.196776633124784</v>
      </c>
      <c r="AB690" s="5">
        <v>51.0098075468714</v>
      </c>
      <c r="AC690" s="5">
        <v>81.198239090870004</v>
      </c>
      <c r="AD690" s="5">
        <v>113.72157505341443</v>
      </c>
      <c r="AE690" s="5">
        <v>147.29078999999999</v>
      </c>
      <c r="AF690" s="5">
        <v>178.67704566736148</v>
      </c>
      <c r="AG690" s="5">
        <v>206.19677663312478</v>
      </c>
      <c r="BP690" s="47">
        <v>45.85</v>
      </c>
      <c r="BQ690" s="47">
        <v>-1</v>
      </c>
      <c r="BR690" s="47">
        <v>45.85</v>
      </c>
      <c r="BS690" s="80" t="s">
        <v>432</v>
      </c>
      <c r="ED690" s="72"/>
      <c r="EE690" s="72"/>
    </row>
    <row r="691" spans="20:135">
      <c r="T691" s="19">
        <v>0.47847222222222219</v>
      </c>
      <c r="U691" s="35">
        <v>231.23264078882306</v>
      </c>
      <c r="V691" s="5">
        <v>231.23264078882306</v>
      </c>
      <c r="W691" s="5">
        <v>261.43753130558309</v>
      </c>
      <c r="X691" s="5">
        <v>293.98480594055104</v>
      </c>
      <c r="Y691" s="5">
        <v>327.56232999999997</v>
      </c>
      <c r="Z691" s="5">
        <v>358.93119038942007</v>
      </c>
      <c r="AA691" s="5">
        <v>26.428145520752082</v>
      </c>
      <c r="AB691" s="5">
        <v>51.232640788823062</v>
      </c>
      <c r="AC691" s="5">
        <v>81.437531305583093</v>
      </c>
      <c r="AD691" s="5">
        <v>113.98480594055104</v>
      </c>
      <c r="AE691" s="5">
        <v>147.56233</v>
      </c>
      <c r="AF691" s="5">
        <v>178.93119038942004</v>
      </c>
      <c r="AG691" s="5">
        <v>206.42814552075208</v>
      </c>
      <c r="BP691" s="47">
        <v>45.86</v>
      </c>
      <c r="BQ691" s="47">
        <v>-1</v>
      </c>
      <c r="BR691" s="47">
        <v>45.86</v>
      </c>
      <c r="BS691" s="80" t="s">
        <v>432</v>
      </c>
      <c r="ED691" s="72"/>
      <c r="EE691" s="72"/>
    </row>
    <row r="692" spans="20:135">
      <c r="T692" s="19">
        <v>0.47916666666666669</v>
      </c>
      <c r="U692" s="35">
        <v>231.45552483949285</v>
      </c>
      <c r="V692" s="5">
        <v>231.45552483949285</v>
      </c>
      <c r="W692" s="5">
        <v>261.67702588913494</v>
      </c>
      <c r="X692" s="5">
        <v>294.24828101092322</v>
      </c>
      <c r="Y692" s="5">
        <v>327.83392000000003</v>
      </c>
      <c r="Z692" s="5">
        <v>359.1852229013283</v>
      </c>
      <c r="AA692" s="5">
        <v>26.659406256587999</v>
      </c>
      <c r="AB692" s="5">
        <v>51.455524839492853</v>
      </c>
      <c r="AC692" s="5">
        <v>81.677025889134939</v>
      </c>
      <c r="AD692" s="5">
        <v>114.24828101092322</v>
      </c>
      <c r="AE692" s="5">
        <v>147.83392000000001</v>
      </c>
      <c r="AF692" s="5">
        <v>179.1852229013283</v>
      </c>
      <c r="AG692" s="5">
        <v>206.659406256588</v>
      </c>
      <c r="BP692" s="47">
        <v>45.87</v>
      </c>
      <c r="BQ692" s="47">
        <v>-1</v>
      </c>
      <c r="BR692" s="47">
        <v>45.87</v>
      </c>
      <c r="BS692" s="80" t="s">
        <v>432</v>
      </c>
      <c r="ED692" s="72"/>
      <c r="EE692" s="72"/>
    </row>
    <row r="693" spans="20:135">
      <c r="T693" s="19">
        <v>0.47986111111111113</v>
      </c>
      <c r="U693" s="35">
        <v>231.67846103533944</v>
      </c>
      <c r="V693" s="5">
        <v>231.67846103533944</v>
      </c>
      <c r="W693" s="5">
        <v>261.91672389402589</v>
      </c>
      <c r="X693" s="5">
        <v>294.51200003435093</v>
      </c>
      <c r="Y693" s="5">
        <v>328.10557</v>
      </c>
      <c r="Z693" s="5">
        <v>359.43913977115238</v>
      </c>
      <c r="AA693" s="5">
        <v>26.890564357435665</v>
      </c>
      <c r="AB693" s="5">
        <v>51.67846103533941</v>
      </c>
      <c r="AC693" s="5">
        <v>81.916723894025893</v>
      </c>
      <c r="AD693" s="5">
        <v>114.51200003435093</v>
      </c>
      <c r="AE693" s="5">
        <v>148.10557</v>
      </c>
      <c r="AF693" s="5">
        <v>179.43913977115238</v>
      </c>
      <c r="AG693" s="5">
        <v>206.89056435743569</v>
      </c>
      <c r="BP693" s="47">
        <v>45.88</v>
      </c>
      <c r="BQ693" s="47">
        <v>-1</v>
      </c>
      <c r="BR693" s="47">
        <v>45.88</v>
      </c>
      <c r="BS693" s="80" t="s">
        <v>432</v>
      </c>
      <c r="ED693" s="72"/>
      <c r="EE693" s="72"/>
    </row>
    <row r="694" spans="20:135">
      <c r="T694" s="19">
        <v>0.48055555555555557</v>
      </c>
      <c r="U694" s="35">
        <v>231.90145086778455</v>
      </c>
      <c r="V694" s="5">
        <v>231.90145086778455</v>
      </c>
      <c r="W694" s="5">
        <v>262.15662687402676</v>
      </c>
      <c r="X694" s="5">
        <v>294.77596311044806</v>
      </c>
      <c r="Y694" s="5">
        <v>328.37728000000004</v>
      </c>
      <c r="Z694" s="5">
        <v>359.69294218974375</v>
      </c>
      <c r="AA694" s="5">
        <v>27.121641849471985</v>
      </c>
      <c r="AB694" s="5">
        <v>51.901450867784547</v>
      </c>
      <c r="AC694" s="5">
        <v>82.156626874026756</v>
      </c>
      <c r="AD694" s="5">
        <v>114.77596311044806</v>
      </c>
      <c r="AE694" s="5">
        <v>148.37728000000001</v>
      </c>
      <c r="AF694" s="5">
        <v>179.69294218974375</v>
      </c>
      <c r="AG694" s="5">
        <v>207.12164184947198</v>
      </c>
      <c r="BP694" s="47">
        <v>45.89</v>
      </c>
      <c r="BQ694" s="47">
        <v>-1</v>
      </c>
      <c r="BR694" s="47">
        <v>45.89</v>
      </c>
      <c r="BS694" s="80" t="s">
        <v>432</v>
      </c>
      <c r="ED694" s="72"/>
      <c r="EE694" s="72"/>
    </row>
    <row r="695" spans="20:135">
      <c r="T695" s="19">
        <v>0.48125000000000001</v>
      </c>
      <c r="U695" s="35">
        <v>232.12449563248271</v>
      </c>
      <c r="V695" s="5">
        <v>232.12449563248271</v>
      </c>
      <c r="W695" s="5">
        <v>262.39673639295131</v>
      </c>
      <c r="X695" s="5">
        <v>295.04016947248238</v>
      </c>
      <c r="Y695" s="5">
        <v>328.64904000000001</v>
      </c>
      <c r="Z695" s="5">
        <v>359.94663036566982</v>
      </c>
      <c r="AA695" s="5">
        <v>27.352618123484376</v>
      </c>
      <c r="AB695" s="5">
        <v>52.124495632482706</v>
      </c>
      <c r="AC695" s="5">
        <v>82.396736392951311</v>
      </c>
      <c r="AD695" s="5">
        <v>115.04016947248238</v>
      </c>
      <c r="AE695" s="5">
        <v>148.64904000000001</v>
      </c>
      <c r="AF695" s="5">
        <v>179.94663036566982</v>
      </c>
      <c r="AG695" s="5">
        <v>207.35261812348435</v>
      </c>
      <c r="BP695" s="47">
        <v>45.9</v>
      </c>
      <c r="BQ695" s="47">
        <v>-1</v>
      </c>
      <c r="BR695" s="47">
        <v>45.9</v>
      </c>
      <c r="BS695" s="80" t="s">
        <v>432</v>
      </c>
      <c r="ED695" s="72"/>
      <c r="EE695" s="72"/>
    </row>
    <row r="696" spans="20:135">
      <c r="T696" s="19">
        <v>0.48194444444444445</v>
      </c>
      <c r="U696" s="35">
        <v>232.34759672772958</v>
      </c>
      <c r="V696" s="5">
        <v>232.34759672772958</v>
      </c>
      <c r="W696" s="5">
        <v>262.63705417041069</v>
      </c>
      <c r="X696" s="5">
        <v>295.30461925649422</v>
      </c>
      <c r="Y696" s="5">
        <v>328.92084999999997</v>
      </c>
      <c r="Z696" s="5">
        <v>0.20020063957588263</v>
      </c>
      <c r="AA696" s="5">
        <v>27.583506750340177</v>
      </c>
      <c r="AB696" s="5">
        <v>52.347596727729581</v>
      </c>
      <c r="AC696" s="5">
        <v>82.637054170410693</v>
      </c>
      <c r="AD696" s="5">
        <v>115.30461925649422</v>
      </c>
      <c r="AE696" s="5">
        <v>148.92085</v>
      </c>
      <c r="AF696" s="5">
        <v>180.20020063957585</v>
      </c>
      <c r="AG696" s="5">
        <v>207.58350675034018</v>
      </c>
      <c r="BP696" s="47">
        <v>45.91</v>
      </c>
      <c r="BQ696" s="47">
        <v>-1</v>
      </c>
      <c r="BR696" s="47">
        <v>45.91</v>
      </c>
      <c r="BS696" s="80" t="s">
        <v>432</v>
      </c>
      <c r="ED696" s="72"/>
      <c r="EE696" s="72"/>
    </row>
    <row r="697" spans="20:135">
      <c r="T697" s="19">
        <v>0.4826388888888889</v>
      </c>
      <c r="U697" s="35">
        <v>232.57075562545464</v>
      </c>
      <c r="V697" s="5">
        <v>232.57075562545464</v>
      </c>
      <c r="W697" s="5">
        <v>262.87758118048805</v>
      </c>
      <c r="X697" s="5">
        <v>295.56931240553649</v>
      </c>
      <c r="Y697" s="5">
        <v>329.19272000000001</v>
      </c>
      <c r="Z697" s="5">
        <v>0.45365374428047289</v>
      </c>
      <c r="AA697" s="5">
        <v>27.814303050115655</v>
      </c>
      <c r="AB697" s="5">
        <v>52.570755625454638</v>
      </c>
      <c r="AC697" s="5">
        <v>82.87758118048805</v>
      </c>
      <c r="AD697" s="5">
        <v>115.56931240553649</v>
      </c>
      <c r="AE697" s="5">
        <v>149.19272000000001</v>
      </c>
      <c r="AF697" s="5">
        <v>180.45365374428044</v>
      </c>
      <c r="AG697" s="5">
        <v>207.81430305011563</v>
      </c>
      <c r="BP697" s="47">
        <v>45.92</v>
      </c>
      <c r="BQ697" s="47">
        <v>-1</v>
      </c>
      <c r="BR697" s="47">
        <v>45.92</v>
      </c>
      <c r="BS697" s="80" t="s">
        <v>432</v>
      </c>
      <c r="ED697" s="72"/>
      <c r="EE697" s="72"/>
    </row>
    <row r="698" spans="20:135">
      <c r="T698" s="19">
        <v>0.48333333333333334</v>
      </c>
      <c r="U698" s="35">
        <v>232.79397364670086</v>
      </c>
      <c r="V698" s="5">
        <v>232.79397364670086</v>
      </c>
      <c r="W698" s="5">
        <v>263.11831932493772</v>
      </c>
      <c r="X698" s="5">
        <v>295.83424859028025</v>
      </c>
      <c r="Y698" s="5">
        <v>329.46463</v>
      </c>
      <c r="Z698" s="5">
        <v>0.70698752189787228</v>
      </c>
      <c r="AA698" s="5">
        <v>28.045013303968176</v>
      </c>
      <c r="AB698" s="5">
        <v>52.793973646700863</v>
      </c>
      <c r="AC698" s="5">
        <v>83.118319324937715</v>
      </c>
      <c r="AD698" s="5">
        <v>115.83424859028025</v>
      </c>
      <c r="AE698" s="5">
        <v>149.46463</v>
      </c>
      <c r="AF698" s="5">
        <v>180.70698752189787</v>
      </c>
      <c r="AG698" s="5">
        <v>208.0450133039682</v>
      </c>
      <c r="BP698" s="47">
        <v>45.93</v>
      </c>
      <c r="BQ698" s="47">
        <v>-1</v>
      </c>
      <c r="BR698" s="47">
        <v>45.93</v>
      </c>
      <c r="BS698" s="80" t="s">
        <v>432</v>
      </c>
      <c r="ED698" s="72"/>
      <c r="EE698" s="72"/>
    </row>
    <row r="699" spans="20:135">
      <c r="T699" s="19">
        <v>0.48402777777777778</v>
      </c>
      <c r="U699" s="35">
        <v>233.01725224710964</v>
      </c>
      <c r="V699" s="5">
        <v>233.01725224710964</v>
      </c>
      <c r="W699" s="5">
        <v>263.35926952485761</v>
      </c>
      <c r="X699" s="5">
        <v>296.09942730435915</v>
      </c>
      <c r="Y699" s="5">
        <v>329.73658999999998</v>
      </c>
      <c r="Z699" s="5">
        <v>0.96020420457011824</v>
      </c>
      <c r="AA699" s="5">
        <v>28.275621532429284</v>
      </c>
      <c r="AB699" s="5">
        <v>53.017252247109639</v>
      </c>
      <c r="AC699" s="5">
        <v>83.359269524857609</v>
      </c>
      <c r="AD699" s="5">
        <v>116.09942730435915</v>
      </c>
      <c r="AE699" s="5">
        <v>149.73659000000001</v>
      </c>
      <c r="AF699" s="5">
        <v>180.96020420457015</v>
      </c>
      <c r="AG699" s="5">
        <v>208.27562153242928</v>
      </c>
      <c r="BP699" s="47">
        <v>45.94</v>
      </c>
      <c r="BQ699" s="47">
        <v>-1</v>
      </c>
      <c r="BR699" s="47">
        <v>45.94</v>
      </c>
      <c r="BS699" s="80" t="s">
        <v>432</v>
      </c>
      <c r="ED699" s="72"/>
      <c r="EE699" s="72"/>
    </row>
    <row r="700" spans="20:135">
      <c r="T700" s="19">
        <v>0.48472222222222222</v>
      </c>
      <c r="U700" s="35">
        <v>233.24059284295186</v>
      </c>
      <c r="V700" s="5">
        <v>233.24059284295186</v>
      </c>
      <c r="W700" s="5">
        <v>263.60043353166344</v>
      </c>
      <c r="X700" s="5">
        <v>296.36484843446226</v>
      </c>
      <c r="Y700" s="5">
        <v>330.00859000000003</v>
      </c>
      <c r="Z700" s="5">
        <v>1.2133000468909358</v>
      </c>
      <c r="AA700" s="5">
        <v>28.50615022072958</v>
      </c>
      <c r="AB700" s="5">
        <v>53.240592842951855</v>
      </c>
      <c r="AC700" s="5">
        <v>83.600433531663441</v>
      </c>
      <c r="AD700" s="5">
        <v>116.36484843446226</v>
      </c>
      <c r="AE700" s="5">
        <v>150.00859</v>
      </c>
      <c r="AF700" s="5">
        <v>181.21330004689094</v>
      </c>
      <c r="AG700" s="5">
        <v>208.50615022072958</v>
      </c>
      <c r="BP700" s="47">
        <v>45.95</v>
      </c>
      <c r="BQ700" s="47">
        <v>-1</v>
      </c>
      <c r="BR700" s="47">
        <v>45.95</v>
      </c>
      <c r="BS700" s="80" t="s">
        <v>432</v>
      </c>
      <c r="ED700" s="72"/>
      <c r="EE700" s="72"/>
    </row>
    <row r="701" spans="20:135">
      <c r="T701" s="19">
        <v>0.48541666666666666</v>
      </c>
      <c r="U701" s="35">
        <v>233.46399683350489</v>
      </c>
      <c r="V701" s="5">
        <v>233.46399683350489</v>
      </c>
      <c r="W701" s="5">
        <v>263.84181292983129</v>
      </c>
      <c r="X701" s="5">
        <v>296.63051159746965</v>
      </c>
      <c r="Y701" s="5">
        <v>330.28062999999997</v>
      </c>
      <c r="Z701" s="5">
        <v>1.466274216524198</v>
      </c>
      <c r="AA701" s="5">
        <v>28.73657598473028</v>
      </c>
      <c r="AB701" s="5">
        <v>53.463996833504893</v>
      </c>
      <c r="AC701" s="5">
        <v>83.841812929831292</v>
      </c>
      <c r="AD701" s="5">
        <v>116.63051159746965</v>
      </c>
      <c r="AE701" s="5">
        <v>150.28063</v>
      </c>
      <c r="AF701" s="5">
        <v>181.4662742165242</v>
      </c>
      <c r="AG701" s="5">
        <v>208.73657598473031</v>
      </c>
      <c r="BP701" s="47">
        <v>45.96</v>
      </c>
      <c r="BQ701" s="47">
        <v>-1</v>
      </c>
      <c r="BR701" s="47">
        <v>45.96</v>
      </c>
      <c r="BS701" s="80" t="s">
        <v>432</v>
      </c>
      <c r="ED701" s="72"/>
      <c r="EE701" s="72"/>
    </row>
    <row r="702" spans="20:135">
      <c r="T702" s="19">
        <v>0.4861111111111111</v>
      </c>
      <c r="U702" s="35">
        <v>233.6874656483202</v>
      </c>
      <c r="V702" s="5">
        <v>233.6874656483202</v>
      </c>
      <c r="W702" s="5">
        <v>264.08340967720505</v>
      </c>
      <c r="X702" s="5">
        <v>296.89641649179464</v>
      </c>
      <c r="Y702" s="5">
        <v>330.55272000000002</v>
      </c>
      <c r="Z702" s="5">
        <v>1.7191289500071321</v>
      </c>
      <c r="AA702" s="5">
        <v>28.966921597316741</v>
      </c>
      <c r="AB702" s="5">
        <v>53.687465648320199</v>
      </c>
      <c r="AC702" s="5">
        <v>84.083409677205054</v>
      </c>
      <c r="AD702" s="5">
        <v>116.89641649179464</v>
      </c>
      <c r="AE702" s="5">
        <v>150.55271999999999</v>
      </c>
      <c r="AF702" s="5">
        <v>181.71912895000713</v>
      </c>
      <c r="AG702" s="5">
        <v>208.96692159731674</v>
      </c>
      <c r="BP702" s="47">
        <v>45.97</v>
      </c>
      <c r="BQ702" s="47">
        <v>-1</v>
      </c>
      <c r="BR702" s="47">
        <v>45.97</v>
      </c>
      <c r="BS702" s="80" t="s">
        <v>432</v>
      </c>
      <c r="ED702" s="72"/>
      <c r="EE702" s="72"/>
    </row>
    <row r="703" spans="20:135">
      <c r="T703" s="19">
        <v>0.48680555555555555</v>
      </c>
      <c r="U703" s="35">
        <v>233.91100073674369</v>
      </c>
      <c r="V703" s="5">
        <v>233.91100073674369</v>
      </c>
      <c r="W703" s="5">
        <v>264.32522367818888</v>
      </c>
      <c r="X703" s="5">
        <v>297.16256266482236</v>
      </c>
      <c r="Y703" s="5">
        <v>330.82483999999999</v>
      </c>
      <c r="Z703" s="5">
        <v>1.9718605817998309</v>
      </c>
      <c r="AA703" s="5">
        <v>29.197185395214376</v>
      </c>
      <c r="AB703" s="5">
        <v>53.911000736743688</v>
      </c>
      <c r="AC703" s="5">
        <v>84.325223678188877</v>
      </c>
      <c r="AD703" s="5">
        <v>117.16256266482236</v>
      </c>
      <c r="AE703" s="5">
        <v>150.82483999999999</v>
      </c>
      <c r="AF703" s="5">
        <v>181.97186058179983</v>
      </c>
      <c r="AG703" s="5">
        <v>209.19718539521438</v>
      </c>
      <c r="BP703" s="47">
        <v>45.98</v>
      </c>
      <c r="BQ703" s="47">
        <v>-1</v>
      </c>
      <c r="BR703" s="47">
        <v>45.98</v>
      </c>
      <c r="BS703" s="80" t="s">
        <v>432</v>
      </c>
      <c r="ED703" s="72"/>
      <c r="EE703" s="72"/>
    </row>
    <row r="704" spans="20:135">
      <c r="T704" s="19">
        <v>0.48749999999999999</v>
      </c>
      <c r="U704" s="35">
        <v>234.1346035255151</v>
      </c>
      <c r="V704" s="5">
        <v>234.1346035255151</v>
      </c>
      <c r="W704" s="5">
        <v>264.56725756623712</v>
      </c>
      <c r="X704" s="5">
        <v>297.42894987241385</v>
      </c>
      <c r="Y704" s="5">
        <v>331.09699999999998</v>
      </c>
      <c r="Z704" s="5">
        <v>2.2244692281420839</v>
      </c>
      <c r="AA704" s="5">
        <v>29.427358219805001</v>
      </c>
      <c r="AB704" s="5">
        <v>54.134603525515104</v>
      </c>
      <c r="AC704" s="5">
        <v>84.567257566237117</v>
      </c>
      <c r="AD704" s="5">
        <v>117.42894987241385</v>
      </c>
      <c r="AE704" s="5">
        <v>151.09700000000001</v>
      </c>
      <c r="AF704" s="5">
        <v>182.22446922814206</v>
      </c>
      <c r="AG704" s="5">
        <v>209.42735821980497</v>
      </c>
      <c r="BP704" s="47">
        <v>45.99</v>
      </c>
      <c r="BQ704" s="47">
        <v>-1</v>
      </c>
      <c r="BR704" s="47">
        <v>45.99</v>
      </c>
      <c r="BS704" s="80" t="s">
        <v>432</v>
      </c>
      <c r="ED704" s="72"/>
      <c r="EE704" s="72"/>
    </row>
    <row r="705" spans="20:135">
      <c r="T705" s="19">
        <v>0.48819444444444443</v>
      </c>
      <c r="U705" s="35">
        <v>234.35827545640086</v>
      </c>
      <c r="V705" s="5">
        <v>234.35827545640086</v>
      </c>
      <c r="W705" s="5">
        <v>264.80951327155231</v>
      </c>
      <c r="X705" s="5">
        <v>297.69557793510143</v>
      </c>
      <c r="Y705" s="5">
        <v>331.36919999999998</v>
      </c>
      <c r="Z705" s="5">
        <v>2.4769534481358164</v>
      </c>
      <c r="AA705" s="5">
        <v>29.65743128293127</v>
      </c>
      <c r="AB705" s="5">
        <v>54.358275456400861</v>
      </c>
      <c r="AC705" s="5">
        <v>84.809513271552305</v>
      </c>
      <c r="AD705" s="5">
        <v>117.69557793510143</v>
      </c>
      <c r="AE705" s="5">
        <v>151.36920000000001</v>
      </c>
      <c r="AF705" s="5">
        <v>182.47695344813582</v>
      </c>
      <c r="AG705" s="5">
        <v>209.65743128293124</v>
      </c>
      <c r="BP705" s="47">
        <v>46</v>
      </c>
      <c r="BQ705" s="47">
        <v>-1</v>
      </c>
      <c r="BR705" s="47">
        <v>46</v>
      </c>
      <c r="BS705" s="80" t="s">
        <v>432</v>
      </c>
      <c r="ED705" s="72"/>
      <c r="EE705" s="72"/>
    </row>
    <row r="706" spans="20:135">
      <c r="T706" s="19">
        <v>0.48888888888888887</v>
      </c>
      <c r="U706" s="35">
        <v>234.58201797933339</v>
      </c>
      <c r="V706" s="5">
        <v>234.58201797933339</v>
      </c>
      <c r="W706" s="5">
        <v>265.05199085156858</v>
      </c>
      <c r="X706" s="5">
        <v>297.96244582075036</v>
      </c>
      <c r="Y706" s="5">
        <v>331.64143000000001</v>
      </c>
      <c r="Z706" s="5">
        <v>2.7293139471486825</v>
      </c>
      <c r="AA706" s="5">
        <v>29.887427620357812</v>
      </c>
      <c r="AB706" s="5">
        <v>54.582017979333386</v>
      </c>
      <c r="AC706" s="5">
        <v>85.051990851568576</v>
      </c>
      <c r="AD706" s="5">
        <v>117.96244582075036</v>
      </c>
      <c r="AE706" s="5">
        <v>151.64143000000001</v>
      </c>
      <c r="AF706" s="5">
        <v>182.72931394714868</v>
      </c>
      <c r="AG706" s="5">
        <v>209.88742762035778</v>
      </c>
      <c r="BP706" s="47">
        <v>59</v>
      </c>
      <c r="BQ706" s="47">
        <v>3</v>
      </c>
      <c r="BR706" s="47">
        <v>59</v>
      </c>
      <c r="BS706" s="74" t="s">
        <v>431</v>
      </c>
      <c r="ED706" s="72"/>
      <c r="EE706" s="72"/>
    </row>
    <row r="707" spans="20:135">
      <c r="T707" s="19">
        <v>0.48958333333333331</v>
      </c>
      <c r="U707" s="35">
        <v>234.8058325489605</v>
      </c>
      <c r="V707" s="5">
        <v>234.8058325489605</v>
      </c>
      <c r="W707" s="5">
        <v>265.29469170147576</v>
      </c>
      <c r="X707" s="5">
        <v>298.22955292446102</v>
      </c>
      <c r="Y707" s="5">
        <v>331.91368999999997</v>
      </c>
      <c r="Z707" s="5">
        <v>2.9815500664050774</v>
      </c>
      <c r="AA707" s="5">
        <v>30.117347386005122</v>
      </c>
      <c r="AB707" s="5">
        <v>54.805832548960495</v>
      </c>
      <c r="AC707" s="5">
        <v>85.294691701475756</v>
      </c>
      <c r="AD707" s="5">
        <v>118.22955292446102</v>
      </c>
      <c r="AE707" s="5">
        <v>151.91369</v>
      </c>
      <c r="AF707" s="5">
        <v>182.98155006640508</v>
      </c>
      <c r="AG707" s="5">
        <v>210.11734738600509</v>
      </c>
      <c r="BP707" s="47">
        <v>59.01</v>
      </c>
      <c r="BQ707" s="47">
        <v>3</v>
      </c>
      <c r="BR707" s="47">
        <v>59.01</v>
      </c>
      <c r="BS707" s="74" t="s">
        <v>431</v>
      </c>
      <c r="ED707" s="72"/>
      <c r="EE707" s="72"/>
    </row>
    <row r="708" spans="20:135">
      <c r="T708" s="19">
        <v>0.49027777777777781</v>
      </c>
      <c r="U708" s="35">
        <v>235.0297206239332</v>
      </c>
      <c r="V708" s="5">
        <v>235.0297206239332</v>
      </c>
      <c r="W708" s="5">
        <v>265.53761914482413</v>
      </c>
      <c r="X708" s="5">
        <v>298.49690003525194</v>
      </c>
      <c r="Y708" s="5">
        <v>332.18597999999997</v>
      </c>
      <c r="Z708" s="5">
        <v>3.2336591494803884</v>
      </c>
      <c r="AA708" s="5">
        <v>30.347164000757232</v>
      </c>
      <c r="AB708" s="5">
        <v>55.029720623933201</v>
      </c>
      <c r="AC708" s="5">
        <v>85.537619144824134</v>
      </c>
      <c r="AD708" s="5">
        <v>118.49690003525194</v>
      </c>
      <c r="AE708" s="5">
        <v>152.18598</v>
      </c>
      <c r="AF708" s="5">
        <v>183.23365914948039</v>
      </c>
      <c r="AG708" s="5">
        <v>210.34716400075723</v>
      </c>
      <c r="BP708" s="47">
        <v>59.02</v>
      </c>
      <c r="BQ708" s="47">
        <v>3</v>
      </c>
      <c r="BR708" s="47">
        <v>59.02</v>
      </c>
      <c r="BS708" s="74" t="s">
        <v>431</v>
      </c>
      <c r="ED708" s="72"/>
      <c r="EE708" s="72"/>
    </row>
    <row r="709" spans="20:135">
      <c r="T709" s="19">
        <v>0.4909722222222222</v>
      </c>
      <c r="U709" s="35">
        <v>235.25368366958446</v>
      </c>
      <c r="V709" s="5">
        <v>235.25368366958446</v>
      </c>
      <c r="W709" s="5">
        <v>265.78077212228351</v>
      </c>
      <c r="X709" s="5">
        <v>298.76448548496091</v>
      </c>
      <c r="Y709" s="5">
        <v>332.45829000000003</v>
      </c>
      <c r="Z709" s="5">
        <v>3.4856423399392042</v>
      </c>
      <c r="AA709" s="5">
        <v>30.576911376632779</v>
      </c>
      <c r="AB709" s="5">
        <v>55.253683669584461</v>
      </c>
      <c r="AC709" s="5">
        <v>85.780772122283508</v>
      </c>
      <c r="AD709" s="5">
        <v>118.76448548496091</v>
      </c>
      <c r="AE709" s="5">
        <v>152.45829000000001</v>
      </c>
      <c r="AF709" s="5">
        <v>183.48564233993918</v>
      </c>
      <c r="AG709" s="5">
        <v>210.57691137663278</v>
      </c>
      <c r="BP709" s="47">
        <v>59.03</v>
      </c>
      <c r="BQ709" s="47">
        <v>3</v>
      </c>
      <c r="BR709" s="47">
        <v>59.03</v>
      </c>
      <c r="BS709" s="74" t="s">
        <v>431</v>
      </c>
      <c r="ED709" s="72"/>
      <c r="EE709" s="72"/>
    </row>
    <row r="710" spans="20:135">
      <c r="T710" s="19">
        <v>0.4916666666666667</v>
      </c>
      <c r="U710" s="35">
        <v>235.47772315415222</v>
      </c>
      <c r="V710" s="5">
        <v>235.47772315415222</v>
      </c>
      <c r="W710" s="5">
        <v>266.02415391102488</v>
      </c>
      <c r="X710" s="5">
        <v>299.03230877960402</v>
      </c>
      <c r="Y710" s="5">
        <v>332.73063999999999</v>
      </c>
      <c r="Z710" s="5">
        <v>3.7374985936874054</v>
      </c>
      <c r="AA710" s="5">
        <v>30.806570320112996</v>
      </c>
      <c r="AB710" s="5">
        <v>55.477723154152216</v>
      </c>
      <c r="AC710" s="5">
        <v>86.024153911024882</v>
      </c>
      <c r="AD710" s="5">
        <v>119.03230877960402</v>
      </c>
      <c r="AE710" s="5">
        <v>152.73063999999999</v>
      </c>
      <c r="AF710" s="5">
        <v>183.73749859368738</v>
      </c>
      <c r="AG710" s="5">
        <v>210.80657032011297</v>
      </c>
      <c r="BP710" s="47">
        <v>59.04</v>
      </c>
      <c r="BQ710" s="47">
        <v>3</v>
      </c>
      <c r="BR710" s="47">
        <v>59.04</v>
      </c>
      <c r="BS710" s="74" t="s">
        <v>431</v>
      </c>
      <c r="ED710" s="72"/>
      <c r="EE710" s="72"/>
    </row>
    <row r="711" spans="20:135">
      <c r="T711" s="19">
        <v>0.49236111111111108</v>
      </c>
      <c r="U711" s="35">
        <v>235.70184055384095</v>
      </c>
      <c r="V711" s="5">
        <v>235.70184055384095</v>
      </c>
      <c r="W711" s="5">
        <v>266.26776465550904</v>
      </c>
      <c r="X711" s="5">
        <v>299.30037048664502</v>
      </c>
      <c r="Y711" s="5">
        <v>333.00299999999999</v>
      </c>
      <c r="Z711" s="5">
        <v>3.9892265926200707</v>
      </c>
      <c r="AA711" s="5">
        <v>31.036145660667614</v>
      </c>
      <c r="AB711" s="5">
        <v>55.701840553840952</v>
      </c>
      <c r="AC711" s="5">
        <v>86.26776465550904</v>
      </c>
      <c r="AD711" s="5">
        <v>119.30037048664502</v>
      </c>
      <c r="AE711" s="5">
        <v>153.00299999999999</v>
      </c>
      <c r="AF711" s="5">
        <v>183.98922659262004</v>
      </c>
      <c r="AG711" s="5">
        <v>211.03614566066761</v>
      </c>
      <c r="BP711" s="47">
        <v>59.05</v>
      </c>
      <c r="BQ711" s="47">
        <v>3</v>
      </c>
      <c r="BR711" s="47">
        <v>59.05</v>
      </c>
      <c r="BS711" s="74" t="s">
        <v>431</v>
      </c>
      <c r="ED711" s="72"/>
      <c r="EE711" s="72"/>
    </row>
    <row r="712" spans="20:135">
      <c r="T712" s="19">
        <v>0.49305555555555558</v>
      </c>
      <c r="U712" s="35">
        <v>235.9260373478495</v>
      </c>
      <c r="V712" s="5">
        <v>235.9260373478495</v>
      </c>
      <c r="W712" s="5">
        <v>266.51160762223066</v>
      </c>
      <c r="X712" s="5">
        <v>299.5686690631033</v>
      </c>
      <c r="Y712" s="5">
        <v>333.27539000000002</v>
      </c>
      <c r="Z712" s="5">
        <v>4.2408261858165588</v>
      </c>
      <c r="AA712" s="5">
        <v>31.265630719218791</v>
      </c>
      <c r="AB712" s="5">
        <v>55.926037347849501</v>
      </c>
      <c r="AC712" s="5">
        <v>86.511607622230656</v>
      </c>
      <c r="AD712" s="5">
        <v>119.5686690631033</v>
      </c>
      <c r="AE712" s="5">
        <v>153.27538999999999</v>
      </c>
      <c r="AF712" s="5">
        <v>184.24082618581659</v>
      </c>
      <c r="AG712" s="5">
        <v>211.26563071921879</v>
      </c>
      <c r="BP712" s="47">
        <v>59.06</v>
      </c>
      <c r="BQ712" s="47">
        <v>3</v>
      </c>
      <c r="BR712" s="47">
        <v>59.06</v>
      </c>
      <c r="BS712" s="74" t="s">
        <v>431</v>
      </c>
      <c r="ED712" s="72"/>
      <c r="EE712" s="72"/>
    </row>
    <row r="713" spans="20:135">
      <c r="T713" s="19">
        <v>0.49374999999999997</v>
      </c>
      <c r="U713" s="35">
        <v>236.15031502332442</v>
      </c>
      <c r="V713" s="5">
        <v>236.15031502332442</v>
      </c>
      <c r="W713" s="5">
        <v>266.75568223846903</v>
      </c>
      <c r="X713" s="5">
        <v>299.83720399004085</v>
      </c>
      <c r="Y713" s="5">
        <v>333.54778999999996</v>
      </c>
      <c r="Z713" s="5">
        <v>4.4922970033810543</v>
      </c>
      <c r="AA713" s="5">
        <v>31.495046583969952</v>
      </c>
      <c r="AB713" s="5">
        <v>56.150315023324424</v>
      </c>
      <c r="AC713" s="5">
        <v>86.755682238469035</v>
      </c>
      <c r="AD713" s="5">
        <v>119.83720399004085</v>
      </c>
      <c r="AE713" s="5">
        <v>153.54778999999999</v>
      </c>
      <c r="AF713" s="5">
        <v>184.49229700338103</v>
      </c>
      <c r="AG713" s="5">
        <v>211.49504658396992</v>
      </c>
      <c r="BP713" s="47">
        <v>59.07</v>
      </c>
      <c r="BQ713" s="47">
        <v>3</v>
      </c>
      <c r="BR713" s="47">
        <v>59.07</v>
      </c>
      <c r="BS713" s="74" t="s">
        <v>431</v>
      </c>
      <c r="ED713" s="72"/>
      <c r="EE713" s="72"/>
    </row>
    <row r="714" spans="20:135">
      <c r="T714" s="19">
        <v>0.49444444444444446</v>
      </c>
      <c r="U714" s="35">
        <v>236.37467506937014</v>
      </c>
      <c r="V714" s="5">
        <v>236.37467506937014</v>
      </c>
      <c r="W714" s="5">
        <v>266.99998934885343</v>
      </c>
      <c r="X714" s="5">
        <v>300.10597525907554</v>
      </c>
      <c r="Y714" s="5">
        <v>333.82022000000001</v>
      </c>
      <c r="Z714" s="5">
        <v>4.7436375036009508</v>
      </c>
      <c r="AA714" s="5">
        <v>31.724377961254959</v>
      </c>
      <c r="AB714" s="5">
        <v>56.374675069370142</v>
      </c>
      <c r="AC714" s="5">
        <v>86.999989348853433</v>
      </c>
      <c r="AD714" s="5">
        <v>120.10597525907554</v>
      </c>
      <c r="AE714" s="5">
        <v>153.82022000000001</v>
      </c>
      <c r="AF714" s="5">
        <v>184.74363750360095</v>
      </c>
      <c r="AG714" s="5">
        <v>211.72437796125499</v>
      </c>
      <c r="BP714" s="47">
        <v>59.08</v>
      </c>
      <c r="BQ714" s="47">
        <v>3</v>
      </c>
      <c r="BR714" s="47">
        <v>59.08</v>
      </c>
      <c r="BS714" s="74" t="s">
        <v>431</v>
      </c>
      <c r="ED714" s="72"/>
      <c r="EE714" s="72"/>
    </row>
    <row r="715" spans="20:135">
      <c r="T715" s="19">
        <v>0.49513888888888885</v>
      </c>
      <c r="U715" s="35">
        <v>236.59911898266495</v>
      </c>
      <c r="V715" s="5">
        <v>236.59911898266495</v>
      </c>
      <c r="W715" s="5">
        <v>267.24453259991509</v>
      </c>
      <c r="X715" s="5">
        <v>300.37498193726071</v>
      </c>
      <c r="Y715" s="5">
        <v>334.09264999999999</v>
      </c>
      <c r="Z715" s="5">
        <v>4.9948476128444099</v>
      </c>
      <c r="AA715" s="5">
        <v>31.953627362373311</v>
      </c>
      <c r="AB715" s="5">
        <v>56.599118982664947</v>
      </c>
      <c r="AC715" s="5">
        <v>87.24453259991509</v>
      </c>
      <c r="AD715" s="5">
        <v>120.37498193726071</v>
      </c>
      <c r="AE715" s="5">
        <v>154.09264999999999</v>
      </c>
      <c r="AF715" s="5">
        <v>184.99484761284441</v>
      </c>
      <c r="AG715" s="5">
        <v>211.95362736237331</v>
      </c>
      <c r="BP715" s="47">
        <v>59.09</v>
      </c>
      <c r="BQ715" s="47">
        <v>3</v>
      </c>
      <c r="BR715" s="47">
        <v>59.09</v>
      </c>
      <c r="BS715" s="74" t="s">
        <v>431</v>
      </c>
      <c r="ED715" s="72"/>
      <c r="EE715" s="72"/>
    </row>
    <row r="716" spans="20:135">
      <c r="T716" s="19">
        <v>0.49583333333333335</v>
      </c>
      <c r="U716" s="35">
        <v>236.82364826344678</v>
      </c>
      <c r="V716" s="5">
        <v>236.82364826344678</v>
      </c>
      <c r="W716" s="5">
        <v>267.48931275698334</v>
      </c>
      <c r="X716" s="5">
        <v>300.64422305089408</v>
      </c>
      <c r="Y716" s="5">
        <v>334.36510999999996</v>
      </c>
      <c r="Z716" s="5">
        <v>5.2459271785836563</v>
      </c>
      <c r="AA716" s="5">
        <v>32.182792970292951</v>
      </c>
      <c r="AB716" s="5">
        <v>56.823648263446785</v>
      </c>
      <c r="AC716" s="5">
        <v>87.489312756983338</v>
      </c>
      <c r="AD716" s="5">
        <v>120.64422305089408</v>
      </c>
      <c r="AE716" s="5">
        <v>154.36510999999999</v>
      </c>
      <c r="AF716" s="5">
        <v>185.24592717858363</v>
      </c>
      <c r="AG716" s="5">
        <v>212.18279297029295</v>
      </c>
      <c r="BP716" s="47">
        <v>59.1</v>
      </c>
      <c r="BQ716" s="47">
        <v>3</v>
      </c>
      <c r="BR716" s="47">
        <v>59.1</v>
      </c>
      <c r="BS716" s="74" t="s">
        <v>431</v>
      </c>
      <c r="ED716" s="72"/>
      <c r="EE716" s="72"/>
    </row>
    <row r="717" spans="20:135">
      <c r="T717" s="19">
        <v>0.49652777777777773</v>
      </c>
      <c r="U717" s="35">
        <v>237.04826441800395</v>
      </c>
      <c r="V717" s="5">
        <v>237.04826441800395</v>
      </c>
      <c r="W717" s="5">
        <v>267.73432986042394</v>
      </c>
      <c r="X717" s="5">
        <v>300.9136986877416</v>
      </c>
      <c r="Y717" s="5">
        <v>334.63756999999998</v>
      </c>
      <c r="Z717" s="5">
        <v>5.4968745893755795</v>
      </c>
      <c r="AA717" s="5">
        <v>32.411888767703942</v>
      </c>
      <c r="AB717" s="5">
        <v>57.048264418003953</v>
      </c>
      <c r="AC717" s="5">
        <v>87.734329860423941</v>
      </c>
      <c r="AD717" s="5">
        <v>120.9136986877416</v>
      </c>
      <c r="AE717" s="5">
        <v>154.63757000000001</v>
      </c>
      <c r="AF717" s="5">
        <v>185.49687458937558</v>
      </c>
      <c r="AG717" s="5">
        <v>212.41188876770394</v>
      </c>
      <c r="BP717" s="47">
        <v>59.11</v>
      </c>
      <c r="BQ717" s="47">
        <v>3</v>
      </c>
      <c r="BR717" s="47">
        <v>59.11</v>
      </c>
      <c r="BS717" s="74" t="s">
        <v>431</v>
      </c>
      <c r="ED717" s="72"/>
      <c r="EE717" s="72"/>
    </row>
    <row r="718" spans="20:135">
      <c r="T718" s="19">
        <v>0.49722222222222223</v>
      </c>
      <c r="U718" s="35">
        <v>237.27296895794217</v>
      </c>
      <c r="V718" s="5">
        <v>237.27296895794217</v>
      </c>
      <c r="W718" s="5">
        <v>267.97958789573192</v>
      </c>
      <c r="X718" s="5">
        <v>301.1834075279715</v>
      </c>
      <c r="Y718" s="5">
        <v>334.91005000000001</v>
      </c>
      <c r="Z718" s="5">
        <v>5.7476901486377301</v>
      </c>
      <c r="AA718" s="5">
        <v>32.640896361864861</v>
      </c>
      <c r="AB718" s="5">
        <v>57.272968957942169</v>
      </c>
      <c r="AC718" s="5">
        <v>87.979587895731925</v>
      </c>
      <c r="AD718" s="5">
        <v>121.1834075279715</v>
      </c>
      <c r="AE718" s="5">
        <v>154.91005000000001</v>
      </c>
      <c r="AF718" s="5">
        <v>185.74769014863773</v>
      </c>
      <c r="AG718" s="5">
        <v>212.64089636186486</v>
      </c>
      <c r="BP718" s="47">
        <v>59.12</v>
      </c>
      <c r="BQ718" s="47">
        <v>3</v>
      </c>
      <c r="BR718" s="47">
        <v>59.12</v>
      </c>
      <c r="BS718" s="74" t="s">
        <v>431</v>
      </c>
      <c r="ED718" s="72"/>
      <c r="EE718" s="72"/>
    </row>
    <row r="719" spans="20:135">
      <c r="T719" s="19">
        <v>0.49791666666666662</v>
      </c>
      <c r="U719" s="35">
        <v>237.4977633996084</v>
      </c>
      <c r="V719" s="5">
        <v>237.4977633996084</v>
      </c>
      <c r="W719" s="5">
        <v>268.22508431036721</v>
      </c>
      <c r="X719" s="5">
        <v>301.45334904427034</v>
      </c>
      <c r="Y719" s="5">
        <v>335.18253000000004</v>
      </c>
      <c r="Z719" s="5">
        <v>5.998373306727558</v>
      </c>
      <c r="AA719" s="5">
        <v>32.869832913046366</v>
      </c>
      <c r="AB719" s="5">
        <v>57.497763399608402</v>
      </c>
      <c r="AC719" s="5">
        <v>88.225084310367208</v>
      </c>
      <c r="AD719" s="5">
        <v>121.45334904427034</v>
      </c>
      <c r="AE719" s="5">
        <v>155.18253000000001</v>
      </c>
      <c r="AF719" s="5">
        <v>185.99837330672759</v>
      </c>
      <c r="AG719" s="5">
        <v>212.86983291304634</v>
      </c>
      <c r="BP719" s="47">
        <v>59.13</v>
      </c>
      <c r="BQ719" s="47">
        <v>3</v>
      </c>
      <c r="BR719" s="47">
        <v>59.13</v>
      </c>
      <c r="BS719" s="74" t="s">
        <v>431</v>
      </c>
      <c r="ED719" s="72"/>
      <c r="EE719" s="72"/>
    </row>
    <row r="720" spans="20:135">
      <c r="T720" s="19">
        <v>0.49861111111111112</v>
      </c>
      <c r="U720" s="35">
        <v>237.72264926243332</v>
      </c>
      <c r="V720" s="5">
        <v>237.72264926243332</v>
      </c>
      <c r="W720" s="5">
        <v>268.47082346851749</v>
      </c>
      <c r="X720" s="5">
        <v>301.723522574752</v>
      </c>
      <c r="Y720" s="5">
        <v>335.45501999999999</v>
      </c>
      <c r="Z720" s="5">
        <v>6.2489226821492139</v>
      </c>
      <c r="AA720" s="5">
        <v>33.098696656295715</v>
      </c>
      <c r="AB720" s="5">
        <v>57.722649262433322</v>
      </c>
      <c r="AC720" s="5">
        <v>88.470823468517494</v>
      </c>
      <c r="AD720" s="5">
        <v>121.723522574752</v>
      </c>
      <c r="AE720" s="5">
        <v>155.45501999999999</v>
      </c>
      <c r="AF720" s="5">
        <v>186.24892268214924</v>
      </c>
      <c r="AG720" s="5">
        <v>213.09869665629569</v>
      </c>
      <c r="BP720" s="47">
        <v>59.14</v>
      </c>
      <c r="BQ720" s="47">
        <v>3</v>
      </c>
      <c r="BR720" s="47">
        <v>59.14</v>
      </c>
      <c r="BS720" s="74" t="s">
        <v>431</v>
      </c>
      <c r="ED720" s="72"/>
      <c r="EE720" s="72"/>
    </row>
    <row r="721" spans="20:135">
      <c r="T721" s="19">
        <v>0.4993055555555555</v>
      </c>
      <c r="U721" s="35">
        <v>237.94762807344569</v>
      </c>
      <c r="V721" s="5">
        <v>237.94762807344569</v>
      </c>
      <c r="W721" s="5">
        <v>268.71680512429032</v>
      </c>
      <c r="X721" s="5">
        <v>301.99392746202994</v>
      </c>
      <c r="Y721" s="5">
        <v>335.72751</v>
      </c>
      <c r="Z721" s="5">
        <v>6.4993383938186753</v>
      </c>
      <c r="AA721" s="5">
        <v>33.327483864868896</v>
      </c>
      <c r="AB721" s="5">
        <v>57.947628073445685</v>
      </c>
      <c r="AC721" s="5">
        <v>88.716805124290318</v>
      </c>
      <c r="AD721" s="5">
        <v>121.99392746202994</v>
      </c>
      <c r="AE721" s="5">
        <v>155.72751</v>
      </c>
      <c r="AF721" s="5">
        <v>186.49933839381868</v>
      </c>
      <c r="AG721" s="5">
        <v>213.32748386486892</v>
      </c>
      <c r="BP721" s="47">
        <v>59.15</v>
      </c>
      <c r="BQ721" s="47">
        <v>3</v>
      </c>
      <c r="BR721" s="47">
        <v>59.15</v>
      </c>
      <c r="BS721" s="74" t="s">
        <v>431</v>
      </c>
      <c r="ED721" s="72"/>
      <c r="EE721" s="72"/>
    </row>
    <row r="722" spans="20:135">
      <c r="T722" s="19">
        <v>0.5</v>
      </c>
      <c r="U722" s="35">
        <v>238.17270136404022</v>
      </c>
      <c r="V722" s="5">
        <v>238.17270136404022</v>
      </c>
      <c r="W722" s="5">
        <v>268.96303252041668</v>
      </c>
      <c r="X722" s="5">
        <v>302.2645630235661</v>
      </c>
      <c r="Y722" s="5">
        <v>336</v>
      </c>
      <c r="Z722" s="5">
        <v>6.7496199633689571</v>
      </c>
      <c r="AA722" s="5">
        <v>33.556193096683842</v>
      </c>
      <c r="AB722" s="5">
        <v>58.172701364040222</v>
      </c>
      <c r="AC722" s="5">
        <v>88.963032520416675</v>
      </c>
      <c r="AD722" s="5">
        <v>122.2645630235661</v>
      </c>
      <c r="AE722" s="5">
        <v>156</v>
      </c>
      <c r="AF722" s="5">
        <v>186.74961996336896</v>
      </c>
      <c r="AG722" s="5">
        <v>213.55619309668381</v>
      </c>
      <c r="BP722" s="47">
        <v>59.16</v>
      </c>
      <c r="BQ722" s="47">
        <v>3</v>
      </c>
      <c r="BR722" s="47">
        <v>59.16</v>
      </c>
      <c r="BS722" s="74" t="s">
        <v>431</v>
      </c>
      <c r="ED722" s="72"/>
      <c r="EE722" s="72"/>
    </row>
    <row r="723" spans="20:135">
      <c r="T723" s="19">
        <v>0.50069444444444444</v>
      </c>
      <c r="U723" s="35">
        <v>238.3978706696173</v>
      </c>
      <c r="V723" s="5">
        <v>238.3978706696173</v>
      </c>
      <c r="W723" s="5">
        <v>269.20950566226099</v>
      </c>
      <c r="X723" s="5">
        <v>302.5354278026449</v>
      </c>
      <c r="Y723" s="5">
        <v>336.27249</v>
      </c>
      <c r="Z723" s="5">
        <v>6.9997665092566876</v>
      </c>
      <c r="AA723" s="5">
        <v>33.784825560558374</v>
      </c>
      <c r="AB723" s="5">
        <v>58.397870669617305</v>
      </c>
      <c r="AC723" s="5">
        <v>89.209505662260995</v>
      </c>
      <c r="AD723" s="5">
        <v>122.5354278026449</v>
      </c>
      <c r="AE723" s="5">
        <v>156.27249</v>
      </c>
      <c r="AF723" s="5">
        <v>186.99976650925666</v>
      </c>
      <c r="AG723" s="5">
        <v>213.7848255605584</v>
      </c>
      <c r="BP723" s="47">
        <v>59.17</v>
      </c>
      <c r="BQ723" s="47">
        <v>3</v>
      </c>
      <c r="BR723" s="47">
        <v>59.17</v>
      </c>
      <c r="BS723" s="74" t="s">
        <v>431</v>
      </c>
      <c r="ED723" s="72"/>
      <c r="EE723" s="72"/>
    </row>
    <row r="724" spans="20:135">
      <c r="T724" s="19">
        <v>0.50138888888888888</v>
      </c>
      <c r="U724" s="35">
        <v>238.62313753127796</v>
      </c>
      <c r="V724" s="5">
        <v>238.62313753127796</v>
      </c>
      <c r="W724" s="5">
        <v>269.45622579547552</v>
      </c>
      <c r="X724" s="5">
        <v>302.806522000391</v>
      </c>
      <c r="Y724" s="5">
        <v>336.54498000000001</v>
      </c>
      <c r="Z724" s="5">
        <v>7.2497775204050185</v>
      </c>
      <c r="AA724" s="5">
        <v>34.013387482723147</v>
      </c>
      <c r="AB724" s="5">
        <v>58.623137531277962</v>
      </c>
      <c r="AC724" s="5">
        <v>89.456225795475518</v>
      </c>
      <c r="AD724" s="5">
        <v>122.806522000391</v>
      </c>
      <c r="AE724" s="5">
        <v>156.54498000000001</v>
      </c>
      <c r="AF724" s="5">
        <v>187.24977752040502</v>
      </c>
      <c r="AG724" s="5">
        <v>214.01338748272312</v>
      </c>
      <c r="BP724" s="47">
        <v>59.18</v>
      </c>
      <c r="BQ724" s="47">
        <v>3</v>
      </c>
      <c r="BR724" s="47">
        <v>59.18</v>
      </c>
      <c r="BS724" s="74" t="s">
        <v>431</v>
      </c>
      <c r="ED724" s="72"/>
      <c r="EE724" s="72"/>
    </row>
    <row r="725" spans="20:135">
      <c r="T725" s="19">
        <v>0.50208333333333333</v>
      </c>
      <c r="U725" s="35">
        <v>238.8485034934987</v>
      </c>
      <c r="V725" s="5">
        <v>238.8485034934987</v>
      </c>
      <c r="W725" s="5">
        <v>269.70319310382757</v>
      </c>
      <c r="X725" s="5">
        <v>303.07784460496327</v>
      </c>
      <c r="Y725" s="5">
        <v>336.81746999999996</v>
      </c>
      <c r="Z725" s="5">
        <v>7.4996530982561467</v>
      </c>
      <c r="AA725" s="5">
        <v>34.241877902114595</v>
      </c>
      <c r="AB725" s="5">
        <v>58.848503493498697</v>
      </c>
      <c r="AC725" s="5">
        <v>89.703193103827573</v>
      </c>
      <c r="AD725" s="5">
        <v>123.07784460496327</v>
      </c>
      <c r="AE725" s="5">
        <v>156.81746999999999</v>
      </c>
      <c r="AF725" s="5">
        <v>187.49965309825615</v>
      </c>
      <c r="AG725" s="5">
        <v>214.2418779021146</v>
      </c>
      <c r="BP725" s="47">
        <v>59.19</v>
      </c>
      <c r="BQ725" s="47">
        <v>3</v>
      </c>
      <c r="BR725" s="47">
        <v>59.19</v>
      </c>
      <c r="BS725" s="74" t="s">
        <v>431</v>
      </c>
      <c r="ED725" s="72"/>
      <c r="EE725" s="72"/>
    </row>
    <row r="726" spans="20:135">
      <c r="T726" s="19">
        <v>0.50277777777777777</v>
      </c>
      <c r="U726" s="35">
        <v>239.07397010785178</v>
      </c>
      <c r="V726" s="5">
        <v>239.07397010785178</v>
      </c>
      <c r="W726" s="5">
        <v>269.95041290230733</v>
      </c>
      <c r="X726" s="5">
        <v>303.34939355580514</v>
      </c>
      <c r="Y726" s="5">
        <v>337.08994999999999</v>
      </c>
      <c r="Z726" s="5">
        <v>7.749391889659023</v>
      </c>
      <c r="AA726" s="5">
        <v>34.470295258857334</v>
      </c>
      <c r="AB726" s="5">
        <v>59.073970107851778</v>
      </c>
      <c r="AC726" s="5">
        <v>89.950412902307335</v>
      </c>
      <c r="AD726" s="5">
        <v>123.34939355580514</v>
      </c>
      <c r="AE726" s="5">
        <v>157.08994999999999</v>
      </c>
      <c r="AF726" s="5">
        <v>187.74939188965899</v>
      </c>
      <c r="AG726" s="5">
        <v>214.47029525885733</v>
      </c>
      <c r="BP726" s="47">
        <v>59.2</v>
      </c>
      <c r="BQ726" s="47">
        <v>3</v>
      </c>
      <c r="BR726" s="47">
        <v>59.2</v>
      </c>
      <c r="BS726" s="74" t="s">
        <v>431</v>
      </c>
      <c r="ED726" s="72"/>
      <c r="EE726" s="72"/>
    </row>
    <row r="727" spans="20:135">
      <c r="T727" s="19">
        <v>0.50347222222222221</v>
      </c>
      <c r="U727" s="35">
        <v>239.29953892883265</v>
      </c>
      <c r="V727" s="5">
        <v>239.29953892883265</v>
      </c>
      <c r="W727" s="5">
        <v>270.19788157744608</v>
      </c>
      <c r="X727" s="5">
        <v>303.62116930752785</v>
      </c>
      <c r="Y727" s="5">
        <v>337.36243000000002</v>
      </c>
      <c r="Z727" s="5">
        <v>7.998994180376144</v>
      </c>
      <c r="AA727" s="5">
        <v>34.698644751502798</v>
      </c>
      <c r="AB727" s="5">
        <v>59.299538928832646</v>
      </c>
      <c r="AC727" s="5">
        <v>90.197881577446083</v>
      </c>
      <c r="AD727" s="5">
        <v>123.62116930752785</v>
      </c>
      <c r="AE727" s="5">
        <v>157.36242999999999</v>
      </c>
      <c r="AF727" s="5">
        <v>187.99899418037612</v>
      </c>
      <c r="AG727" s="5">
        <v>214.69864475150283</v>
      </c>
      <c r="BP727" s="47">
        <v>59.21</v>
      </c>
      <c r="BQ727" s="47">
        <v>3</v>
      </c>
      <c r="BR727" s="47">
        <v>59.21</v>
      </c>
      <c r="BS727" s="74" t="s">
        <v>431</v>
      </c>
      <c r="ED727" s="72"/>
      <c r="EE727" s="72"/>
    </row>
    <row r="728" spans="20:135">
      <c r="T728" s="19">
        <v>0.50416666666666665</v>
      </c>
      <c r="U728" s="35">
        <v>239.52521151647733</v>
      </c>
      <c r="V728" s="5">
        <v>239.52521151647733</v>
      </c>
      <c r="W728" s="5">
        <v>270.44560209267667</v>
      </c>
      <c r="X728" s="5">
        <v>303.89317093649464</v>
      </c>
      <c r="Y728" s="5">
        <v>337.63489000000004</v>
      </c>
      <c r="Z728" s="5">
        <v>8.248459418589448</v>
      </c>
      <c r="AA728" s="5">
        <v>34.926920422951639</v>
      </c>
      <c r="AB728" s="5">
        <v>59.525211516477327</v>
      </c>
      <c r="AC728" s="5">
        <v>90.445602092676666</v>
      </c>
      <c r="AD728" s="5">
        <v>123.89317093649464</v>
      </c>
      <c r="AE728" s="5">
        <v>157.63489000000001</v>
      </c>
      <c r="AF728" s="5">
        <v>188.24845941858945</v>
      </c>
      <c r="AG728" s="5">
        <v>214.92692042295161</v>
      </c>
      <c r="BP728" s="47">
        <v>59.22</v>
      </c>
      <c r="BQ728" s="47">
        <v>3</v>
      </c>
      <c r="BR728" s="47">
        <v>59.22</v>
      </c>
      <c r="BS728" s="74" t="s">
        <v>431</v>
      </c>
      <c r="ED728" s="72"/>
      <c r="EE728" s="72"/>
    </row>
    <row r="729" spans="20:135">
      <c r="T729" s="19">
        <v>0.50486111111111109</v>
      </c>
      <c r="U729" s="35">
        <v>239.75098943507697</v>
      </c>
      <c r="V729" s="5">
        <v>239.75098943507697</v>
      </c>
      <c r="W729" s="5">
        <v>270.69357745049541</v>
      </c>
      <c r="X729" s="5">
        <v>304.16539615825172</v>
      </c>
      <c r="Y729" s="5">
        <v>337.90735000000001</v>
      </c>
      <c r="Z729" s="5">
        <v>8.4977868589120362</v>
      </c>
      <c r="AA729" s="5">
        <v>35.155131798469483</v>
      </c>
      <c r="AB729" s="5">
        <v>59.750989435076974</v>
      </c>
      <c r="AC729" s="5">
        <v>90.693577450495411</v>
      </c>
      <c r="AD729" s="5">
        <v>124.16539615825172</v>
      </c>
      <c r="AE729" s="5">
        <v>157.90735000000001</v>
      </c>
      <c r="AF729" s="5">
        <v>188.49778685891201</v>
      </c>
      <c r="AG729" s="5">
        <v>215.15513179846945</v>
      </c>
      <c r="BP729" s="47">
        <v>59.23</v>
      </c>
      <c r="BQ729" s="47">
        <v>3</v>
      </c>
      <c r="BR729" s="47">
        <v>59.23</v>
      </c>
      <c r="BS729" s="74" t="s">
        <v>431</v>
      </c>
      <c r="ED729" s="72"/>
      <c r="EE729" s="72"/>
    </row>
    <row r="730" spans="20:135">
      <c r="T730" s="19">
        <v>0.50555555555555554</v>
      </c>
      <c r="U730" s="35">
        <v>239.97687425388551</v>
      </c>
      <c r="V730" s="5">
        <v>239.97687425388551</v>
      </c>
      <c r="W730" s="5">
        <v>270.94180952015103</v>
      </c>
      <c r="X730" s="5">
        <v>304.43784564705561</v>
      </c>
      <c r="Y730" s="5">
        <v>338.17977999999999</v>
      </c>
      <c r="Z730" s="5">
        <v>8.7469761607701457</v>
      </c>
      <c r="AA730" s="5">
        <v>35.383269640071035</v>
      </c>
      <c r="AB730" s="5">
        <v>59.976874253885512</v>
      </c>
      <c r="AC730" s="5">
        <v>90.941809520151025</v>
      </c>
      <c r="AD730" s="5">
        <v>124.43784564705561</v>
      </c>
      <c r="AE730" s="5">
        <v>158.17977999999999</v>
      </c>
      <c r="AF730" s="5">
        <v>188.74697616077017</v>
      </c>
      <c r="AG730" s="5">
        <v>215.38326964007106</v>
      </c>
      <c r="BP730" s="47">
        <v>59.24</v>
      </c>
      <c r="BQ730" s="47">
        <v>3</v>
      </c>
      <c r="BR730" s="47">
        <v>59.24</v>
      </c>
      <c r="BS730" s="74" t="s">
        <v>431</v>
      </c>
      <c r="ED730" s="72"/>
      <c r="EE730" s="72"/>
    </row>
    <row r="731" spans="20:135">
      <c r="T731" s="19">
        <v>0.50624999999999998</v>
      </c>
      <c r="U731" s="35">
        <v>240.20286754676624</v>
      </c>
      <c r="V731" s="5">
        <v>240.20286754676624</v>
      </c>
      <c r="W731" s="5">
        <v>271.19029490364602</v>
      </c>
      <c r="X731" s="5">
        <v>304.71051743105198</v>
      </c>
      <c r="Y731" s="5">
        <v>338.45221000000004</v>
      </c>
      <c r="Z731" s="5">
        <v>8.9960269848729695</v>
      </c>
      <c r="AA731" s="5">
        <v>35.611346050911095</v>
      </c>
      <c r="AB731" s="5">
        <v>60.202867546766242</v>
      </c>
      <c r="AC731" s="5">
        <v>91.19029490364602</v>
      </c>
      <c r="AD731" s="5">
        <v>124.71051743105198</v>
      </c>
      <c r="AE731" s="5">
        <v>158.45221000000001</v>
      </c>
      <c r="AF731" s="5">
        <v>188.996026984873</v>
      </c>
      <c r="AG731" s="5">
        <v>215.6113460509111</v>
      </c>
      <c r="BP731" s="47">
        <v>59.25</v>
      </c>
      <c r="BQ731" s="47">
        <v>3</v>
      </c>
      <c r="BR731" s="47">
        <v>59.25</v>
      </c>
      <c r="BS731" s="74" t="s">
        <v>431</v>
      </c>
      <c r="ED731" s="72"/>
      <c r="EE731" s="72"/>
    </row>
    <row r="732" spans="20:135">
      <c r="T732" s="19">
        <v>0.50694444444444442</v>
      </c>
      <c r="U732" s="35">
        <v>240.42897089198658</v>
      </c>
      <c r="V732" s="5">
        <v>240.42897089198658</v>
      </c>
      <c r="W732" s="5">
        <v>271.43903701989285</v>
      </c>
      <c r="X732" s="5">
        <v>304.98341135563584</v>
      </c>
      <c r="Y732" s="5">
        <v>338.72460999999998</v>
      </c>
      <c r="Z732" s="5">
        <v>9.2449392090741185</v>
      </c>
      <c r="AA732" s="5">
        <v>35.839353153302454</v>
      </c>
      <c r="AB732" s="5">
        <v>60.42897089198658</v>
      </c>
      <c r="AC732" s="5">
        <v>91.439037019892851</v>
      </c>
      <c r="AD732" s="5">
        <v>124.98341135563584</v>
      </c>
      <c r="AE732" s="5">
        <v>158.72461000000001</v>
      </c>
      <c r="AF732" s="5">
        <v>189.24493920907415</v>
      </c>
      <c r="AG732" s="5">
        <v>215.83935315330248</v>
      </c>
      <c r="BP732" s="47">
        <v>59.26</v>
      </c>
      <c r="BQ732" s="47">
        <v>3</v>
      </c>
      <c r="BR732" s="47">
        <v>59.26</v>
      </c>
      <c r="BS732" s="74" t="s">
        <v>431</v>
      </c>
      <c r="ED732" s="72"/>
      <c r="EE732" s="72"/>
    </row>
    <row r="733" spans="20:135">
      <c r="T733" s="19">
        <v>0.50763888888888886</v>
      </c>
      <c r="U733" s="35">
        <v>240.65518587233396</v>
      </c>
      <c r="V733" s="5">
        <v>240.65518587233396</v>
      </c>
      <c r="W733" s="5">
        <v>271.68803981591378</v>
      </c>
      <c r="X733" s="5">
        <v>305.25652613082815</v>
      </c>
      <c r="Y733" s="5">
        <v>338.99700000000001</v>
      </c>
      <c r="Z733" s="5">
        <v>9.4937117142129637</v>
      </c>
      <c r="AA733" s="5">
        <v>36.067292530490477</v>
      </c>
      <c r="AB733" s="5">
        <v>60.655185872333959</v>
      </c>
      <c r="AC733" s="5">
        <v>91.688039815913783</v>
      </c>
      <c r="AD733" s="5">
        <v>125.25652613082815</v>
      </c>
      <c r="AE733" s="5">
        <v>158.99700000000001</v>
      </c>
      <c r="AF733" s="5">
        <v>189.49371171421296</v>
      </c>
      <c r="AG733" s="5">
        <v>216.06729253049048</v>
      </c>
      <c r="BP733" s="47">
        <v>59.27</v>
      </c>
      <c r="BQ733" s="47">
        <v>3</v>
      </c>
      <c r="BR733" s="47">
        <v>59.27</v>
      </c>
      <c r="BS733" s="74" t="s">
        <v>431</v>
      </c>
      <c r="ED733" s="72"/>
      <c r="EE733" s="72"/>
    </row>
    <row r="734" spans="20:135">
      <c r="T734" s="19">
        <v>0.5083333333333333</v>
      </c>
      <c r="U734" s="35">
        <v>240.88151407554892</v>
      </c>
      <c r="V734" s="5">
        <v>240.88151407554892</v>
      </c>
      <c r="W734" s="5">
        <v>271.93730246633379</v>
      </c>
      <c r="X734" s="5">
        <v>305.52985938533072</v>
      </c>
      <c r="Y734" s="5">
        <v>339.26936000000001</v>
      </c>
      <c r="Z734" s="5">
        <v>9.7423447901429086</v>
      </c>
      <c r="AA734" s="5">
        <v>36.295165508892865</v>
      </c>
      <c r="AB734" s="5">
        <v>60.881514075548921</v>
      </c>
      <c r="AC734" s="5">
        <v>91.93730246633379</v>
      </c>
      <c r="AD734" s="5">
        <v>125.52985938533072</v>
      </c>
      <c r="AE734" s="5">
        <v>159.26936000000001</v>
      </c>
      <c r="AF734" s="5">
        <v>189.74234479014291</v>
      </c>
      <c r="AG734" s="5">
        <v>216.29516550889284</v>
      </c>
      <c r="BP734" s="47">
        <v>59.28</v>
      </c>
      <c r="BQ734" s="47">
        <v>3</v>
      </c>
      <c r="BR734" s="47">
        <v>59.28</v>
      </c>
      <c r="BS734" s="74" t="s">
        <v>431</v>
      </c>
      <c r="ED734" s="72"/>
      <c r="EE734" s="72"/>
    </row>
    <row r="735" spans="20:135">
      <c r="T735" s="19">
        <v>0.50902777777777775</v>
      </c>
      <c r="U735" s="35">
        <v>241.10795709318529</v>
      </c>
      <c r="V735" s="5">
        <v>241.10795709318529</v>
      </c>
      <c r="W735" s="5">
        <v>272.18682742056467</v>
      </c>
      <c r="X735" s="5">
        <v>305.80341303539183</v>
      </c>
      <c r="Y735" s="5">
        <v>339.54170999999997</v>
      </c>
      <c r="Z735" s="5">
        <v>9.990838002250257</v>
      </c>
      <c r="AA735" s="5">
        <v>36.522977789095421</v>
      </c>
      <c r="AB735" s="5">
        <v>61.107957093185291</v>
      </c>
      <c r="AC735" s="5">
        <v>92.186827420564669</v>
      </c>
      <c r="AD735" s="5">
        <v>125.80341303539183</v>
      </c>
      <c r="AE735" s="5">
        <v>159.54170999999999</v>
      </c>
      <c r="AF735" s="5">
        <v>189.99083800225029</v>
      </c>
      <c r="AG735" s="5">
        <v>216.52297778909539</v>
      </c>
      <c r="BP735" s="47">
        <v>59.29</v>
      </c>
      <c r="BQ735" s="47">
        <v>3</v>
      </c>
      <c r="BR735" s="47">
        <v>59.29</v>
      </c>
      <c r="BS735" s="74" t="s">
        <v>431</v>
      </c>
      <c r="ED735" s="72"/>
      <c r="EE735" s="72"/>
    </row>
    <row r="736" spans="20:135">
      <c r="T736" s="19">
        <v>0.50972222222222219</v>
      </c>
      <c r="U736" s="35">
        <v>241.33451652165138</v>
      </c>
      <c r="V736" s="5">
        <v>241.33451652165138</v>
      </c>
      <c r="W736" s="5">
        <v>272.43661096896631</v>
      </c>
      <c r="X736" s="5">
        <v>306.07718325917102</v>
      </c>
      <c r="Y736" s="5">
        <v>339.81402000000003</v>
      </c>
      <c r="Z736" s="5">
        <v>10.239190896372008</v>
      </c>
      <c r="AA736" s="5">
        <v>36.75072990826925</v>
      </c>
      <c r="AB736" s="5">
        <v>61.334516521651381</v>
      </c>
      <c r="AC736" s="5">
        <v>92.436610968966306</v>
      </c>
      <c r="AD736" s="5">
        <v>126.07718325917102</v>
      </c>
      <c r="AE736" s="5">
        <v>159.81402</v>
      </c>
      <c r="AF736" s="5">
        <v>190.23919089637201</v>
      </c>
      <c r="AG736" s="5">
        <v>216.75072990826925</v>
      </c>
      <c r="BP736" s="47">
        <v>59.3</v>
      </c>
      <c r="BQ736" s="47">
        <v>3</v>
      </c>
      <c r="BR736" s="47">
        <v>59.3</v>
      </c>
      <c r="BS736" s="74" t="s">
        <v>431</v>
      </c>
      <c r="ED736" s="72"/>
      <c r="EE736" s="72"/>
    </row>
    <row r="737" spans="20:135">
      <c r="T737" s="19">
        <v>0.51041666666666663</v>
      </c>
      <c r="U737" s="35">
        <v>241.56119396153929</v>
      </c>
      <c r="V737" s="5">
        <v>241.56119396153929</v>
      </c>
      <c r="W737" s="5">
        <v>272.68666158309918</v>
      </c>
      <c r="X737" s="5">
        <v>306.35116969801152</v>
      </c>
      <c r="Y737" s="5">
        <v>340.08631000000003</v>
      </c>
      <c r="Z737" s="5">
        <v>10.487403390173256</v>
      </c>
      <c r="AA737" s="5">
        <v>36.978415380560705</v>
      </c>
      <c r="AB737" s="5">
        <v>61.561193961539288</v>
      </c>
      <c r="AC737" s="5">
        <v>92.68666158309918</v>
      </c>
      <c r="AD737" s="5">
        <v>126.35116969801152</v>
      </c>
      <c r="AE737" s="5">
        <v>160.08631</v>
      </c>
      <c r="AF737" s="5">
        <v>190.48740339017326</v>
      </c>
      <c r="AG737" s="5">
        <v>216.97841538056068</v>
      </c>
      <c r="BP737" s="47">
        <v>59.31</v>
      </c>
      <c r="BQ737" s="47">
        <v>3</v>
      </c>
      <c r="BR737" s="47">
        <v>59.31</v>
      </c>
      <c r="BS737" s="74" t="s">
        <v>431</v>
      </c>
      <c r="ED737" s="72"/>
      <c r="EE737" s="72"/>
    </row>
    <row r="738" spans="20:135">
      <c r="T738" s="19">
        <v>0.51111111111111118</v>
      </c>
      <c r="U738" s="35">
        <v>241.78799101789286</v>
      </c>
      <c r="V738" s="5">
        <v>241.78799101789286</v>
      </c>
      <c r="W738" s="5">
        <v>272.9369741775385</v>
      </c>
      <c r="X738" s="5">
        <v>306.62537197945539</v>
      </c>
      <c r="Y738" s="5">
        <v>340.35856999999999</v>
      </c>
      <c r="Z738" s="5">
        <v>10.735474388656314</v>
      </c>
      <c r="AA738" s="5">
        <v>37.206042040893635</v>
      </c>
      <c r="AB738" s="5">
        <v>61.787991017892864</v>
      </c>
      <c r="AC738" s="5">
        <v>92.936974177538502</v>
      </c>
      <c r="AD738" s="5">
        <v>126.62537197945539</v>
      </c>
      <c r="AE738" s="5">
        <v>160.35856999999999</v>
      </c>
      <c r="AF738" s="5">
        <v>190.73547438865631</v>
      </c>
      <c r="AG738" s="5">
        <v>217.20604204089364</v>
      </c>
      <c r="BP738" s="47">
        <v>59.32</v>
      </c>
      <c r="BQ738" s="47">
        <v>3</v>
      </c>
      <c r="BR738" s="47">
        <v>59.32</v>
      </c>
      <c r="BS738" s="74" t="s">
        <v>431</v>
      </c>
      <c r="ED738" s="72"/>
      <c r="EE738" s="72"/>
    </row>
    <row r="739" spans="20:135">
      <c r="T739" s="19">
        <v>0.51180555555555551</v>
      </c>
      <c r="U739" s="35">
        <v>242.01490930005218</v>
      </c>
      <c r="V739" s="5">
        <v>242.01490930005218</v>
      </c>
      <c r="W739" s="5">
        <v>273.18755630807834</v>
      </c>
      <c r="X739" s="5">
        <v>306.89978809430136</v>
      </c>
      <c r="Y739" s="5">
        <v>340.63080000000002</v>
      </c>
      <c r="Z739" s="5">
        <v>10.98340445884395</v>
      </c>
      <c r="AA739" s="5">
        <v>37.433603764063719</v>
      </c>
      <c r="AB739" s="5">
        <v>62.014909300052182</v>
      </c>
      <c r="AC739" s="5">
        <v>93.187556308078342</v>
      </c>
      <c r="AD739" s="5">
        <v>126.89978809430136</v>
      </c>
      <c r="AE739" s="5">
        <v>160.63079999999999</v>
      </c>
      <c r="AF739" s="5">
        <v>190.98340445884395</v>
      </c>
      <c r="AG739" s="5">
        <v>217.43360376406375</v>
      </c>
      <c r="BP739" s="47">
        <v>59.33</v>
      </c>
      <c r="BQ739" s="47">
        <v>3</v>
      </c>
      <c r="BR739" s="47">
        <v>59.33</v>
      </c>
      <c r="BS739" s="74" t="s">
        <v>431</v>
      </c>
      <c r="ED739" s="72"/>
      <c r="EE739" s="72"/>
    </row>
    <row r="740" spans="20:135">
      <c r="T740" s="19">
        <v>0.51250000000000007</v>
      </c>
      <c r="U740" s="35">
        <v>242.24195042157203</v>
      </c>
      <c r="V740" s="5">
        <v>242.24195042157203</v>
      </c>
      <c r="W740" s="5">
        <v>273.43840004528175</v>
      </c>
      <c r="X740" s="5">
        <v>307.17441739838159</v>
      </c>
      <c r="Y740" s="5">
        <v>340.90300000000002</v>
      </c>
      <c r="Z740" s="5">
        <v>11.231193486461109</v>
      </c>
      <c r="AA740" s="5">
        <v>37.66111004544922</v>
      </c>
      <c r="AB740" s="5">
        <v>62.241950421572028</v>
      </c>
      <c r="AC740" s="5">
        <v>93.438400045281753</v>
      </c>
      <c r="AD740" s="5">
        <v>127.17441739838159</v>
      </c>
      <c r="AE740" s="5">
        <v>160.90299999999999</v>
      </c>
      <c r="AF740" s="5">
        <v>191.23119348646111</v>
      </c>
      <c r="AG740" s="5">
        <v>217.66111004544922</v>
      </c>
      <c r="BP740" s="47">
        <v>59.34</v>
      </c>
      <c r="BQ740" s="47">
        <v>3</v>
      </c>
      <c r="BR740" s="47">
        <v>59.34</v>
      </c>
      <c r="BS740" s="74" t="s">
        <v>431</v>
      </c>
      <c r="ED740" s="72"/>
      <c r="EE740" s="72"/>
    </row>
    <row r="741" spans="20:135">
      <c r="T741" s="19">
        <v>0.5131944444444444</v>
      </c>
      <c r="U741" s="35">
        <v>242.46911600027227</v>
      </c>
      <c r="V741" s="5">
        <v>242.46911600027227</v>
      </c>
      <c r="W741" s="5">
        <v>273.6895171087881</v>
      </c>
      <c r="X741" s="5">
        <v>307.44925852524796</v>
      </c>
      <c r="Y741" s="5">
        <v>341.17516000000001</v>
      </c>
      <c r="Z741" s="5">
        <v>11.478839459049539</v>
      </c>
      <c r="AA741" s="5">
        <v>37.888557449655082</v>
      </c>
      <c r="AB741" s="5">
        <v>62.469116000272265</v>
      </c>
      <c r="AC741" s="5">
        <v>93.689517108788095</v>
      </c>
      <c r="AD741" s="5">
        <v>127.44925852524796</v>
      </c>
      <c r="AE741" s="5">
        <v>161.17516000000001</v>
      </c>
      <c r="AF741" s="5">
        <v>191.47883945904954</v>
      </c>
      <c r="AG741" s="5">
        <v>217.88855744965508</v>
      </c>
      <c r="BP741" s="47">
        <v>59.35</v>
      </c>
      <c r="BQ741" s="47">
        <v>3</v>
      </c>
      <c r="BR741" s="47">
        <v>59.35</v>
      </c>
      <c r="BS741" s="74" t="s">
        <v>431</v>
      </c>
      <c r="ED741" s="72"/>
      <c r="EE741" s="72"/>
    </row>
    <row r="742" spans="20:135">
      <c r="T742" s="19">
        <v>0.51388888888888895</v>
      </c>
      <c r="U742" s="35">
        <v>242.69640765812005</v>
      </c>
      <c r="V742" s="5">
        <v>242.69640765812005</v>
      </c>
      <c r="W742" s="5">
        <v>273.94089900764544</v>
      </c>
      <c r="X742" s="5">
        <v>307.72430974027418</v>
      </c>
      <c r="Y742" s="5">
        <v>341.44727999999998</v>
      </c>
      <c r="Z742" s="5">
        <v>11.726344332138865</v>
      </c>
      <c r="AA742" s="5">
        <v>38.115949287667206</v>
      </c>
      <c r="AB742" s="5">
        <v>62.696407658120052</v>
      </c>
      <c r="AC742" s="5">
        <v>93.940899007645442</v>
      </c>
      <c r="AD742" s="5">
        <v>127.72430974027418</v>
      </c>
      <c r="AE742" s="5">
        <v>161.44728000000001</v>
      </c>
      <c r="AF742" s="5">
        <v>191.72634433213884</v>
      </c>
      <c r="AG742" s="5">
        <v>218.11594928766721</v>
      </c>
      <c r="BP742" s="47">
        <v>59.36</v>
      </c>
      <c r="BQ742" s="47">
        <v>3</v>
      </c>
      <c r="BR742" s="47">
        <v>59.36</v>
      </c>
      <c r="BS742" s="74" t="s">
        <v>431</v>
      </c>
      <c r="ED742" s="72"/>
      <c r="EE742" s="72"/>
    </row>
    <row r="743" spans="20:135">
      <c r="T743" s="19">
        <v>0.51458333333333328</v>
      </c>
      <c r="U743" s="35">
        <v>242.92382702125616</v>
      </c>
      <c r="V743" s="5">
        <v>242.92382702125616</v>
      </c>
      <c r="W743" s="5">
        <v>274.19255761715635</v>
      </c>
      <c r="X743" s="5">
        <v>307.99957076602448</v>
      </c>
      <c r="Y743" s="5">
        <v>341.71937000000003</v>
      </c>
      <c r="Z743" s="5">
        <v>11.9737063773523</v>
      </c>
      <c r="AA743" s="5">
        <v>38.343282222446646</v>
      </c>
      <c r="AB743" s="5">
        <v>62.923827021256159</v>
      </c>
      <c r="AC743" s="5">
        <v>94.192557617156353</v>
      </c>
      <c r="AD743" s="5">
        <v>127.99957076602448</v>
      </c>
      <c r="AE743" s="5">
        <v>161.71937</v>
      </c>
      <c r="AF743" s="5">
        <v>191.97370637735233</v>
      </c>
      <c r="AG743" s="5">
        <v>218.34328222244662</v>
      </c>
      <c r="BP743" s="47">
        <v>59.37</v>
      </c>
      <c r="BQ743" s="47">
        <v>3</v>
      </c>
      <c r="BR743" s="47">
        <v>59.37</v>
      </c>
      <c r="BS743" s="74" t="s">
        <v>431</v>
      </c>
      <c r="ED743" s="72"/>
      <c r="EE743" s="72"/>
    </row>
    <row r="744" spans="20:135">
      <c r="T744" s="19">
        <v>0.51527777777777783</v>
      </c>
      <c r="U744" s="35">
        <v>243.15137571989726</v>
      </c>
      <c r="V744" s="5">
        <v>243.15137571989726</v>
      </c>
      <c r="W744" s="5">
        <v>274.44448392435095</v>
      </c>
      <c r="X744" s="5">
        <v>308.27504031743263</v>
      </c>
      <c r="Y744" s="5">
        <v>341.99140999999997</v>
      </c>
      <c r="Z744" s="5">
        <v>12.220926036476214</v>
      </c>
      <c r="AA744" s="5">
        <v>38.570557058871998</v>
      </c>
      <c r="AB744" s="5">
        <v>63.15137571989726</v>
      </c>
      <c r="AC744" s="5">
        <v>94.444483924350948</v>
      </c>
      <c r="AD744" s="5">
        <v>128.27504031743263</v>
      </c>
      <c r="AE744" s="5">
        <v>161.99141</v>
      </c>
      <c r="AF744" s="5">
        <v>192.22092603647621</v>
      </c>
      <c r="AG744" s="5">
        <v>218.570557058872</v>
      </c>
      <c r="BP744" s="47">
        <v>59.38</v>
      </c>
      <c r="BQ744" s="47">
        <v>3</v>
      </c>
      <c r="BR744" s="47">
        <v>59.38</v>
      </c>
      <c r="BS744" s="74" t="s">
        <v>431</v>
      </c>
      <c r="ED744" s="72"/>
      <c r="EE744" s="72"/>
    </row>
    <row r="745" spans="20:135">
      <c r="T745" s="19">
        <v>0.51597222222222217</v>
      </c>
      <c r="U745" s="35">
        <v>243.37905538828232</v>
      </c>
      <c r="V745" s="5">
        <v>243.37905538828232</v>
      </c>
      <c r="W745" s="5">
        <v>274.69667894118015</v>
      </c>
      <c r="X745" s="5">
        <v>308.55071676821728</v>
      </c>
      <c r="Y745" s="5">
        <v>342.26341000000002</v>
      </c>
      <c r="Z745" s="5">
        <v>12.46800267789331</v>
      </c>
      <c r="AA745" s="5">
        <v>38.797781156410963</v>
      </c>
      <c r="AB745" s="5">
        <v>63.379055388282325</v>
      </c>
      <c r="AC745" s="5">
        <v>94.696678941180153</v>
      </c>
      <c r="AD745" s="5">
        <v>128.55071676821728</v>
      </c>
      <c r="AE745" s="5">
        <v>162.26340999999999</v>
      </c>
      <c r="AF745" s="5">
        <v>192.46800267789334</v>
      </c>
      <c r="AG745" s="5">
        <v>218.79778115641096</v>
      </c>
      <c r="BP745" s="47">
        <v>59.39</v>
      </c>
      <c r="BQ745" s="47">
        <v>3</v>
      </c>
      <c r="BR745" s="47">
        <v>59.39</v>
      </c>
      <c r="BS745" s="74" t="s">
        <v>431</v>
      </c>
      <c r="ED745" s="72"/>
      <c r="EE745" s="72"/>
    </row>
    <row r="746" spans="20:135">
      <c r="T746" s="19">
        <v>0.51666666666666672</v>
      </c>
      <c r="U746" s="35">
        <v>243.6068676646978</v>
      </c>
      <c r="V746" s="5">
        <v>243.6068676646978</v>
      </c>
      <c r="W746" s="5">
        <v>274.9491523324657</v>
      </c>
      <c r="X746" s="5">
        <v>308.82659909217705</v>
      </c>
      <c r="Y746" s="5">
        <v>342.53537</v>
      </c>
      <c r="Z746" s="5">
        <v>12.71493563389879</v>
      </c>
      <c r="AA746" s="5">
        <v>39.024948755840114</v>
      </c>
      <c r="AB746" s="5">
        <v>63.606867664697802</v>
      </c>
      <c r="AC746" s="5">
        <v>94.949152332465701</v>
      </c>
      <c r="AD746" s="5">
        <v>128.82659909217705</v>
      </c>
      <c r="AE746" s="5">
        <v>162.53537</v>
      </c>
      <c r="AF746" s="5">
        <v>192.71493563389879</v>
      </c>
      <c r="AG746" s="5">
        <v>219.02494875584011</v>
      </c>
      <c r="BP746" s="47">
        <v>59.4</v>
      </c>
      <c r="BQ746" s="47">
        <v>3</v>
      </c>
      <c r="BR746" s="47">
        <v>59.4</v>
      </c>
      <c r="BS746" s="74" t="s">
        <v>431</v>
      </c>
      <c r="ED746" s="72"/>
      <c r="EE746" s="72"/>
    </row>
    <row r="747" spans="20:135">
      <c r="T747" s="19">
        <v>0.51736111111111105</v>
      </c>
      <c r="U747" s="35">
        <v>243.83481419136564</v>
      </c>
      <c r="V747" s="5">
        <v>243.83481419136564</v>
      </c>
      <c r="W747" s="5">
        <v>275.20190061107905</v>
      </c>
      <c r="X747" s="5">
        <v>309.10268537707896</v>
      </c>
      <c r="Y747" s="5">
        <v>342.80727999999999</v>
      </c>
      <c r="Z747" s="5">
        <v>12.961726600291968</v>
      </c>
      <c r="AA747" s="5">
        <v>39.252066265968949</v>
      </c>
      <c r="AB747" s="5">
        <v>63.834814191365638</v>
      </c>
      <c r="AC747" s="5">
        <v>95.201900611079054</v>
      </c>
      <c r="AD747" s="5">
        <v>129.10268537707896</v>
      </c>
      <c r="AE747" s="5">
        <v>162.80727999999999</v>
      </c>
      <c r="AF747" s="5">
        <v>192.96172660029197</v>
      </c>
      <c r="AG747" s="5">
        <v>219.25206626596895</v>
      </c>
      <c r="BP747" s="47">
        <v>59.41</v>
      </c>
      <c r="BQ747" s="47">
        <v>3</v>
      </c>
      <c r="BR747" s="47">
        <v>59.41</v>
      </c>
      <c r="BS747" s="74" t="s">
        <v>431</v>
      </c>
      <c r="ED747" s="72"/>
      <c r="EE747" s="72"/>
    </row>
    <row r="748" spans="20:135">
      <c r="T748" s="19">
        <v>0.5180555555555556</v>
      </c>
      <c r="U748" s="35">
        <v>244.06289661442884</v>
      </c>
      <c r="V748" s="5">
        <v>244.06289661442884</v>
      </c>
      <c r="W748" s="5">
        <v>275.45492633287631</v>
      </c>
      <c r="X748" s="5">
        <v>309.37897491331739</v>
      </c>
      <c r="Y748" s="5">
        <v>343.07915000000003</v>
      </c>
      <c r="Z748" s="5">
        <v>13.208373483187756</v>
      </c>
      <c r="AA748" s="5">
        <v>39.479130285485212</v>
      </c>
      <c r="AB748" s="5">
        <v>64.062896614428837</v>
      </c>
      <c r="AC748" s="5">
        <v>95.454926332876312</v>
      </c>
      <c r="AD748" s="5">
        <v>129.37897491331739</v>
      </c>
      <c r="AE748" s="5">
        <v>163.07915</v>
      </c>
      <c r="AF748" s="5">
        <v>193.20837348318773</v>
      </c>
      <c r="AG748" s="5">
        <v>219.47913028548521</v>
      </c>
      <c r="BP748" s="47">
        <v>59.42</v>
      </c>
      <c r="BQ748" s="47">
        <v>3</v>
      </c>
      <c r="BR748" s="47">
        <v>59.42</v>
      </c>
      <c r="BS748" s="74" t="s">
        <v>431</v>
      </c>
      <c r="ED748" s="72"/>
      <c r="EE748" s="72"/>
    </row>
    <row r="749" spans="20:135">
      <c r="T749" s="19">
        <v>0.51874999999999993</v>
      </c>
      <c r="U749" s="35">
        <v>244.29111658389962</v>
      </c>
      <c r="V749" s="5">
        <v>244.29111658389962</v>
      </c>
      <c r="W749" s="5">
        <v>275.70822538694449</v>
      </c>
      <c r="X749" s="5">
        <v>309.65546655428307</v>
      </c>
      <c r="Y749" s="5">
        <v>343.35095999999999</v>
      </c>
      <c r="Z749" s="5">
        <v>13.454876478666336</v>
      </c>
      <c r="AA749" s="5">
        <v>39.706144980877696</v>
      </c>
      <c r="AB749" s="5">
        <v>64.291116583899623</v>
      </c>
      <c r="AC749" s="5">
        <v>95.708225386944491</v>
      </c>
      <c r="AD749" s="5">
        <v>129.65546655428307</v>
      </c>
      <c r="AE749" s="5">
        <v>163.35095999999999</v>
      </c>
      <c r="AF749" s="5">
        <v>193.45487647866634</v>
      </c>
      <c r="AG749" s="5">
        <v>219.7061449808777</v>
      </c>
      <c r="BP749" s="47">
        <v>59.43</v>
      </c>
      <c r="BQ749" s="47">
        <v>3</v>
      </c>
      <c r="BR749" s="47">
        <v>59.43</v>
      </c>
      <c r="BS749" s="74" t="s">
        <v>431</v>
      </c>
      <c r="ED749" s="72"/>
      <c r="EE749" s="72"/>
    </row>
    <row r="750" spans="20:135">
      <c r="T750" s="19">
        <v>0.51944444444444449</v>
      </c>
      <c r="U750" s="35">
        <v>244.51947575360492</v>
      </c>
      <c r="V750" s="5">
        <v>244.51947575360492</v>
      </c>
      <c r="W750" s="5">
        <v>275.96180979822299</v>
      </c>
      <c r="X750" s="5">
        <v>309.93215761029239</v>
      </c>
      <c r="Y750" s="5">
        <v>343.62271999999996</v>
      </c>
      <c r="Z750" s="5">
        <v>13.701236267776778</v>
      </c>
      <c r="AA750" s="5">
        <v>39.933106580515073</v>
      </c>
      <c r="AB750" s="5">
        <v>64.519475753604922</v>
      </c>
      <c r="AC750" s="5">
        <v>95.961809798222987</v>
      </c>
      <c r="AD750" s="5">
        <v>129.93215761029239</v>
      </c>
      <c r="AE750" s="5">
        <v>163.62271999999999</v>
      </c>
      <c r="AF750" s="5">
        <v>193.70123626777678</v>
      </c>
      <c r="AG750" s="5">
        <v>219.93310658051504</v>
      </c>
      <c r="BP750" s="47">
        <v>59.44</v>
      </c>
      <c r="BQ750" s="47">
        <v>3</v>
      </c>
      <c r="BR750" s="47">
        <v>59.44</v>
      </c>
      <c r="BS750" s="74" t="s">
        <v>431</v>
      </c>
      <c r="ED750" s="72"/>
      <c r="EE750" s="72"/>
    </row>
    <row r="751" spans="20:135">
      <c r="T751" s="19">
        <v>0.52013888888888882</v>
      </c>
      <c r="U751" s="35">
        <v>244.74797578114527</v>
      </c>
      <c r="V751" s="5">
        <v>244.74797578114527</v>
      </c>
      <c r="W751" s="5">
        <v>276.21566302937828</v>
      </c>
      <c r="X751" s="5">
        <v>310.20904868823106</v>
      </c>
      <c r="Y751" s="5">
        <v>343.89443</v>
      </c>
      <c r="Z751" s="5">
        <v>13.947451483931161</v>
      </c>
      <c r="AA751" s="5">
        <v>40.160023379932682</v>
      </c>
      <c r="AB751" s="5">
        <v>64.747975781145271</v>
      </c>
      <c r="AC751" s="5">
        <v>96.215663029378277</v>
      </c>
      <c r="AD751" s="5">
        <v>130.20904868823106</v>
      </c>
      <c r="AE751" s="5">
        <v>163.89443</v>
      </c>
      <c r="AF751" s="5">
        <v>193.94745148393116</v>
      </c>
      <c r="AG751" s="5">
        <v>220.16002337993271</v>
      </c>
      <c r="BP751" s="47">
        <v>59.45</v>
      </c>
      <c r="BQ751" s="47">
        <v>3</v>
      </c>
      <c r="BR751" s="47">
        <v>59.45</v>
      </c>
      <c r="BS751" s="74" t="s">
        <v>431</v>
      </c>
      <c r="ED751" s="72"/>
      <c r="EE751" s="72"/>
    </row>
    <row r="752" spans="20:135">
      <c r="T752" s="19">
        <v>0.52083333333333337</v>
      </c>
      <c r="U752" s="35">
        <v>244.97661832784394</v>
      </c>
      <c r="V752" s="5">
        <v>244.97661832784394</v>
      </c>
      <c r="W752" s="5">
        <v>276.4698025700834</v>
      </c>
      <c r="X752" s="5">
        <v>310.48613599795414</v>
      </c>
      <c r="Y752" s="5">
        <v>344.16607999999997</v>
      </c>
      <c r="Z752" s="5">
        <v>14.193523244120172</v>
      </c>
      <c r="AA752" s="5">
        <v>40.386890097506011</v>
      </c>
      <c r="AB752" s="5">
        <v>64.976618327843937</v>
      </c>
      <c r="AC752" s="5">
        <v>96.469802570083402</v>
      </c>
      <c r="AD752" s="5">
        <v>130.48613599795408</v>
      </c>
      <c r="AE752" s="5">
        <v>164.16607999999999</v>
      </c>
      <c r="AF752" s="5">
        <v>194.19352324412017</v>
      </c>
      <c r="AG752" s="5">
        <v>220.38689009750601</v>
      </c>
      <c r="BP752" s="47">
        <v>59.46</v>
      </c>
      <c r="BQ752" s="47">
        <v>3</v>
      </c>
      <c r="BR752" s="47">
        <v>59.46</v>
      </c>
      <c r="BS752" s="74" t="s">
        <v>431</v>
      </c>
      <c r="ED752" s="72"/>
      <c r="EE752" s="72"/>
    </row>
    <row r="753" spans="20:135">
      <c r="T753" s="19">
        <v>0.52152777777777781</v>
      </c>
      <c r="U753" s="35">
        <v>245.20540505869815</v>
      </c>
      <c r="V753" s="5">
        <v>245.20540505869815</v>
      </c>
      <c r="W753" s="5">
        <v>276.72422353842637</v>
      </c>
      <c r="X753" s="5">
        <v>310.76342084700718</v>
      </c>
      <c r="Y753" s="5">
        <v>344.43767000000003</v>
      </c>
      <c r="Z753" s="5">
        <v>14.439450204919126</v>
      </c>
      <c r="AA753" s="5">
        <v>40.61371014852017</v>
      </c>
      <c r="AB753" s="5">
        <v>65.205405058698148</v>
      </c>
      <c r="AC753" s="5">
        <v>96.724223538426372</v>
      </c>
      <c r="AD753" s="5">
        <v>130.76342084700718</v>
      </c>
      <c r="AE753" s="5">
        <v>164.43767</v>
      </c>
      <c r="AF753" s="5">
        <v>194.4394502049191</v>
      </c>
      <c r="AG753" s="5">
        <v>220.61371014852017</v>
      </c>
      <c r="BP753" s="47">
        <v>59.47</v>
      </c>
      <c r="BQ753" s="47">
        <v>3</v>
      </c>
      <c r="BR753" s="47">
        <v>59.47</v>
      </c>
      <c r="BS753" s="74" t="s">
        <v>431</v>
      </c>
      <c r="ED753" s="72"/>
      <c r="EE753" s="72"/>
    </row>
    <row r="754" spans="20:135">
      <c r="T754" s="19">
        <v>0.52222222222222225</v>
      </c>
      <c r="U754" s="35">
        <v>245.4343376423281</v>
      </c>
      <c r="V754" s="5">
        <v>245.4343376423281</v>
      </c>
      <c r="W754" s="5">
        <v>276.97892453483161</v>
      </c>
      <c r="X754" s="5">
        <v>311.04089939821654</v>
      </c>
      <c r="Y754" s="5">
        <v>344.70920999999998</v>
      </c>
      <c r="Z754" s="5">
        <v>14.685233255030141</v>
      </c>
      <c r="AA754" s="5">
        <v>40.840483860817073</v>
      </c>
      <c r="AB754" s="5">
        <v>65.434337642328103</v>
      </c>
      <c r="AC754" s="5">
        <v>96.978924534831606</v>
      </c>
      <c r="AD754" s="5">
        <v>131.04089939821654</v>
      </c>
      <c r="AE754" s="5">
        <v>164.70921000000001</v>
      </c>
      <c r="AF754" s="5">
        <v>194.68523325503014</v>
      </c>
      <c r="AG754" s="5">
        <v>220.84048386081707</v>
      </c>
      <c r="BP754" s="47">
        <v>59.48</v>
      </c>
      <c r="BQ754" s="47">
        <v>3</v>
      </c>
      <c r="BR754" s="47">
        <v>59.48</v>
      </c>
      <c r="BS754" s="74" t="s">
        <v>431</v>
      </c>
      <c r="ED754" s="72"/>
      <c r="EE754" s="72"/>
    </row>
    <row r="755" spans="20:135">
      <c r="T755" s="19">
        <v>0.5229166666666667</v>
      </c>
      <c r="U755" s="35">
        <v>245.66341775092616</v>
      </c>
      <c r="V755" s="5">
        <v>245.66341775092616</v>
      </c>
      <c r="W755" s="5">
        <v>277.23391128840109</v>
      </c>
      <c r="X755" s="5">
        <v>311.31857036361345</v>
      </c>
      <c r="Y755" s="5">
        <v>344.98068000000001</v>
      </c>
      <c r="Z755" s="5">
        <v>14.930872301413729</v>
      </c>
      <c r="AA755" s="5">
        <v>41.067214802448802</v>
      </c>
      <c r="AB755" s="5">
        <v>65.663417750926158</v>
      </c>
      <c r="AC755" s="5">
        <v>97.233911288401089</v>
      </c>
      <c r="AD755" s="5">
        <v>131.31857036361339</v>
      </c>
      <c r="AE755" s="5">
        <v>164.98068000000001</v>
      </c>
      <c r="AF755" s="5">
        <v>194.93087230141376</v>
      </c>
      <c r="AG755" s="5">
        <v>221.06721480244877</v>
      </c>
      <c r="BP755" s="47">
        <v>59.49</v>
      </c>
      <c r="BQ755" s="47">
        <v>3</v>
      </c>
      <c r="BR755" s="47">
        <v>59.49</v>
      </c>
      <c r="BS755" s="74" t="s">
        <v>431</v>
      </c>
      <c r="ED755" s="72"/>
      <c r="EE755" s="72"/>
    </row>
    <row r="756" spans="20:135">
      <c r="T756" s="19">
        <v>0.52361111111111114</v>
      </c>
      <c r="U756" s="35">
        <v>245.89264706020538</v>
      </c>
      <c r="V756" s="5">
        <v>245.89264706020538</v>
      </c>
      <c r="W756" s="5">
        <v>277.48918091209612</v>
      </c>
      <c r="X756" s="5">
        <v>311.59643434752923</v>
      </c>
      <c r="Y756" s="5">
        <v>345.25210000000004</v>
      </c>
      <c r="Z756" s="5">
        <v>15.17636608512646</v>
      </c>
      <c r="AA756" s="5">
        <v>41.293899455934536</v>
      </c>
      <c r="AB756" s="5">
        <v>65.892647060205377</v>
      </c>
      <c r="AC756" s="5">
        <v>97.489180912096117</v>
      </c>
      <c r="AD756" s="5">
        <v>131.59643434752923</v>
      </c>
      <c r="AE756" s="5">
        <v>165.25210000000001</v>
      </c>
      <c r="AF756" s="5">
        <v>195.17636608512643</v>
      </c>
      <c r="AG756" s="5">
        <v>221.29389945593454</v>
      </c>
      <c r="BP756" s="47">
        <v>59.5</v>
      </c>
      <c r="BQ756" s="47">
        <v>3</v>
      </c>
      <c r="BR756" s="47">
        <v>59.5</v>
      </c>
      <c r="BS756" s="74" t="s">
        <v>431</v>
      </c>
      <c r="ED756" s="72"/>
      <c r="EE756" s="72"/>
    </row>
    <row r="757" spans="20:135">
      <c r="T757" s="19">
        <v>0.52430555555555558</v>
      </c>
      <c r="U757" s="35">
        <v>246.12202724934662</v>
      </c>
      <c r="V757" s="5">
        <v>246.12202724934662</v>
      </c>
      <c r="W757" s="5">
        <v>277.74474223779902</v>
      </c>
      <c r="X757" s="5">
        <v>311.87448770201047</v>
      </c>
      <c r="Y757" s="5">
        <v>345.52343999999999</v>
      </c>
      <c r="Z757" s="5">
        <v>15.4217157156707</v>
      </c>
      <c r="AA757" s="5">
        <v>41.520542390390574</v>
      </c>
      <c r="AB757" s="5">
        <v>66.122027249346615</v>
      </c>
      <c r="AC757" s="5">
        <v>97.744742237799016</v>
      </c>
      <c r="AD757" s="5">
        <v>131.87448770201047</v>
      </c>
      <c r="AE757" s="5">
        <v>165.52343999999999</v>
      </c>
      <c r="AF757" s="5">
        <v>195.4217157156707</v>
      </c>
      <c r="AG757" s="5">
        <v>221.5205423903906</v>
      </c>
      <c r="BP757" s="47">
        <v>59.51</v>
      </c>
      <c r="BQ757" s="47">
        <v>3</v>
      </c>
      <c r="BR757" s="47">
        <v>59.51</v>
      </c>
      <c r="BS757" s="74" t="s">
        <v>431</v>
      </c>
      <c r="ED757" s="72"/>
      <c r="EE757" s="72"/>
    </row>
    <row r="758" spans="20:135">
      <c r="T758" s="19">
        <v>0.52500000000000002</v>
      </c>
      <c r="U758" s="35">
        <v>246.35156000094571</v>
      </c>
      <c r="V758" s="5">
        <v>246.35156000094571</v>
      </c>
      <c r="W758" s="5">
        <v>278.00058123719015</v>
      </c>
      <c r="X758" s="5">
        <v>312.15272907928431</v>
      </c>
      <c r="Y758" s="5">
        <v>345.79471999999998</v>
      </c>
      <c r="Z758" s="5">
        <v>15.666920919497215</v>
      </c>
      <c r="AA758" s="5">
        <v>41.74714453251255</v>
      </c>
      <c r="AB758" s="5">
        <v>66.35156000094571</v>
      </c>
      <c r="AC758" s="5">
        <v>98.000581237190147</v>
      </c>
      <c r="AD758" s="5">
        <v>132.15272907928431</v>
      </c>
      <c r="AE758" s="5">
        <v>165.79472000000001</v>
      </c>
      <c r="AF758" s="5">
        <v>195.66692091949719</v>
      </c>
      <c r="AG758" s="5">
        <v>221.74714453251255</v>
      </c>
      <c r="BP758" s="47">
        <v>59.52</v>
      </c>
      <c r="BQ758" s="47">
        <v>3</v>
      </c>
      <c r="BR758" s="47">
        <v>59.52</v>
      </c>
      <c r="BS758" s="74" t="s">
        <v>431</v>
      </c>
      <c r="ED758" s="72"/>
      <c r="EE758" s="72"/>
    </row>
    <row r="759" spans="20:135">
      <c r="T759" s="19">
        <v>0.52569444444444446</v>
      </c>
      <c r="U759" s="35">
        <v>246.58124700095868</v>
      </c>
      <c r="V759" s="5">
        <v>246.58124700095868</v>
      </c>
      <c r="W759" s="5">
        <v>278.25670534200793</v>
      </c>
      <c r="X759" s="5">
        <v>312.43115861801448</v>
      </c>
      <c r="Y759" s="5">
        <v>346.06592999999998</v>
      </c>
      <c r="Z759" s="5">
        <v>15.91198103349916</v>
      </c>
      <c r="AA759" s="5">
        <v>41.97370650856891</v>
      </c>
      <c r="AB759" s="5">
        <v>66.581247000958683</v>
      </c>
      <c r="AC759" s="5">
        <v>98.256705342007933</v>
      </c>
      <c r="AD759" s="5">
        <v>132.43115861801448</v>
      </c>
      <c r="AE759" s="5">
        <v>166.06593000000001</v>
      </c>
      <c r="AF759" s="5">
        <v>195.91198103349916</v>
      </c>
      <c r="AG759" s="5">
        <v>221.97370650856891</v>
      </c>
      <c r="BP759" s="47">
        <v>59.53</v>
      </c>
      <c r="BQ759" s="47">
        <v>3</v>
      </c>
      <c r="BR759" s="47">
        <v>59.53</v>
      </c>
      <c r="BS759" s="74" t="s">
        <v>431</v>
      </c>
      <c r="ED759" s="72"/>
      <c r="EE759" s="72"/>
    </row>
    <row r="760" spans="20:135">
      <c r="T760" s="19">
        <v>0.52638888888888891</v>
      </c>
      <c r="U760" s="35">
        <v>246.81108993864751</v>
      </c>
      <c r="V760" s="5">
        <v>246.81108993864751</v>
      </c>
      <c r="W760" s="5">
        <v>278.51312229573364</v>
      </c>
      <c r="X760" s="5">
        <v>312.70977262712984</v>
      </c>
      <c r="Y760" s="5">
        <v>346.33707000000004</v>
      </c>
      <c r="Z760" s="5">
        <v>16.156896814885727</v>
      </c>
      <c r="AA760" s="5">
        <v>42.200227626753588</v>
      </c>
      <c r="AB760" s="5">
        <v>66.811089938647513</v>
      </c>
      <c r="AC760" s="5">
        <v>98.513122295733638</v>
      </c>
      <c r="AD760" s="5">
        <v>132.70977262712984</v>
      </c>
      <c r="AE760" s="5">
        <v>166.33707000000001</v>
      </c>
      <c r="AF760" s="5">
        <v>196.15689681488573</v>
      </c>
      <c r="AG760" s="5">
        <v>222.20022762675359</v>
      </c>
      <c r="BP760" s="47">
        <v>59.54</v>
      </c>
      <c r="BQ760" s="47">
        <v>3</v>
      </c>
      <c r="BR760" s="47">
        <v>59.54</v>
      </c>
      <c r="BS760" s="74" t="s">
        <v>431</v>
      </c>
      <c r="ED760" s="72"/>
      <c r="EE760" s="72"/>
    </row>
    <row r="761" spans="20:135">
      <c r="T761" s="19">
        <v>0.52708333333333335</v>
      </c>
      <c r="U761" s="35">
        <v>247.04109050652357</v>
      </c>
      <c r="V761" s="5">
        <v>247.04109050652357</v>
      </c>
      <c r="W761" s="5">
        <v>278.76983532628412</v>
      </c>
      <c r="X761" s="5">
        <v>312.98857095004013</v>
      </c>
      <c r="Y761" s="5">
        <v>346.60813999999999</v>
      </c>
      <c r="Z761" s="5">
        <v>16.401667636970387</v>
      </c>
      <c r="AA761" s="5">
        <v>42.426710411246916</v>
      </c>
      <c r="AB761" s="5">
        <v>67.041090506523574</v>
      </c>
      <c r="AC761" s="5">
        <v>98.769835326284124</v>
      </c>
      <c r="AD761" s="5">
        <v>132.98857095004018</v>
      </c>
      <c r="AE761" s="5">
        <v>166.60813999999999</v>
      </c>
      <c r="AF761" s="5">
        <v>196.40166763697039</v>
      </c>
      <c r="AG761" s="5">
        <v>222.42671041124692</v>
      </c>
      <c r="BP761" s="47">
        <v>59.55</v>
      </c>
      <c r="BQ761" s="47">
        <v>3</v>
      </c>
      <c r="BR761" s="47">
        <v>59.55</v>
      </c>
      <c r="BS761" s="74" t="s">
        <v>431</v>
      </c>
      <c r="ED761" s="72"/>
      <c r="EE761" s="72"/>
    </row>
    <row r="762" spans="20:135">
      <c r="T762" s="19">
        <v>0.52777777777777779</v>
      </c>
      <c r="U762" s="35">
        <v>247.27125040029165</v>
      </c>
      <c r="V762" s="5">
        <v>247.27125040029165</v>
      </c>
      <c r="W762" s="5">
        <v>279.02683044803041</v>
      </c>
      <c r="X762" s="5">
        <v>313.26755179661939</v>
      </c>
      <c r="Y762" s="5">
        <v>346.87914000000001</v>
      </c>
      <c r="Z762" s="5">
        <v>16.646293616548292</v>
      </c>
      <c r="AA762" s="5">
        <v>42.653155223320596</v>
      </c>
      <c r="AB762" s="5">
        <v>67.271250400291649</v>
      </c>
      <c r="AC762" s="5">
        <v>99.02683044803041</v>
      </c>
      <c r="AD762" s="5">
        <v>133.26755179661939</v>
      </c>
      <c r="AE762" s="5">
        <v>166.87914000000001</v>
      </c>
      <c r="AF762" s="5">
        <v>196.64629361654826</v>
      </c>
      <c r="AG762" s="5">
        <v>222.6531552233206</v>
      </c>
      <c r="BP762" s="47">
        <v>59.56</v>
      </c>
      <c r="BQ762" s="47">
        <v>3</v>
      </c>
      <c r="BR762" s="47">
        <v>59.56</v>
      </c>
      <c r="BS762" s="74" t="s">
        <v>431</v>
      </c>
      <c r="ED762" s="72"/>
      <c r="EE762" s="72"/>
    </row>
    <row r="763" spans="20:135">
      <c r="T763" s="19">
        <v>0.52847222222222223</v>
      </c>
      <c r="U763" s="35">
        <v>247.50157131879195</v>
      </c>
      <c r="V763" s="5">
        <v>247.50157131879195</v>
      </c>
      <c r="W763" s="5">
        <v>279.28411160620857</v>
      </c>
      <c r="X763" s="5">
        <v>313.54671284686464</v>
      </c>
      <c r="Y763" s="5">
        <v>347.15006</v>
      </c>
      <c r="Z763" s="5">
        <v>16.890774994089611</v>
      </c>
      <c r="AA763" s="5">
        <v>42.879565004209496</v>
      </c>
      <c r="AB763" s="5">
        <v>67.501571318791946</v>
      </c>
      <c r="AC763" s="5">
        <v>99.284111606208569</v>
      </c>
      <c r="AD763" s="5">
        <v>133.54671284686469</v>
      </c>
      <c r="AE763" s="5">
        <v>167.15006</v>
      </c>
      <c r="AF763" s="5">
        <v>196.89077499408961</v>
      </c>
      <c r="AG763" s="5">
        <v>222.8795650042095</v>
      </c>
      <c r="BP763" s="47">
        <v>59.57</v>
      </c>
      <c r="BQ763" s="47">
        <v>3</v>
      </c>
      <c r="BR763" s="47">
        <v>59.57</v>
      </c>
      <c r="BS763" s="74" t="s">
        <v>431</v>
      </c>
      <c r="ED763" s="72"/>
      <c r="EE763" s="72"/>
    </row>
    <row r="764" spans="20:135">
      <c r="T764" s="19">
        <v>0.52916666666666667</v>
      </c>
      <c r="U764" s="35">
        <v>247.73205496394121</v>
      </c>
      <c r="V764" s="5">
        <v>247.73205496394121</v>
      </c>
      <c r="W764" s="5">
        <v>279.54168820975565</v>
      </c>
      <c r="X764" s="5">
        <v>313.826052438038</v>
      </c>
      <c r="Y764" s="5">
        <v>347.42089999999996</v>
      </c>
      <c r="Z764" s="5">
        <v>17.135111846661346</v>
      </c>
      <c r="AA764" s="5">
        <v>43.105939000577791</v>
      </c>
      <c r="AB764" s="5">
        <v>67.732054963941209</v>
      </c>
      <c r="AC764" s="5">
        <v>99.541688209755648</v>
      </c>
      <c r="AD764" s="5">
        <v>133.826052438038</v>
      </c>
      <c r="AE764" s="5">
        <v>167.42089999999999</v>
      </c>
      <c r="AF764" s="5">
        <v>197.13511184666135</v>
      </c>
      <c r="AG764" s="5">
        <v>223.10593900057779</v>
      </c>
      <c r="BP764" s="47">
        <v>59.58</v>
      </c>
      <c r="BQ764" s="47">
        <v>3</v>
      </c>
      <c r="BR764" s="47">
        <v>59.58</v>
      </c>
      <c r="BS764" s="74" t="s">
        <v>431</v>
      </c>
      <c r="ED764" s="72"/>
      <c r="EE764" s="72"/>
    </row>
    <row r="765" spans="20:135">
      <c r="T765" s="19">
        <v>0.52986111111111112</v>
      </c>
      <c r="U765" s="35">
        <v>247.96270304067514</v>
      </c>
      <c r="V765" s="5">
        <v>247.96270304067514</v>
      </c>
      <c r="W765" s="5">
        <v>279.79956456171419</v>
      </c>
      <c r="X765" s="5">
        <v>314.10556988230212</v>
      </c>
      <c r="Y765" s="5">
        <v>347.69166000000001</v>
      </c>
      <c r="Z765" s="5">
        <v>17.379303630482013</v>
      </c>
      <c r="AA765" s="5">
        <v>43.332279072445147</v>
      </c>
      <c r="AB765" s="5">
        <v>67.962703040675137</v>
      </c>
      <c r="AC765" s="5">
        <v>99.799564561714192</v>
      </c>
      <c r="AD765" s="5">
        <v>134.10556988230212</v>
      </c>
      <c r="AE765" s="5">
        <v>167.69166000000001</v>
      </c>
      <c r="AF765" s="5">
        <v>197.37930363048201</v>
      </c>
      <c r="AG765" s="5">
        <v>223.33227907244515</v>
      </c>
      <c r="BP765" s="47">
        <v>59.59</v>
      </c>
      <c r="BQ765" s="47">
        <v>3</v>
      </c>
      <c r="BR765" s="47">
        <v>59.59</v>
      </c>
      <c r="BS765" s="74" t="s">
        <v>431</v>
      </c>
      <c r="ED765" s="72"/>
      <c r="EE765" s="72"/>
    </row>
    <row r="766" spans="20:135">
      <c r="T766" s="19">
        <v>0.53055555555555556</v>
      </c>
      <c r="U766" s="35">
        <v>248.19351725689103</v>
      </c>
      <c r="V766" s="5">
        <v>248.19351725689103</v>
      </c>
      <c r="W766" s="5">
        <v>280.05772402413629</v>
      </c>
      <c r="X766" s="5">
        <v>314.38526244439259</v>
      </c>
      <c r="Y766" s="5">
        <v>347.96234000000004</v>
      </c>
      <c r="Z766" s="5">
        <v>17.623350967000079</v>
      </c>
      <c r="AA766" s="5">
        <v>43.558585700277376</v>
      </c>
      <c r="AB766" s="5">
        <v>68.193517256891028</v>
      </c>
      <c r="AC766" s="5">
        <v>100.05772402413629</v>
      </c>
      <c r="AD766" s="5">
        <v>134.38526244439254</v>
      </c>
      <c r="AE766" s="5">
        <v>167.96234000000001</v>
      </c>
      <c r="AF766" s="5">
        <v>197.62335096700008</v>
      </c>
      <c r="AG766" s="5">
        <v>223.5585857002774</v>
      </c>
      <c r="BP766" s="47">
        <v>59.6</v>
      </c>
      <c r="BQ766" s="47">
        <v>3</v>
      </c>
      <c r="BR766" s="47">
        <v>59.6</v>
      </c>
      <c r="BS766" s="74" t="s">
        <v>431</v>
      </c>
      <c r="ED766" s="72"/>
      <c r="EE766" s="72"/>
    </row>
    <row r="767" spans="20:135">
      <c r="T767" s="19">
        <v>0.53125</v>
      </c>
      <c r="U767" s="35">
        <v>248.42449932337121</v>
      </c>
      <c r="V767" s="5">
        <v>248.42449932337121</v>
      </c>
      <c r="W767" s="5">
        <v>280.31618586857746</v>
      </c>
      <c r="X767" s="5">
        <v>314.66512899504295</v>
      </c>
      <c r="Y767" s="5">
        <v>348.23293999999999</v>
      </c>
      <c r="Z767" s="5">
        <v>17.867253789428332</v>
      </c>
      <c r="AA767" s="5">
        <v>43.784859712647801</v>
      </c>
      <c r="AB767" s="5">
        <v>68.424499323371208</v>
      </c>
      <c r="AC767" s="5">
        <v>100.31618586857746</v>
      </c>
      <c r="AD767" s="5">
        <v>134.66512899504301</v>
      </c>
      <c r="AE767" s="5">
        <v>168.23293999999999</v>
      </c>
      <c r="AF767" s="5">
        <v>197.86725378942836</v>
      </c>
      <c r="AG767" s="5">
        <v>223.7848597126478</v>
      </c>
      <c r="BP767" s="47">
        <v>59.61</v>
      </c>
      <c r="BQ767" s="47">
        <v>3</v>
      </c>
      <c r="BR767" s="47">
        <v>59.61</v>
      </c>
      <c r="BS767" s="74" t="s">
        <v>431</v>
      </c>
      <c r="ED767" s="72"/>
      <c r="EE767" s="72"/>
    </row>
    <row r="768" spans="20:135">
      <c r="T768" s="19">
        <v>0.53194444444444444</v>
      </c>
      <c r="U768" s="35">
        <v>248.65565095374012</v>
      </c>
      <c r="V768" s="5">
        <v>248.65565095374012</v>
      </c>
      <c r="W768" s="5">
        <v>280.57493833038183</v>
      </c>
      <c r="X768" s="5">
        <v>314.94516726641569</v>
      </c>
      <c r="Y768" s="5">
        <v>348.50346000000002</v>
      </c>
      <c r="Z768" s="5">
        <v>18.111011849191584</v>
      </c>
      <c r="AA768" s="5">
        <v>44.011104039882923</v>
      </c>
      <c r="AB768" s="5">
        <v>68.655650953740121</v>
      </c>
      <c r="AC768" s="5">
        <v>100.57493833038183</v>
      </c>
      <c r="AD768" s="5">
        <v>134.94516726641564</v>
      </c>
      <c r="AE768" s="5">
        <v>168.50345999999999</v>
      </c>
      <c r="AF768" s="5">
        <v>198.11101184919158</v>
      </c>
      <c r="AG768" s="5">
        <v>224.01110403988292</v>
      </c>
      <c r="BP768" s="47">
        <v>59.62</v>
      </c>
      <c r="BQ768" s="47">
        <v>3</v>
      </c>
      <c r="BR768" s="47">
        <v>59.62</v>
      </c>
      <c r="BS768" s="74" t="s">
        <v>431</v>
      </c>
      <c r="ED768" s="72"/>
      <c r="EE768" s="72"/>
    </row>
    <row r="769" spans="20:135">
      <c r="T769" s="19">
        <v>0.53263888888888888</v>
      </c>
      <c r="U769" s="35">
        <v>248.88697386438025</v>
      </c>
      <c r="V769" s="5">
        <v>248.88697386438025</v>
      </c>
      <c r="W769" s="5">
        <v>280.83398937098718</v>
      </c>
      <c r="X769" s="5">
        <v>315.22537565063215</v>
      </c>
      <c r="Y769" s="5">
        <v>348.77388999999999</v>
      </c>
      <c r="Z769" s="5">
        <v>18.35462566355659</v>
      </c>
      <c r="AA769" s="5">
        <v>44.237317821007764</v>
      </c>
      <c r="AB769" s="5">
        <v>68.886973864380252</v>
      </c>
      <c r="AC769" s="5">
        <v>100.83398937098718</v>
      </c>
      <c r="AD769" s="5">
        <v>135.22537565063215</v>
      </c>
      <c r="AE769" s="5">
        <v>168.77388999999999</v>
      </c>
      <c r="AF769" s="5">
        <v>198.35462566355662</v>
      </c>
      <c r="AG769" s="5">
        <v>224.23731782100776</v>
      </c>
      <c r="BP769" s="47">
        <v>59.63</v>
      </c>
      <c r="BQ769" s="47">
        <v>3</v>
      </c>
      <c r="BR769" s="47">
        <v>59.63</v>
      </c>
      <c r="BS769" s="74" t="s">
        <v>431</v>
      </c>
      <c r="ED769" s="72"/>
      <c r="EE769" s="72"/>
    </row>
    <row r="770" spans="20:135">
      <c r="T770" s="19">
        <v>0.53333333333333333</v>
      </c>
      <c r="U770" s="35">
        <v>249.11846977440962</v>
      </c>
      <c r="V770" s="5">
        <v>249.11846977440962</v>
      </c>
      <c r="W770" s="5">
        <v>281.09333886286549</v>
      </c>
      <c r="X770" s="5">
        <v>315.50575377284724</v>
      </c>
      <c r="Y770" s="5">
        <v>349.04422999999997</v>
      </c>
      <c r="Z770" s="5">
        <v>18.598094948040568</v>
      </c>
      <c r="AA770" s="5">
        <v>44.463503560789434</v>
      </c>
      <c r="AB770" s="5">
        <v>69.118469774409618</v>
      </c>
      <c r="AC770" s="5">
        <v>101.09333886286549</v>
      </c>
      <c r="AD770" s="5">
        <v>135.50575377284724</v>
      </c>
      <c r="AE770" s="5">
        <v>169.04423</v>
      </c>
      <c r="AF770" s="5">
        <v>198.59809494804057</v>
      </c>
      <c r="AG770" s="5">
        <v>224.46350356078943</v>
      </c>
      <c r="BP770" s="47">
        <v>59.64</v>
      </c>
      <c r="BQ770" s="47">
        <v>3</v>
      </c>
      <c r="BR770" s="47">
        <v>59.64</v>
      </c>
      <c r="BS770" s="74" t="s">
        <v>431</v>
      </c>
      <c r="ED770" s="72"/>
      <c r="EE770" s="72"/>
    </row>
    <row r="771" spans="20:135">
      <c r="T771" s="19">
        <v>0.53402777777777777</v>
      </c>
      <c r="U771" s="35">
        <v>249.35014040558576</v>
      </c>
      <c r="V771" s="5">
        <v>249.35014040558576</v>
      </c>
      <c r="W771" s="5">
        <v>281.35297321420717</v>
      </c>
      <c r="X771" s="5">
        <v>315.78629732034989</v>
      </c>
      <c r="Y771" s="5">
        <v>349.31448</v>
      </c>
      <c r="Z771" s="5">
        <v>18.841419842783409</v>
      </c>
      <c r="AA771" s="5">
        <v>44.689662003720173</v>
      </c>
      <c r="AB771" s="5">
        <v>69.350140405585762</v>
      </c>
      <c r="AC771" s="5">
        <v>101.35297321420717</v>
      </c>
      <c r="AD771" s="5">
        <v>135.78629732034983</v>
      </c>
      <c r="AE771" s="5">
        <v>169.31448</v>
      </c>
      <c r="AF771" s="5">
        <v>198.84141984278341</v>
      </c>
      <c r="AG771" s="5">
        <v>224.6896620037202</v>
      </c>
      <c r="BP771" s="47">
        <v>59.65</v>
      </c>
      <c r="BQ771" s="47">
        <v>3</v>
      </c>
      <c r="BR771" s="47">
        <v>59.65</v>
      </c>
      <c r="BS771" s="74" t="s">
        <v>431</v>
      </c>
      <c r="ED771" s="72"/>
      <c r="EE771" s="72"/>
    </row>
    <row r="772" spans="20:135">
      <c r="T772" s="19">
        <v>0.53472222222222221</v>
      </c>
      <c r="U772" s="35">
        <v>249.58198748223657</v>
      </c>
      <c r="V772" s="5">
        <v>249.58198748223657</v>
      </c>
      <c r="W772" s="5">
        <v>281.61292305320308</v>
      </c>
      <c r="X772" s="5">
        <v>316.06700621794141</v>
      </c>
      <c r="Y772" s="5">
        <v>349.58464000000004</v>
      </c>
      <c r="Z772" s="5">
        <v>19.084600685649491</v>
      </c>
      <c r="AA772" s="5">
        <v>44.915793285650579</v>
      </c>
      <c r="AB772" s="5">
        <v>69.58198748223657</v>
      </c>
      <c r="AC772" s="5">
        <v>101.61292305320308</v>
      </c>
      <c r="AD772" s="5">
        <v>136.06700621794141</v>
      </c>
      <c r="AE772" s="5">
        <v>169.58464000000001</v>
      </c>
      <c r="AF772" s="5">
        <v>199.08460068564949</v>
      </c>
      <c r="AG772" s="5">
        <v>224.91579328565061</v>
      </c>
      <c r="BP772" s="47">
        <v>59.66</v>
      </c>
      <c r="BQ772" s="47">
        <v>3</v>
      </c>
      <c r="BR772" s="47">
        <v>59.66</v>
      </c>
      <c r="BS772" s="74" t="s">
        <v>431</v>
      </c>
      <c r="ED772" s="72"/>
      <c r="EE772" s="72"/>
    </row>
    <row r="773" spans="20:135">
      <c r="T773" s="19">
        <v>0.53541666666666665</v>
      </c>
      <c r="U773" s="35">
        <v>249.8140127310503</v>
      </c>
      <c r="V773" s="5">
        <v>249.8140127310503</v>
      </c>
      <c r="W773" s="5">
        <v>281.87315250403731</v>
      </c>
      <c r="X773" s="5">
        <v>316.3478788325084</v>
      </c>
      <c r="Y773" s="5">
        <v>349.85471000000001</v>
      </c>
      <c r="Z773" s="5">
        <v>19.327637613662716</v>
      </c>
      <c r="AA773" s="5">
        <v>45.141899634877575</v>
      </c>
      <c r="AB773" s="5">
        <v>69.814012731050298</v>
      </c>
      <c r="AC773" s="5">
        <v>101.87315250403731</v>
      </c>
      <c r="AD773" s="5">
        <v>136.3478788325084</v>
      </c>
      <c r="AE773" s="5">
        <v>169.85471000000001</v>
      </c>
      <c r="AF773" s="5">
        <v>199.32763761366272</v>
      </c>
      <c r="AG773" s="5">
        <v>225.14189963487757</v>
      </c>
      <c r="BP773" s="47">
        <v>59.67</v>
      </c>
      <c r="BQ773" s="47">
        <v>3</v>
      </c>
      <c r="BR773" s="47">
        <v>59.67</v>
      </c>
      <c r="BS773" s="74" t="s">
        <v>431</v>
      </c>
      <c r="ED773" s="72"/>
      <c r="EE773" s="72"/>
    </row>
    <row r="774" spans="20:135">
      <c r="T774" s="19">
        <v>0.53611111111111109</v>
      </c>
      <c r="U774" s="35">
        <v>250.04621788146216</v>
      </c>
      <c r="V774" s="5">
        <v>250.04621788146216</v>
      </c>
      <c r="W774" s="5">
        <v>282.13369198937983</v>
      </c>
      <c r="X774" s="5">
        <v>316.62891115841484</v>
      </c>
      <c r="Y774" s="5">
        <v>350.12468000000001</v>
      </c>
      <c r="Z774" s="5">
        <v>19.570530420383193</v>
      </c>
      <c r="AA774" s="5">
        <v>45.367981872227119</v>
      </c>
      <c r="AB774" s="5">
        <v>70.046217881462155</v>
      </c>
      <c r="AC774" s="5">
        <v>102.13369198937983</v>
      </c>
      <c r="AD774" s="5">
        <v>136.62891115841489</v>
      </c>
      <c r="AE774" s="5">
        <v>170.12468000000001</v>
      </c>
      <c r="AF774" s="5">
        <v>199.57053042038319</v>
      </c>
      <c r="AG774" s="5">
        <v>225.36798187222715</v>
      </c>
      <c r="BP774" s="47">
        <v>59.68</v>
      </c>
      <c r="BQ774" s="47">
        <v>3</v>
      </c>
      <c r="BR774" s="47">
        <v>59.68</v>
      </c>
      <c r="BS774" s="74" t="s">
        <v>431</v>
      </c>
      <c r="ED774" s="72"/>
      <c r="EE774" s="72"/>
    </row>
    <row r="775" spans="20:135">
      <c r="T775" s="19">
        <v>0.53680555555555554</v>
      </c>
      <c r="U775" s="35">
        <v>250.27860466505786</v>
      </c>
      <c r="V775" s="5">
        <v>250.27860466505786</v>
      </c>
      <c r="W775" s="5">
        <v>282.39454281291626</v>
      </c>
      <c r="X775" s="5">
        <v>316.91010340609523</v>
      </c>
      <c r="Y775" s="5">
        <v>350.39456000000001</v>
      </c>
      <c r="Z775" s="5">
        <v>19.813279612611382</v>
      </c>
      <c r="AA775" s="5">
        <v>45.594041325987746</v>
      </c>
      <c r="AB775" s="5">
        <v>70.278604665057856</v>
      </c>
      <c r="AC775" s="5">
        <v>102.39454281291626</v>
      </c>
      <c r="AD775" s="5">
        <v>136.91010340609523</v>
      </c>
      <c r="AE775" s="5">
        <v>170.39456000000001</v>
      </c>
      <c r="AF775" s="5">
        <v>199.81327961261138</v>
      </c>
      <c r="AG775" s="5">
        <v>225.59404132598777</v>
      </c>
      <c r="BP775" s="47">
        <v>59.69</v>
      </c>
      <c r="BQ775" s="47">
        <v>3</v>
      </c>
      <c r="BR775" s="47">
        <v>59.69</v>
      </c>
      <c r="BS775" s="74" t="s">
        <v>431</v>
      </c>
      <c r="ED775" s="72"/>
      <c r="EE775" s="72"/>
    </row>
    <row r="776" spans="20:135">
      <c r="T776" s="19">
        <v>0.53749999999999998</v>
      </c>
      <c r="U776" s="35">
        <v>250.51117481580798</v>
      </c>
      <c r="V776" s="5">
        <v>250.51117481580798</v>
      </c>
      <c r="W776" s="5">
        <v>282.65568478347865</v>
      </c>
      <c r="X776" s="5">
        <v>317.19145337574867</v>
      </c>
      <c r="Y776" s="5">
        <v>350.66433000000001</v>
      </c>
      <c r="Z776" s="5">
        <v>20.055885227643728</v>
      </c>
      <c r="AA776" s="5">
        <v>45.820079440020606</v>
      </c>
      <c r="AB776" s="5">
        <v>70.511174815807976</v>
      </c>
      <c r="AC776" s="5">
        <v>102.65568478347865</v>
      </c>
      <c r="AD776" s="5">
        <v>137.19145337574867</v>
      </c>
      <c r="AE776" s="5">
        <v>170.66433000000001</v>
      </c>
      <c r="AF776" s="5">
        <v>200.05588522764373</v>
      </c>
      <c r="AG776" s="5">
        <v>225.82007944002061</v>
      </c>
      <c r="BP776" s="47">
        <v>59.7</v>
      </c>
      <c r="BQ776" s="47">
        <v>3</v>
      </c>
      <c r="BR776" s="47">
        <v>59.7</v>
      </c>
      <c r="BS776" s="74" t="s">
        <v>431</v>
      </c>
      <c r="ED776" s="72"/>
      <c r="EE776" s="72"/>
    </row>
    <row r="777" spans="20:135">
      <c r="T777" s="19">
        <v>0.53819444444444442</v>
      </c>
      <c r="U777" s="35">
        <v>250.74393007000964</v>
      </c>
      <c r="V777" s="5">
        <v>250.74393007000964</v>
      </c>
      <c r="W777" s="5">
        <v>282.917115430546</v>
      </c>
      <c r="X777" s="5">
        <v>317.47295834281152</v>
      </c>
      <c r="Y777" s="5">
        <v>350.93401</v>
      </c>
      <c r="Z777" s="5">
        <v>20.298347346474657</v>
      </c>
      <c r="AA777" s="5">
        <v>46.046096456320413</v>
      </c>
      <c r="AB777" s="5">
        <v>70.74393007000964</v>
      </c>
      <c r="AC777" s="5">
        <v>102.917115430546</v>
      </c>
      <c r="AD777" s="5">
        <v>137.47295834281158</v>
      </c>
      <c r="AE777" s="5">
        <v>170.93401</v>
      </c>
      <c r="AF777" s="5">
        <v>200.29834734647466</v>
      </c>
      <c r="AG777" s="5">
        <v>226.04609645632041</v>
      </c>
      <c r="BP777" s="47">
        <v>59.71</v>
      </c>
      <c r="BQ777" s="47">
        <v>3</v>
      </c>
      <c r="BR777" s="47">
        <v>59.71</v>
      </c>
      <c r="BS777" s="74" t="s">
        <v>431</v>
      </c>
      <c r="ED777" s="72"/>
      <c r="EE777" s="72"/>
    </row>
    <row r="778" spans="20:135">
      <c r="T778" s="19">
        <v>0.53888888888888886</v>
      </c>
      <c r="U778" s="35">
        <v>250.9768721654217</v>
      </c>
      <c r="V778" s="5">
        <v>250.9768721654217</v>
      </c>
      <c r="W778" s="5">
        <v>283.17886025164438</v>
      </c>
      <c r="X778" s="5">
        <v>317.75461659273782</v>
      </c>
      <c r="Y778" s="5">
        <v>351.20358999999996</v>
      </c>
      <c r="Z778" s="5">
        <v>20.540666401192539</v>
      </c>
      <c r="AA778" s="5">
        <v>46.272093586477865</v>
      </c>
      <c r="AB778" s="5">
        <v>70.976872165421696</v>
      </c>
      <c r="AC778" s="5">
        <v>103.17886025164438</v>
      </c>
      <c r="AD778" s="5">
        <v>137.75461659273788</v>
      </c>
      <c r="AE778" s="5">
        <v>171.20358999999999</v>
      </c>
      <c r="AF778" s="5">
        <v>200.54066640119251</v>
      </c>
      <c r="AG778" s="5">
        <v>226.27209358647787</v>
      </c>
      <c r="BP778" s="47">
        <v>59.72</v>
      </c>
      <c r="BQ778" s="47">
        <v>3</v>
      </c>
      <c r="BR778" s="47">
        <v>59.72</v>
      </c>
      <c r="BS778" s="74" t="s">
        <v>431</v>
      </c>
      <c r="ED778" s="72"/>
      <c r="EE778" s="72"/>
    </row>
    <row r="779" spans="20:135">
      <c r="T779" s="19">
        <v>0.5395833333333333</v>
      </c>
      <c r="U779" s="35">
        <v>251.2100028429802</v>
      </c>
      <c r="V779" s="5">
        <v>251.2100028429802</v>
      </c>
      <c r="W779" s="5">
        <v>283.44091747701077</v>
      </c>
      <c r="X779" s="5">
        <v>318.03642648568689</v>
      </c>
      <c r="Y779" s="5">
        <v>351.47307000000001</v>
      </c>
      <c r="Z779" s="5">
        <v>20.782842073547499</v>
      </c>
      <c r="AA779" s="5">
        <v>46.498072975544119</v>
      </c>
      <c r="AB779" s="5">
        <v>71.210002842980202</v>
      </c>
      <c r="AC779" s="5">
        <v>103.44091747701077</v>
      </c>
      <c r="AD779" s="5">
        <v>138.03642648568689</v>
      </c>
      <c r="AE779" s="5">
        <v>171.47307000000001</v>
      </c>
      <c r="AF779" s="5">
        <v>200.7828420735475</v>
      </c>
      <c r="AG779" s="5">
        <v>226.49807297554412</v>
      </c>
      <c r="BP779" s="47">
        <v>59.73</v>
      </c>
      <c r="BQ779" s="47">
        <v>3</v>
      </c>
      <c r="BR779" s="47">
        <v>59.73</v>
      </c>
      <c r="BS779" s="74" t="s">
        <v>431</v>
      </c>
      <c r="ED779" s="72"/>
      <c r="EE779" s="72"/>
    </row>
    <row r="780" spans="20:135">
      <c r="T780" s="19">
        <v>0.54027777777777775</v>
      </c>
      <c r="U780" s="35">
        <v>251.44332384510807</v>
      </c>
      <c r="V780" s="5">
        <v>251.44332384510807</v>
      </c>
      <c r="W780" s="5">
        <v>283.70326682227272</v>
      </c>
      <c r="X780" s="5">
        <v>318.31838775686913</v>
      </c>
      <c r="Y780" s="5">
        <v>351.74243999999999</v>
      </c>
      <c r="Z780" s="5">
        <v>21.024875137027266</v>
      </c>
      <c r="AA780" s="5">
        <v>46.724035107935038</v>
      </c>
      <c r="AB780" s="5">
        <v>71.443323845108068</v>
      </c>
      <c r="AC780" s="5">
        <v>103.70326682227272</v>
      </c>
      <c r="AD780" s="5">
        <v>138.31838775686913</v>
      </c>
      <c r="AE780" s="5">
        <v>171.74243999999999</v>
      </c>
      <c r="AF780" s="5">
        <v>201.02487513702727</v>
      </c>
      <c r="AG780" s="5">
        <v>226.72403510793501</v>
      </c>
      <c r="BP780" s="47">
        <v>59.74</v>
      </c>
      <c r="BQ780" s="47">
        <v>3</v>
      </c>
      <c r="BR780" s="47">
        <v>59.74</v>
      </c>
      <c r="BS780" s="74" t="s">
        <v>431</v>
      </c>
      <c r="ED780" s="72"/>
      <c r="EE780" s="72"/>
    </row>
    <row r="781" spans="20:135">
      <c r="T781" s="19">
        <v>0.54097222222222219</v>
      </c>
      <c r="U781" s="35">
        <v>251.67683691602963</v>
      </c>
      <c r="V781" s="5">
        <v>251.67683691602963</v>
      </c>
      <c r="W781" s="5">
        <v>283.96592633864975</v>
      </c>
      <c r="X781" s="5">
        <v>318.60049542259304</v>
      </c>
      <c r="Y781" s="5">
        <v>352.01170999999999</v>
      </c>
      <c r="Z781" s="5">
        <v>21.266765577686272</v>
      </c>
      <c r="AA781" s="5">
        <v>46.94998162895638</v>
      </c>
      <c r="AB781" s="5">
        <v>71.676836916029629</v>
      </c>
      <c r="AC781" s="5">
        <v>103.96592633864975</v>
      </c>
      <c r="AD781" s="5">
        <v>138.60049542259299</v>
      </c>
      <c r="AE781" s="5">
        <v>172.01170999999999</v>
      </c>
      <c r="AF781" s="5">
        <v>201.26676557768627</v>
      </c>
      <c r="AG781" s="5">
        <v>226.94998162895635</v>
      </c>
      <c r="BP781" s="47">
        <v>59.75</v>
      </c>
      <c r="BQ781" s="47">
        <v>3</v>
      </c>
      <c r="BR781" s="47">
        <v>59.75</v>
      </c>
      <c r="BS781" s="74" t="s">
        <v>431</v>
      </c>
      <c r="ED781" s="72"/>
      <c r="EE781" s="72"/>
    </row>
    <row r="782" spans="20:135">
      <c r="T782" s="19">
        <v>0.54166666666666663</v>
      </c>
      <c r="U782" s="35">
        <v>251.91054380242053</v>
      </c>
      <c r="V782" s="5">
        <v>251.91054380242053</v>
      </c>
      <c r="W782" s="5">
        <v>284.22888415315219</v>
      </c>
      <c r="X782" s="5">
        <v>318.88274736137407</v>
      </c>
      <c r="Y782" s="5">
        <v>352.28085999999996</v>
      </c>
      <c r="Z782" s="5">
        <v>21.508513682687521</v>
      </c>
      <c r="AA782" s="5">
        <v>47.175912975282699</v>
      </c>
      <c r="AB782" s="5">
        <v>71.910543802420534</v>
      </c>
      <c r="AC782" s="5">
        <v>104.22888415315219</v>
      </c>
      <c r="AD782" s="5">
        <v>138.88274736137407</v>
      </c>
      <c r="AE782" s="5">
        <v>172.28085999999999</v>
      </c>
      <c r="AF782" s="5">
        <v>201.50851368268755</v>
      </c>
      <c r="AG782" s="5">
        <v>227.17591297528267</v>
      </c>
      <c r="BP782" s="47">
        <v>59.76</v>
      </c>
      <c r="BQ782" s="47">
        <v>3</v>
      </c>
      <c r="BR782" s="47">
        <v>59.76</v>
      </c>
      <c r="BS782" s="74" t="s">
        <v>431</v>
      </c>
      <c r="ED782" s="72"/>
      <c r="EE782" s="72"/>
    </row>
    <row r="783" spans="20:135">
      <c r="T783" s="19">
        <v>0.54236111111111118</v>
      </c>
      <c r="U783" s="35">
        <v>252.14444625076044</v>
      </c>
      <c r="V783" s="5">
        <v>252.14444625076044</v>
      </c>
      <c r="W783" s="5">
        <v>284.49215123988904</v>
      </c>
      <c r="X783" s="5">
        <v>319.16514539144885</v>
      </c>
      <c r="Y783" s="5">
        <v>352.54991000000001</v>
      </c>
      <c r="Z783" s="5">
        <v>21.750119626352102</v>
      </c>
      <c r="AA783" s="5">
        <v>47.401830828760808</v>
      </c>
      <c r="AB783" s="5">
        <v>72.144446250760438</v>
      </c>
      <c r="AC783" s="5">
        <v>104.49215123988904</v>
      </c>
      <c r="AD783" s="5">
        <v>139.16514539144885</v>
      </c>
      <c r="AE783" s="5">
        <v>172.54991000000001</v>
      </c>
      <c r="AF783" s="5">
        <v>201.7501196263521</v>
      </c>
      <c r="AG783" s="5">
        <v>227.40183082876081</v>
      </c>
      <c r="BP783" s="47">
        <v>59.77</v>
      </c>
      <c r="BQ783" s="47">
        <v>3</v>
      </c>
      <c r="BR783" s="47">
        <v>59.77</v>
      </c>
      <c r="BS783" s="74" t="s">
        <v>431</v>
      </c>
      <c r="ED783" s="72"/>
      <c r="EE783" s="72"/>
    </row>
    <row r="784" spans="20:135">
      <c r="T784" s="19">
        <v>0.54305555555555551</v>
      </c>
      <c r="U784" s="35">
        <v>252.37854601184051</v>
      </c>
      <c r="V784" s="5">
        <v>252.37854601184051</v>
      </c>
      <c r="W784" s="5">
        <v>284.75572344199668</v>
      </c>
      <c r="X784" s="5">
        <v>319.44768376998036</v>
      </c>
      <c r="Y784" s="5">
        <v>352.81885</v>
      </c>
      <c r="Z784" s="5">
        <v>21.991583702052424</v>
      </c>
      <c r="AA784" s="5">
        <v>47.627736511295552</v>
      </c>
      <c r="AB784" s="5">
        <v>72.378546011840513</v>
      </c>
      <c r="AC784" s="5">
        <v>104.75572344199668</v>
      </c>
      <c r="AD784" s="5">
        <v>139.44768376998036</v>
      </c>
      <c r="AE784" s="5">
        <v>172.81885</v>
      </c>
      <c r="AF784" s="5">
        <v>201.99158370205242</v>
      </c>
      <c r="AG784" s="5">
        <v>227.62773651129555</v>
      </c>
      <c r="BP784" s="47">
        <v>59.78</v>
      </c>
      <c r="BQ784" s="47">
        <v>3</v>
      </c>
      <c r="BR784" s="47">
        <v>59.78</v>
      </c>
      <c r="BS784" s="74" t="s">
        <v>431</v>
      </c>
      <c r="ED784" s="72"/>
      <c r="EE784" s="72"/>
    </row>
    <row r="785" spans="20:135">
      <c r="T785" s="19">
        <v>0.54375000000000007</v>
      </c>
      <c r="U785" s="35">
        <v>252.61284483714007</v>
      </c>
      <c r="V785" s="5">
        <v>252.61284483714007</v>
      </c>
      <c r="W785" s="5">
        <v>285.01960080257538</v>
      </c>
      <c r="X785" s="5">
        <v>319.73036167700803</v>
      </c>
      <c r="Y785" s="5">
        <v>353.08767999999998</v>
      </c>
      <c r="Z785" s="5">
        <v>22.23290640379048</v>
      </c>
      <c r="AA785" s="5">
        <v>47.853631216977249</v>
      </c>
      <c r="AB785" s="5">
        <v>72.612844837140074</v>
      </c>
      <c r="AC785" s="5">
        <v>105.01960080257538</v>
      </c>
      <c r="AD785" s="5">
        <v>139.73036167700798</v>
      </c>
      <c r="AE785" s="5">
        <v>173.08768000000001</v>
      </c>
      <c r="AF785" s="5">
        <v>202.23290640379048</v>
      </c>
      <c r="AG785" s="5">
        <v>227.85363121697725</v>
      </c>
      <c r="BP785" s="47">
        <v>59.79</v>
      </c>
      <c r="BQ785" s="47">
        <v>3</v>
      </c>
      <c r="BR785" s="47">
        <v>59.79</v>
      </c>
      <c r="BS785" s="74" t="s">
        <v>431</v>
      </c>
      <c r="ED785" s="72"/>
      <c r="EE785" s="72"/>
    </row>
    <row r="786" spans="20:135">
      <c r="T786" s="19">
        <v>0.5444444444444444</v>
      </c>
      <c r="U786" s="35">
        <v>252.84734448059925</v>
      </c>
      <c r="V786" s="5">
        <v>252.84734448059925</v>
      </c>
      <c r="W786" s="5">
        <v>285.28377881182541</v>
      </c>
      <c r="X786" s="5">
        <v>320.01317680638482</v>
      </c>
      <c r="Y786" s="5">
        <v>353.35639000000003</v>
      </c>
      <c r="Z786" s="5">
        <v>22.47408733679265</v>
      </c>
      <c r="AA786" s="5">
        <v>48.079515829785691</v>
      </c>
      <c r="AB786" s="5">
        <v>72.847344480599247</v>
      </c>
      <c r="AC786" s="5">
        <v>105.28377881182541</v>
      </c>
      <c r="AD786" s="5">
        <v>140.01317680638476</v>
      </c>
      <c r="AE786" s="5">
        <v>173.35639</v>
      </c>
      <c r="AF786" s="5">
        <v>202.47408733679262</v>
      </c>
      <c r="AG786" s="5">
        <v>228.07951582978569</v>
      </c>
      <c r="BP786" s="47">
        <v>59.8</v>
      </c>
      <c r="BQ786" s="47">
        <v>3</v>
      </c>
      <c r="BR786" s="47">
        <v>59.8</v>
      </c>
      <c r="BS786" s="74" t="s">
        <v>431</v>
      </c>
      <c r="ED786" s="72"/>
      <c r="EE786" s="72"/>
    </row>
    <row r="787" spans="20:135">
      <c r="T787" s="19">
        <v>0.54513888888888895</v>
      </c>
      <c r="U787" s="35">
        <v>253.08204669422622</v>
      </c>
      <c r="V787" s="5">
        <v>253.08204669422622</v>
      </c>
      <c r="W787" s="5">
        <v>285.54826802811021</v>
      </c>
      <c r="X787" s="5">
        <v>320.29612794681458</v>
      </c>
      <c r="Y787" s="5">
        <v>353.62499000000003</v>
      </c>
      <c r="Z787" s="5">
        <v>22.715127336678279</v>
      </c>
      <c r="AA787" s="5">
        <v>48.305391672488042</v>
      </c>
      <c r="AB787" s="5">
        <v>73.082046694226221</v>
      </c>
      <c r="AC787" s="5">
        <v>105.54826802811021</v>
      </c>
      <c r="AD787" s="5">
        <v>140.29612794681452</v>
      </c>
      <c r="AE787" s="5">
        <v>173.62499</v>
      </c>
      <c r="AF787" s="5">
        <v>202.71512733667831</v>
      </c>
      <c r="AG787" s="5">
        <v>228.30539167248804</v>
      </c>
      <c r="BP787" s="47">
        <v>59.81</v>
      </c>
      <c r="BQ787" s="47">
        <v>3</v>
      </c>
      <c r="BR787" s="47">
        <v>59.81</v>
      </c>
      <c r="BS787" s="74" t="s">
        <v>431</v>
      </c>
      <c r="ED787" s="72"/>
      <c r="EE787" s="72"/>
    </row>
    <row r="788" spans="20:135">
      <c r="T788" s="19">
        <v>0.54583333333333328</v>
      </c>
      <c r="U788" s="35">
        <v>253.31695323336675</v>
      </c>
      <c r="V788" s="5">
        <v>253.31695323336675</v>
      </c>
      <c r="W788" s="5">
        <v>285.81307423611531</v>
      </c>
      <c r="X788" s="5">
        <v>320.57921133604515</v>
      </c>
      <c r="Y788" s="5">
        <v>353.89346999999998</v>
      </c>
      <c r="Z788" s="5">
        <v>22.956026965500314</v>
      </c>
      <c r="AA788" s="5">
        <v>48.531260269045674</v>
      </c>
      <c r="AB788" s="5">
        <v>73.316953233366746</v>
      </c>
      <c r="AC788" s="5">
        <v>105.81307423611531</v>
      </c>
      <c r="AD788" s="5">
        <v>140.57921133604509</v>
      </c>
      <c r="AE788" s="5">
        <v>173.89347000000001</v>
      </c>
      <c r="AF788" s="5">
        <v>202.95602696550029</v>
      </c>
      <c r="AG788" s="5">
        <v>228.53126026904565</v>
      </c>
      <c r="BP788" s="47">
        <v>59.82</v>
      </c>
      <c r="BQ788" s="47">
        <v>3</v>
      </c>
      <c r="BR788" s="47">
        <v>59.82</v>
      </c>
      <c r="BS788" s="74" t="s">
        <v>431</v>
      </c>
      <c r="ED788" s="72"/>
      <c r="EE788" s="72"/>
    </row>
    <row r="789" spans="20:135">
      <c r="T789" s="19">
        <v>0.54652777777777783</v>
      </c>
      <c r="U789" s="35">
        <v>253.55206585767314</v>
      </c>
      <c r="V789" s="5">
        <v>253.55206585767314</v>
      </c>
      <c r="W789" s="5">
        <v>286.07817950058995</v>
      </c>
      <c r="X789" s="5">
        <v>320.86242573391553</v>
      </c>
      <c r="Y789" s="5">
        <v>354.16183000000001</v>
      </c>
      <c r="Z789" s="5">
        <v>23.196785834530147</v>
      </c>
      <c r="AA789" s="5">
        <v>48.757122417568326</v>
      </c>
      <c r="AB789" s="5">
        <v>73.552065857673142</v>
      </c>
      <c r="AC789" s="5">
        <v>106.07817950058995</v>
      </c>
      <c r="AD789" s="5">
        <v>140.86242573391553</v>
      </c>
      <c r="AE789" s="5">
        <v>174.16183000000001</v>
      </c>
      <c r="AF789" s="5">
        <v>203.19678583453015</v>
      </c>
      <c r="AG789" s="5">
        <v>228.7571224175683</v>
      </c>
      <c r="BP789" s="47">
        <v>59.83</v>
      </c>
      <c r="BQ789" s="47">
        <v>3</v>
      </c>
      <c r="BR789" s="47">
        <v>59.83</v>
      </c>
      <c r="BS789" s="74" t="s">
        <v>431</v>
      </c>
      <c r="ED789" s="72"/>
      <c r="EE789" s="72"/>
    </row>
    <row r="790" spans="20:135">
      <c r="T790" s="19">
        <v>0.54722222222222217</v>
      </c>
      <c r="U790" s="35">
        <v>253.78738632435238</v>
      </c>
      <c r="V790" s="5">
        <v>253.78738632435238</v>
      </c>
      <c r="W790" s="5">
        <v>286.3435960369456</v>
      </c>
      <c r="X790" s="5">
        <v>321.14576975590194</v>
      </c>
      <c r="Y790" s="5">
        <v>354.43007999999998</v>
      </c>
      <c r="Z790" s="5">
        <v>23.437404648077745</v>
      </c>
      <c r="AA790" s="5">
        <v>48.98297982093402</v>
      </c>
      <c r="AB790" s="5">
        <v>73.787386324352383</v>
      </c>
      <c r="AC790" s="5">
        <v>106.3435960369456</v>
      </c>
      <c r="AD790" s="5">
        <v>141.14576975590194</v>
      </c>
      <c r="AE790" s="5">
        <v>174.43008</v>
      </c>
      <c r="AF790" s="5">
        <v>203.43740464807775</v>
      </c>
      <c r="AG790" s="5">
        <v>228.98297982093402</v>
      </c>
      <c r="BP790" s="47">
        <v>59.84</v>
      </c>
      <c r="BQ790" s="47">
        <v>3</v>
      </c>
      <c r="BR790" s="47">
        <v>59.84</v>
      </c>
      <c r="BS790" s="74" t="s">
        <v>431</v>
      </c>
      <c r="ED790" s="72"/>
      <c r="EE790" s="72"/>
    </row>
    <row r="791" spans="20:135">
      <c r="T791" s="19">
        <v>0.54791666666666672</v>
      </c>
      <c r="U791" s="35">
        <v>254.0229163864052</v>
      </c>
      <c r="V791" s="5">
        <v>254.0229163864052</v>
      </c>
      <c r="W791" s="5">
        <v>286.60931048061423</v>
      </c>
      <c r="X791" s="5">
        <v>321.42924093232489</v>
      </c>
      <c r="Y791" s="5">
        <v>354.69819999999999</v>
      </c>
      <c r="Z791" s="5">
        <v>23.677883422488662</v>
      </c>
      <c r="AA791" s="5">
        <v>49.208833157809806</v>
      </c>
      <c r="AB791" s="5">
        <v>74.0229163864052</v>
      </c>
      <c r="AC791" s="5">
        <v>106.60931048061423</v>
      </c>
      <c r="AD791" s="5">
        <v>141.42924093232489</v>
      </c>
      <c r="AE791" s="5">
        <v>174.69819999999999</v>
      </c>
      <c r="AF791" s="5">
        <v>203.67788342248866</v>
      </c>
      <c r="AG791" s="5">
        <v>229.20883315780981</v>
      </c>
      <c r="BP791" s="47">
        <v>59.85</v>
      </c>
      <c r="BQ791" s="47">
        <v>3</v>
      </c>
      <c r="BR791" s="47">
        <v>59.85</v>
      </c>
      <c r="BS791" s="74" t="s">
        <v>431</v>
      </c>
      <c r="ED791" s="72"/>
      <c r="EE791" s="72"/>
    </row>
    <row r="792" spans="20:135">
      <c r="T792" s="19">
        <v>0.54861111111111105</v>
      </c>
      <c r="U792" s="35">
        <v>254.25865781471185</v>
      </c>
      <c r="V792" s="5">
        <v>254.25865781471185</v>
      </c>
      <c r="W792" s="5">
        <v>286.87535471536751</v>
      </c>
      <c r="X792" s="5">
        <v>321.71283643882862</v>
      </c>
      <c r="Y792" s="5">
        <v>354.96620000000001</v>
      </c>
      <c r="Z792" s="5">
        <v>23.918223253251313</v>
      </c>
      <c r="AA792" s="5">
        <v>49.434684066007378</v>
      </c>
      <c r="AB792" s="5">
        <v>74.258657814711853</v>
      </c>
      <c r="AC792" s="5">
        <v>106.87535471536751</v>
      </c>
      <c r="AD792" s="5">
        <v>141.71283643882862</v>
      </c>
      <c r="AE792" s="5">
        <v>174.96620000000001</v>
      </c>
      <c r="AF792" s="5">
        <v>203.91822325325131</v>
      </c>
      <c r="AG792" s="5">
        <v>229.43468406600738</v>
      </c>
      <c r="BP792" s="47">
        <v>59.86</v>
      </c>
      <c r="BQ792" s="47">
        <v>3</v>
      </c>
      <c r="BR792" s="47">
        <v>59.86</v>
      </c>
      <c r="BS792" s="74" t="s">
        <v>431</v>
      </c>
      <c r="ED792" s="72"/>
      <c r="EE792" s="72"/>
    </row>
    <row r="793" spans="20:135">
      <c r="T793" s="19">
        <v>0.5493055555555556</v>
      </c>
      <c r="U793" s="35">
        <v>254.4946123629901</v>
      </c>
      <c r="V793" s="5">
        <v>254.4946123629901</v>
      </c>
      <c r="W793" s="5">
        <v>287.14169393283811</v>
      </c>
      <c r="X793" s="5">
        <v>321.99655463072668</v>
      </c>
      <c r="Y793" s="5">
        <v>355.23406999999997</v>
      </c>
      <c r="Z793" s="5">
        <v>24.158423772684387</v>
      </c>
      <c r="AA793" s="5">
        <v>49.660533725757091</v>
      </c>
      <c r="AB793" s="5">
        <v>74.494612362990097</v>
      </c>
      <c r="AC793" s="5">
        <v>107.14169393283811</v>
      </c>
      <c r="AD793" s="5">
        <v>141.99655463072668</v>
      </c>
      <c r="AE793" s="5">
        <v>175.23407</v>
      </c>
      <c r="AF793" s="5">
        <v>204.15842377268442</v>
      </c>
      <c r="AG793" s="5">
        <v>229.66053372575709</v>
      </c>
      <c r="BP793" s="47">
        <v>59.87</v>
      </c>
      <c r="BQ793" s="47">
        <v>3</v>
      </c>
      <c r="BR793" s="47">
        <v>59.87</v>
      </c>
      <c r="BS793" s="74" t="s">
        <v>431</v>
      </c>
      <c r="ED793" s="72"/>
      <c r="EE793" s="72"/>
    </row>
    <row r="794" spans="20:135">
      <c r="T794" s="19">
        <v>0.54999999999999993</v>
      </c>
      <c r="U794" s="35">
        <v>254.73078179630954</v>
      </c>
      <c r="V794" s="5">
        <v>254.73078179630954</v>
      </c>
      <c r="W794" s="5">
        <v>287.40834301849543</v>
      </c>
      <c r="X794" s="5">
        <v>322.28039314455532</v>
      </c>
      <c r="Y794" s="5">
        <v>355.50182000000001</v>
      </c>
      <c r="Z794" s="5">
        <v>24.398485351041359</v>
      </c>
      <c r="AA794" s="5">
        <v>49.886383318591129</v>
      </c>
      <c r="AB794" s="5">
        <v>74.730781796309543</v>
      </c>
      <c r="AC794" s="5">
        <v>107.40834301849543</v>
      </c>
      <c r="AD794" s="5">
        <v>142.28039314455532</v>
      </c>
      <c r="AE794" s="5">
        <v>175.50182000000001</v>
      </c>
      <c r="AF794" s="5">
        <v>204.39848535104136</v>
      </c>
      <c r="AG794" s="5">
        <v>229.88638331859113</v>
      </c>
      <c r="BP794" s="47">
        <v>59.88</v>
      </c>
      <c r="BQ794" s="47">
        <v>3</v>
      </c>
      <c r="BR794" s="47">
        <v>59.88</v>
      </c>
      <c r="BS794" s="74" t="s">
        <v>431</v>
      </c>
      <c r="ED794" s="72"/>
      <c r="EE794" s="72"/>
    </row>
    <row r="795" spans="20:135">
      <c r="T795" s="19">
        <v>0.55069444444444449</v>
      </c>
      <c r="U795" s="35">
        <v>254.96716787986543</v>
      </c>
      <c r="V795" s="5">
        <v>254.96716787986543</v>
      </c>
      <c r="W795" s="5">
        <v>287.67532103011172</v>
      </c>
      <c r="X795" s="5">
        <v>322.56434984180964</v>
      </c>
      <c r="Y795" s="5">
        <v>355.76945000000001</v>
      </c>
      <c r="Z795" s="5">
        <v>24.638409068458486</v>
      </c>
      <c r="AA795" s="5">
        <v>50.112234171763305</v>
      </c>
      <c r="AB795" s="5">
        <v>74.967167879865428</v>
      </c>
      <c r="AC795" s="5">
        <v>107.67532103011172</v>
      </c>
      <c r="AD795" s="5">
        <v>142.56434984180964</v>
      </c>
      <c r="AE795" s="5">
        <v>175.76945000000001</v>
      </c>
      <c r="AF795" s="5">
        <v>204.63840906845846</v>
      </c>
      <c r="AG795" s="5">
        <v>230.1122341717633</v>
      </c>
      <c r="BP795" s="47">
        <v>59.89</v>
      </c>
      <c r="BQ795" s="47">
        <v>3</v>
      </c>
      <c r="BR795" s="47">
        <v>59.89</v>
      </c>
      <c r="BS795" s="74" t="s">
        <v>431</v>
      </c>
      <c r="ED795" s="72"/>
      <c r="EE795" s="72"/>
    </row>
    <row r="796" spans="20:135">
      <c r="T796" s="19">
        <v>0.55138888888888882</v>
      </c>
      <c r="U796" s="35">
        <v>255.20377237440056</v>
      </c>
      <c r="V796" s="5">
        <v>255.20377237440056</v>
      </c>
      <c r="W796" s="5">
        <v>287.94259193425421</v>
      </c>
      <c r="X796" s="5">
        <v>322.84842224862746</v>
      </c>
      <c r="Y796" s="5">
        <v>356.03694000000002</v>
      </c>
      <c r="Z796" s="5">
        <v>24.878194645112728</v>
      </c>
      <c r="AA796" s="5">
        <v>50.338087595357649</v>
      </c>
      <c r="AB796" s="5">
        <v>75.203772374400558</v>
      </c>
      <c r="AC796" s="5">
        <v>107.94259193425421</v>
      </c>
      <c r="AD796" s="5">
        <v>142.84842224862746</v>
      </c>
      <c r="AE796" s="5">
        <v>176.03694000000002</v>
      </c>
      <c r="AF796" s="5">
        <v>204.87819464511273</v>
      </c>
      <c r="AG796" s="5">
        <v>230.33808759535765</v>
      </c>
      <c r="BP796" s="47">
        <v>59.9</v>
      </c>
      <c r="BQ796" s="47">
        <v>3</v>
      </c>
      <c r="BR796" s="47">
        <v>59.9</v>
      </c>
      <c r="BS796" s="74" t="s">
        <v>431</v>
      </c>
      <c r="ED796" s="72"/>
      <c r="EE796" s="72"/>
    </row>
    <row r="797" spans="20:135">
      <c r="T797" s="19">
        <v>0.55208333333333337</v>
      </c>
      <c r="U797" s="35">
        <v>255.4405970366131</v>
      </c>
      <c r="V797" s="5">
        <v>255.4405970366131</v>
      </c>
      <c r="W797" s="5">
        <v>288.21017372310757</v>
      </c>
      <c r="X797" s="5">
        <v>323.13260852467806</v>
      </c>
      <c r="Y797" s="5">
        <v>356.30430999999999</v>
      </c>
      <c r="Z797" s="5">
        <v>25.11784267765421</v>
      </c>
      <c r="AA797" s="5">
        <v>50.563944652293685</v>
      </c>
      <c r="AB797" s="5">
        <v>75.440597036613099</v>
      </c>
      <c r="AC797" s="5">
        <v>108.21017372310757</v>
      </c>
      <c r="AD797" s="5">
        <v>143.13260852467806</v>
      </c>
      <c r="AE797" s="5">
        <v>176.30430999999999</v>
      </c>
      <c r="AF797" s="5">
        <v>205.11784267765421</v>
      </c>
      <c r="AG797" s="5">
        <v>230.56394465229369</v>
      </c>
      <c r="BP797" s="47">
        <v>59.91</v>
      </c>
      <c r="BQ797" s="47">
        <v>3</v>
      </c>
      <c r="BR797" s="47">
        <v>59.91</v>
      </c>
      <c r="BS797" s="74" t="s">
        <v>431</v>
      </c>
      <c r="ED797" s="72"/>
      <c r="EE797" s="72"/>
    </row>
    <row r="798" spans="20:135">
      <c r="T798" s="19">
        <v>0.55277777777777781</v>
      </c>
      <c r="U798" s="35">
        <v>255.67764364236984</v>
      </c>
      <c r="V798" s="5">
        <v>255.67764364236984</v>
      </c>
      <c r="W798" s="5">
        <v>288.47807647586956</v>
      </c>
      <c r="X798" s="5">
        <v>323.41690698618498</v>
      </c>
      <c r="Y798" s="5">
        <v>356.57154000000003</v>
      </c>
      <c r="Z798" s="5">
        <v>25.357353424092366</v>
      </c>
      <c r="AA798" s="5">
        <v>50.789806856077632</v>
      </c>
      <c r="AB798" s="5">
        <v>75.677643642369844</v>
      </c>
      <c r="AC798" s="5">
        <v>108.47807647586956</v>
      </c>
      <c r="AD798" s="5">
        <v>143.41690698618504</v>
      </c>
      <c r="AE798" s="5">
        <v>176.57154</v>
      </c>
      <c r="AF798" s="5">
        <v>205.35735342409237</v>
      </c>
      <c r="AG798" s="5">
        <v>230.78980685607763</v>
      </c>
      <c r="BP798" s="47">
        <v>59.92</v>
      </c>
      <c r="BQ798" s="47">
        <v>3</v>
      </c>
      <c r="BR798" s="47">
        <v>59.92</v>
      </c>
      <c r="BS798" s="74" t="s">
        <v>431</v>
      </c>
      <c r="ED798" s="72"/>
      <c r="EE798" s="72"/>
    </row>
    <row r="799" spans="20:135">
      <c r="T799" s="19">
        <v>0.55347222222222225</v>
      </c>
      <c r="U799" s="35">
        <v>255.91491395676229</v>
      </c>
      <c r="V799" s="5">
        <v>255.91491395676229</v>
      </c>
      <c r="W799" s="5">
        <v>288.74628212983612</v>
      </c>
      <c r="X799" s="5">
        <v>323.70131367190908</v>
      </c>
      <c r="Y799" s="5">
        <v>356.83864</v>
      </c>
      <c r="Z799" s="5">
        <v>25.596727639850883</v>
      </c>
      <c r="AA799" s="5">
        <v>51.015675453434426</v>
      </c>
      <c r="AB799" s="5">
        <v>75.914913956762291</v>
      </c>
      <c r="AC799" s="5">
        <v>108.74628212983612</v>
      </c>
      <c r="AD799" s="5">
        <v>143.70131367190902</v>
      </c>
      <c r="AE799" s="5">
        <v>176.83864</v>
      </c>
      <c r="AF799" s="5">
        <v>205.59672763985088</v>
      </c>
      <c r="AG799" s="5">
        <v>231.01567545343443</v>
      </c>
      <c r="BP799" s="47">
        <v>59.93</v>
      </c>
      <c r="BQ799" s="47">
        <v>3</v>
      </c>
      <c r="BR799" s="47">
        <v>59.93</v>
      </c>
      <c r="BS799" s="74" t="s">
        <v>431</v>
      </c>
      <c r="ED799" s="72"/>
      <c r="EE799" s="72"/>
    </row>
    <row r="800" spans="20:135">
      <c r="T800" s="19">
        <v>0.5541666666666667</v>
      </c>
      <c r="U800" s="35">
        <v>256.15240972557348</v>
      </c>
      <c r="V800" s="5">
        <v>256.15240972557348</v>
      </c>
      <c r="W800" s="5">
        <v>289.01480723753554</v>
      </c>
      <c r="X800" s="5">
        <v>323.98582598225289</v>
      </c>
      <c r="Y800" s="5">
        <v>357.10561000000001</v>
      </c>
      <c r="Z800" s="5">
        <v>25.835965754090125</v>
      </c>
      <c r="AA800" s="5">
        <v>51.241551466520775</v>
      </c>
      <c r="AB800" s="5">
        <v>76.152409725573477</v>
      </c>
      <c r="AC800" s="5">
        <v>109.01480723753554</v>
      </c>
      <c r="AD800" s="5">
        <v>143.98582598225289</v>
      </c>
      <c r="AE800" s="5">
        <v>177.10561000000001</v>
      </c>
      <c r="AF800" s="5">
        <v>205.83596575409015</v>
      </c>
      <c r="AG800" s="5">
        <v>231.24155146652078</v>
      </c>
      <c r="BP800" s="47">
        <v>59.94</v>
      </c>
      <c r="BQ800" s="47">
        <v>3</v>
      </c>
      <c r="BR800" s="47">
        <v>59.94</v>
      </c>
      <c r="BS800" s="74" t="s">
        <v>431</v>
      </c>
      <c r="ED800" s="72"/>
      <c r="EE800" s="72"/>
    </row>
    <row r="801" spans="20:135">
      <c r="T801" s="19">
        <v>0.55486111111111114</v>
      </c>
      <c r="U801" s="35">
        <v>256.39013272617996</v>
      </c>
      <c r="V801" s="5">
        <v>256.39013272617996</v>
      </c>
      <c r="W801" s="5">
        <v>289.28363432966512</v>
      </c>
      <c r="X801" s="5">
        <v>324.27044485645308</v>
      </c>
      <c r="Y801" s="5">
        <v>357.37245000000001</v>
      </c>
      <c r="Z801" s="5">
        <v>26.075067787590797</v>
      </c>
      <c r="AA801" s="5">
        <v>51.467436443857366</v>
      </c>
      <c r="AB801" s="5">
        <v>76.390132726179957</v>
      </c>
      <c r="AC801" s="5">
        <v>109.28363432966512</v>
      </c>
      <c r="AD801" s="5">
        <v>144.27044485645308</v>
      </c>
      <c r="AE801" s="5">
        <v>177.37245000000001</v>
      </c>
      <c r="AF801" s="5">
        <v>206.0750677875908</v>
      </c>
      <c r="AG801" s="5">
        <v>231.46743644385737</v>
      </c>
      <c r="BP801" s="47">
        <v>59.95</v>
      </c>
      <c r="BQ801" s="47">
        <v>3</v>
      </c>
      <c r="BR801" s="47">
        <v>59.95</v>
      </c>
      <c r="BS801" s="74" t="s">
        <v>431</v>
      </c>
      <c r="ED801" s="72"/>
      <c r="EE801" s="72"/>
    </row>
    <row r="802" spans="20:135">
      <c r="T802" s="19">
        <v>0.55555555555555558</v>
      </c>
      <c r="U802" s="35">
        <v>256.62808474840944</v>
      </c>
      <c r="V802" s="5">
        <v>256.62808474840944</v>
      </c>
      <c r="W802" s="5">
        <v>289.55278893317455</v>
      </c>
      <c r="X802" s="5">
        <v>324.55516492114418</v>
      </c>
      <c r="Y802" s="5">
        <v>357.63914</v>
      </c>
      <c r="Z802" s="5">
        <v>26.314034595047531</v>
      </c>
      <c r="AA802" s="5">
        <v>51.69333163858829</v>
      </c>
      <c r="AB802" s="5">
        <v>76.628084748409435</v>
      </c>
      <c r="AC802" s="5">
        <v>109.55278893317455</v>
      </c>
      <c r="AD802" s="5">
        <v>144.55516492114418</v>
      </c>
      <c r="AE802" s="5">
        <v>177.63914</v>
      </c>
      <c r="AF802" s="5">
        <v>206.31403459504753</v>
      </c>
      <c r="AG802" s="5">
        <v>231.69333163858829</v>
      </c>
      <c r="BP802" s="47">
        <v>59.96</v>
      </c>
      <c r="BQ802" s="47">
        <v>3</v>
      </c>
      <c r="BR802" s="47">
        <v>59.96</v>
      </c>
      <c r="BS802" s="74" t="s">
        <v>431</v>
      </c>
      <c r="ED802" s="72"/>
      <c r="EE802" s="72"/>
    </row>
    <row r="803" spans="20:135">
      <c r="T803" s="19">
        <v>0.55625000000000002</v>
      </c>
      <c r="U803" s="35">
        <v>256.86626750194256</v>
      </c>
      <c r="V803" s="5">
        <v>256.86626750194256</v>
      </c>
      <c r="W803" s="5">
        <v>289.822239487319</v>
      </c>
      <c r="X803" s="5">
        <v>324.83998391284877</v>
      </c>
      <c r="Y803" s="5">
        <v>357.90570000000002</v>
      </c>
      <c r="Z803" s="5">
        <v>26.552866563294515</v>
      </c>
      <c r="AA803" s="5">
        <v>51.919238415365157</v>
      </c>
      <c r="AB803" s="5">
        <v>76.866267501942559</v>
      </c>
      <c r="AC803" s="5">
        <v>109.822239487319</v>
      </c>
      <c r="AD803" s="5">
        <v>144.83998391284877</v>
      </c>
      <c r="AE803" s="5">
        <v>177.9057</v>
      </c>
      <c r="AF803" s="5">
        <v>206.55286656329449</v>
      </c>
      <c r="AG803" s="5">
        <v>231.91923841536519</v>
      </c>
      <c r="BP803" s="47">
        <v>59.97</v>
      </c>
      <c r="BQ803" s="47">
        <v>3</v>
      </c>
      <c r="BR803" s="47">
        <v>59.97</v>
      </c>
      <c r="BS803" s="74" t="s">
        <v>431</v>
      </c>
      <c r="ED803" s="72"/>
      <c r="EE803" s="72"/>
    </row>
    <row r="804" spans="20:135">
      <c r="T804" s="19">
        <v>0.55694444444444446</v>
      </c>
      <c r="U804" s="35">
        <v>257.10468280458088</v>
      </c>
      <c r="V804" s="5">
        <v>257.10468280458088</v>
      </c>
      <c r="W804" s="5">
        <v>290.09199102815046</v>
      </c>
      <c r="X804" s="5">
        <v>325.12490221900498</v>
      </c>
      <c r="Y804" s="5">
        <v>358.17212000000001</v>
      </c>
      <c r="Z804" s="5">
        <v>26.791564028391804</v>
      </c>
      <c r="AA804" s="5">
        <v>52.145157843953484</v>
      </c>
      <c r="AB804" s="5">
        <v>77.104682804580875</v>
      </c>
      <c r="AC804" s="5">
        <v>110.09199102815046</v>
      </c>
      <c r="AD804" s="5">
        <v>145.12490221900498</v>
      </c>
      <c r="AE804" s="5">
        <v>178.17212000000001</v>
      </c>
      <c r="AF804" s="5">
        <v>206.79156402839178</v>
      </c>
      <c r="AG804" s="5">
        <v>232.14515784395348</v>
      </c>
      <c r="BP804" s="47">
        <v>59.98</v>
      </c>
      <c r="BQ804" s="47">
        <v>3</v>
      </c>
      <c r="BR804" s="47">
        <v>59.98</v>
      </c>
      <c r="BS804" s="74" t="s">
        <v>431</v>
      </c>
      <c r="ED804" s="72"/>
      <c r="EE804" s="72"/>
    </row>
    <row r="805" spans="20:135">
      <c r="T805" s="19">
        <v>0.55763888888888891</v>
      </c>
      <c r="U805" s="35">
        <v>257.34333241638097</v>
      </c>
      <c r="V805" s="5">
        <v>257.34333241638097</v>
      </c>
      <c r="W805" s="5">
        <v>290.36208254999406</v>
      </c>
      <c r="X805" s="5">
        <v>325.40991504834915</v>
      </c>
      <c r="Y805" s="5">
        <v>358.43840999999998</v>
      </c>
      <c r="Z805" s="5">
        <v>27.030127582608884</v>
      </c>
      <c r="AA805" s="5">
        <v>52.371091382565396</v>
      </c>
      <c r="AB805" s="5">
        <v>77.343332416380974</v>
      </c>
      <c r="AC805" s="5">
        <v>110.36208254999406</v>
      </c>
      <c r="AD805" s="5">
        <v>145.40991504834915</v>
      </c>
      <c r="AE805" s="5">
        <v>178.43841</v>
      </c>
      <c r="AF805" s="5">
        <v>207.03012758260891</v>
      </c>
      <c r="AG805" s="5">
        <v>232.3710913825654</v>
      </c>
      <c r="BP805" s="47">
        <v>59.99</v>
      </c>
      <c r="BQ805" s="47">
        <v>3</v>
      </c>
      <c r="BR805" s="47">
        <v>59.99</v>
      </c>
      <c r="BS805" s="74" t="s">
        <v>431</v>
      </c>
      <c r="ED805" s="72"/>
      <c r="EE805" s="72"/>
    </row>
    <row r="806" spans="20:135">
      <c r="T806" s="19">
        <v>0.55833333333333335</v>
      </c>
      <c r="U806" s="35">
        <v>257.58221804466439</v>
      </c>
      <c r="V806" s="5">
        <v>257.58221804466439</v>
      </c>
      <c r="W806" s="5">
        <v>290.63246471665161</v>
      </c>
      <c r="X806" s="5">
        <v>325.69502013979906</v>
      </c>
      <c r="Y806" s="5">
        <v>358.70454000000001</v>
      </c>
      <c r="Z806" s="5">
        <v>27.268557779914943</v>
      </c>
      <c r="AA806" s="5">
        <v>52.597040392331451</v>
      </c>
      <c r="AB806" s="5">
        <v>77.582218044664387</v>
      </c>
      <c r="AC806" s="5">
        <v>110.63246471665161</v>
      </c>
      <c r="AD806" s="5">
        <v>145.695020139799</v>
      </c>
      <c r="AE806" s="5">
        <v>178.70454000000001</v>
      </c>
      <c r="AF806" s="5">
        <v>207.26855777991494</v>
      </c>
      <c r="AG806" s="5">
        <v>232.59704039233145</v>
      </c>
      <c r="BP806" s="47">
        <v>60</v>
      </c>
      <c r="BQ806" s="47">
        <v>3</v>
      </c>
      <c r="BR806" s="47">
        <v>60</v>
      </c>
      <c r="BS806" s="74" t="s">
        <v>431</v>
      </c>
      <c r="ED806" s="72"/>
      <c r="EE806" s="72"/>
    </row>
    <row r="807" spans="20:135">
      <c r="T807" s="19">
        <v>0.55902777777777779</v>
      </c>
      <c r="U807" s="35">
        <v>257.82134154091153</v>
      </c>
      <c r="V807" s="5">
        <v>257.82134154091153</v>
      </c>
      <c r="W807" s="5">
        <v>290.9031771228257</v>
      </c>
      <c r="X807" s="5">
        <v>325.9802166137469</v>
      </c>
      <c r="Y807" s="5">
        <v>358.97054000000003</v>
      </c>
      <c r="Z807" s="5">
        <v>27.506854937270532</v>
      </c>
      <c r="AA807" s="5">
        <v>52.823006117202567</v>
      </c>
      <c r="AB807" s="5">
        <v>77.821341540911533</v>
      </c>
      <c r="AC807" s="5">
        <v>110.9031771228257</v>
      </c>
      <c r="AD807" s="5">
        <v>145.98021661374696</v>
      </c>
      <c r="AE807" s="5">
        <v>178.97054</v>
      </c>
      <c r="AF807" s="5">
        <v>207.50685493727053</v>
      </c>
      <c r="AG807" s="5">
        <v>232.82300611720257</v>
      </c>
      <c r="BP807" s="47">
        <v>60.01</v>
      </c>
      <c r="BQ807" s="47">
        <v>3</v>
      </c>
      <c r="BR807" s="47">
        <v>60.01</v>
      </c>
      <c r="BS807" s="74" t="s">
        <v>431</v>
      </c>
      <c r="ED807" s="72"/>
      <c r="EE807" s="72"/>
    </row>
    <row r="808" spans="20:135">
      <c r="T808" s="19">
        <v>0.55972222222222223</v>
      </c>
      <c r="U808" s="35">
        <v>258.06070457780447</v>
      </c>
      <c r="V808" s="5">
        <v>258.06070457780447</v>
      </c>
      <c r="W808" s="5">
        <v>291.17420550373356</v>
      </c>
      <c r="X808" s="5">
        <v>326.26550116025714</v>
      </c>
      <c r="Y808" s="5">
        <v>359.23639000000003</v>
      </c>
      <c r="Z808" s="5">
        <v>27.745019696951715</v>
      </c>
      <c r="AA808" s="5">
        <v>53.048989919891596</v>
      </c>
      <c r="AB808" s="5">
        <v>78.060704577804472</v>
      </c>
      <c r="AC808" s="5">
        <v>111.17420550373356</v>
      </c>
      <c r="AD808" s="5">
        <v>146.26550116025714</v>
      </c>
      <c r="AE808" s="5">
        <v>179.23639</v>
      </c>
      <c r="AF808" s="5">
        <v>207.74501969695172</v>
      </c>
      <c r="AG808" s="5">
        <v>233.0489899198916</v>
      </c>
      <c r="BP808" s="47">
        <v>60.02</v>
      </c>
      <c r="BQ808" s="47">
        <v>3</v>
      </c>
      <c r="BR808" s="47">
        <v>60.02</v>
      </c>
      <c r="BS808" s="74" t="s">
        <v>431</v>
      </c>
      <c r="ED808" s="72"/>
      <c r="EE808" s="72"/>
    </row>
    <row r="809" spans="20:135">
      <c r="T809" s="19">
        <v>0.56041666666666667</v>
      </c>
      <c r="U809" s="35">
        <v>258.3003089987244</v>
      </c>
      <c r="V809" s="5">
        <v>258.3003089987244</v>
      </c>
      <c r="W809" s="5">
        <v>291.44552097678621</v>
      </c>
      <c r="X809" s="5">
        <v>326.55087068650545</v>
      </c>
      <c r="Y809" s="5">
        <v>359.50209999999998</v>
      </c>
      <c r="Z809" s="5">
        <v>27.983052664171169</v>
      </c>
      <c r="AA809" s="5">
        <v>53.274993061432156</v>
      </c>
      <c r="AB809" s="5">
        <v>78.300308998724404</v>
      </c>
      <c r="AC809" s="5">
        <v>111.44552097678621</v>
      </c>
      <c r="AD809" s="5">
        <v>146.5508706865055</v>
      </c>
      <c r="AE809" s="5">
        <v>179.50209999999998</v>
      </c>
      <c r="AF809" s="5">
        <v>207.98305266417117</v>
      </c>
      <c r="AG809" s="5">
        <v>233.27499306143216</v>
      </c>
      <c r="BP809" s="47">
        <v>60.03</v>
      </c>
      <c r="BQ809" s="47">
        <v>3</v>
      </c>
      <c r="BR809" s="47">
        <v>60.03</v>
      </c>
      <c r="BS809" s="74" t="s">
        <v>431</v>
      </c>
      <c r="ED809" s="72"/>
      <c r="EE809" s="72"/>
    </row>
    <row r="810" spans="20:135">
      <c r="T810" s="19">
        <v>0.56111111111111112</v>
      </c>
      <c r="U810" s="35">
        <v>258.54015646284427</v>
      </c>
      <c r="V810" s="5">
        <v>258.54015646284427</v>
      </c>
      <c r="W810" s="5">
        <v>291.71718091577463</v>
      </c>
      <c r="X810" s="5">
        <v>326.83632453252881</v>
      </c>
      <c r="Y810" s="5">
        <v>359.76765999999998</v>
      </c>
      <c r="Z810" s="5">
        <v>28.22095417624098</v>
      </c>
      <c r="AA810" s="5">
        <v>53.501016943973013</v>
      </c>
      <c r="AB810" s="5">
        <v>78.540156462844266</v>
      </c>
      <c r="AC810" s="5">
        <v>111.71718091577463</v>
      </c>
      <c r="AD810" s="5">
        <v>146.83632453252881</v>
      </c>
      <c r="AE810" s="5">
        <v>179.76766000000001</v>
      </c>
      <c r="AF810" s="5">
        <v>208.22095417624095</v>
      </c>
      <c r="AG810" s="5">
        <v>233.50101694397301</v>
      </c>
      <c r="BP810" s="47">
        <v>60.04</v>
      </c>
      <c r="BQ810" s="47">
        <v>3</v>
      </c>
      <c r="BR810" s="47">
        <v>60.04</v>
      </c>
      <c r="BS810" s="74" t="s">
        <v>431</v>
      </c>
      <c r="ED810" s="72"/>
      <c r="EE810" s="72"/>
    </row>
    <row r="811" spans="20:135">
      <c r="T811" s="19">
        <v>0.56180555555555556</v>
      </c>
      <c r="U811" s="35">
        <v>258.78024888008406</v>
      </c>
      <c r="V811" s="5">
        <v>258.78024888008406</v>
      </c>
      <c r="W811" s="5">
        <v>291.9891250922538</v>
      </c>
      <c r="X811" s="5">
        <v>327.12185877303045</v>
      </c>
      <c r="Y811" s="5">
        <v>3.3080000000040855E-2</v>
      </c>
      <c r="Z811" s="5">
        <v>28.458724955506057</v>
      </c>
      <c r="AA811" s="5">
        <v>53.727062850091443</v>
      </c>
      <c r="AB811" s="5">
        <v>78.780248880084059</v>
      </c>
      <c r="AC811" s="5">
        <v>111.9891250922538</v>
      </c>
      <c r="AD811" s="5">
        <v>147.12185877303045</v>
      </c>
      <c r="AE811" s="5">
        <v>180.03308000000001</v>
      </c>
      <c r="AF811" s="5">
        <v>208.45872495550606</v>
      </c>
      <c r="AG811" s="5">
        <v>233.72706285009144</v>
      </c>
      <c r="BP811" s="47">
        <v>60.05</v>
      </c>
      <c r="BQ811" s="47">
        <v>3</v>
      </c>
      <c r="BR811" s="47">
        <v>60.05</v>
      </c>
      <c r="BS811" s="74" t="s">
        <v>431</v>
      </c>
      <c r="ED811" s="72"/>
      <c r="EE811" s="72"/>
    </row>
    <row r="812" spans="20:135">
      <c r="T812" s="19">
        <v>0.5625</v>
      </c>
      <c r="U812" s="35">
        <v>259.02058782405936</v>
      </c>
      <c r="V812" s="5">
        <v>259.02058782405936</v>
      </c>
      <c r="W812" s="5">
        <v>292.26141156130143</v>
      </c>
      <c r="X812" s="5">
        <v>327.40747136516757</v>
      </c>
      <c r="Y812" s="5">
        <v>0.29833999999999605</v>
      </c>
      <c r="Z812" s="5">
        <v>28.696365561264031</v>
      </c>
      <c r="AA812" s="5">
        <v>53.953132138449462</v>
      </c>
      <c r="AB812" s="5">
        <v>79.020587824059362</v>
      </c>
      <c r="AC812" s="5">
        <v>112.26141156130143</v>
      </c>
      <c r="AD812" s="5">
        <v>147.40747136516757</v>
      </c>
      <c r="AE812" s="5">
        <v>180.29834</v>
      </c>
      <c r="AF812" s="5">
        <v>208.69636556126403</v>
      </c>
      <c r="AG812" s="5">
        <v>233.95313213844946</v>
      </c>
      <c r="BP812" s="47">
        <v>60.06</v>
      </c>
      <c r="BQ812" s="47">
        <v>3</v>
      </c>
      <c r="BR812" s="47">
        <v>60.06</v>
      </c>
      <c r="BS812" s="74" t="s">
        <v>431</v>
      </c>
      <c r="ED812" s="72"/>
      <c r="EE812" s="72"/>
    </row>
    <row r="813" spans="20:135">
      <c r="T813" s="19">
        <v>0.56319444444444444</v>
      </c>
      <c r="U813" s="35">
        <v>259.26117521008393</v>
      </c>
      <c r="V813" s="5">
        <v>259.26117521008393</v>
      </c>
      <c r="W813" s="5">
        <v>292.5339863639839</v>
      </c>
      <c r="X813" s="5">
        <v>327.69316002794062</v>
      </c>
      <c r="Y813" s="5">
        <v>0.56345999999996366</v>
      </c>
      <c r="Z813" s="5">
        <v>28.93387640829576</v>
      </c>
      <c r="AA813" s="5">
        <v>54.179226153455772</v>
      </c>
      <c r="AB813" s="5">
        <v>79.261175210083934</v>
      </c>
      <c r="AC813" s="5">
        <v>112.5339863639839</v>
      </c>
      <c r="AD813" s="5">
        <v>147.69316002794062</v>
      </c>
      <c r="AE813" s="5">
        <v>180.56345999999999</v>
      </c>
      <c r="AF813" s="5">
        <v>208.93387640829573</v>
      </c>
      <c r="AG813" s="5">
        <v>234.17922615345577</v>
      </c>
      <c r="BP813" s="47">
        <v>60.07</v>
      </c>
      <c r="BQ813" s="47">
        <v>3</v>
      </c>
      <c r="BR813" s="47">
        <v>60.07</v>
      </c>
      <c r="BS813" s="74" t="s">
        <v>431</v>
      </c>
      <c r="ED813" s="72"/>
      <c r="EE813" s="72"/>
    </row>
    <row r="814" spans="20:135">
      <c r="T814" s="19">
        <v>0.56388888888888888</v>
      </c>
      <c r="U814" s="35">
        <v>259.50201275666331</v>
      </c>
      <c r="V814" s="5">
        <v>259.50201275666331</v>
      </c>
      <c r="W814" s="5">
        <v>292.80688657323299</v>
      </c>
      <c r="X814" s="5">
        <v>327.97892252009888</v>
      </c>
      <c r="Y814" s="5">
        <v>0.82841999999999416</v>
      </c>
      <c r="Z814" s="5">
        <v>29.171258193395261</v>
      </c>
      <c r="AA814" s="5">
        <v>54.405346289574823</v>
      </c>
      <c r="AB814" s="5">
        <v>79.502012756663305</v>
      </c>
      <c r="AC814" s="5">
        <v>112.80688657323299</v>
      </c>
      <c r="AD814" s="5">
        <v>147.97892252009888</v>
      </c>
      <c r="AE814" s="5">
        <v>180.82841999999999</v>
      </c>
      <c r="AF814" s="5">
        <v>209.17125819339523</v>
      </c>
      <c r="AG814" s="5">
        <v>234.40534628957482</v>
      </c>
      <c r="BP814" s="47">
        <v>60.08</v>
      </c>
      <c r="BQ814" s="47">
        <v>3</v>
      </c>
      <c r="BR814" s="47">
        <v>60.08</v>
      </c>
      <c r="BS814" s="74" t="s">
        <v>431</v>
      </c>
      <c r="ED814" s="72"/>
      <c r="EE814" s="72"/>
    </row>
    <row r="815" spans="20:135">
      <c r="T815" s="19">
        <v>0.56458333333333333</v>
      </c>
      <c r="U815" s="35">
        <v>259.74310214971808</v>
      </c>
      <c r="V815" s="5">
        <v>259.74310214971808</v>
      </c>
      <c r="W815" s="5">
        <v>293.08009834480777</v>
      </c>
      <c r="X815" s="5">
        <v>328.26475651370032</v>
      </c>
      <c r="Y815" s="5">
        <v>1.0932400000000371</v>
      </c>
      <c r="Z815" s="5">
        <v>29.408511517424927</v>
      </c>
      <c r="AA815" s="5">
        <v>54.631493814056626</v>
      </c>
      <c r="AB815" s="5">
        <v>79.743102149718084</v>
      </c>
      <c r="AC815" s="5">
        <v>113.08009834480777</v>
      </c>
      <c r="AD815" s="5">
        <v>148.26475651370038</v>
      </c>
      <c r="AE815" s="5">
        <v>181.09324000000001</v>
      </c>
      <c r="AF815" s="5">
        <v>209.40851151742496</v>
      </c>
      <c r="AG815" s="5">
        <v>234.63149381405663</v>
      </c>
      <c r="BP815" s="47">
        <v>60.09</v>
      </c>
      <c r="BQ815" s="47">
        <v>3</v>
      </c>
      <c r="BR815" s="47">
        <v>60.09</v>
      </c>
      <c r="BS815" s="74" t="s">
        <v>431</v>
      </c>
      <c r="ED815" s="72"/>
      <c r="EE815" s="72"/>
    </row>
    <row r="816" spans="20:135">
      <c r="T816" s="19">
        <v>0.56527777777777777</v>
      </c>
      <c r="U816" s="35">
        <v>259.98444522624851</v>
      </c>
      <c r="V816" s="5">
        <v>259.98444522624851</v>
      </c>
      <c r="W816" s="5">
        <v>293.35362008870186</v>
      </c>
      <c r="X816" s="5">
        <v>328.55065815563091</v>
      </c>
      <c r="Y816" s="5">
        <v>1.3578999999999724</v>
      </c>
      <c r="Z816" s="5">
        <v>29.645636905338961</v>
      </c>
      <c r="AA816" s="5">
        <v>54.857670159636086</v>
      </c>
      <c r="AB816" s="5">
        <v>79.984445226248511</v>
      </c>
      <c r="AC816" s="5">
        <v>113.35362008870186</v>
      </c>
      <c r="AD816" s="5">
        <v>148.55065815563091</v>
      </c>
      <c r="AE816" s="5">
        <v>181.3579</v>
      </c>
      <c r="AF816" s="5">
        <v>209.64563690533893</v>
      </c>
      <c r="AG816" s="5">
        <v>234.85767015963609</v>
      </c>
      <c r="BP816" s="47">
        <v>60.1</v>
      </c>
      <c r="BQ816" s="47">
        <v>3</v>
      </c>
      <c r="BR816" s="47">
        <v>60.1</v>
      </c>
      <c r="BS816" s="74" t="s">
        <v>431</v>
      </c>
      <c r="ED816" s="72"/>
      <c r="EE816" s="72"/>
    </row>
    <row r="817" spans="20:135">
      <c r="T817" s="19">
        <v>0.56597222222222221</v>
      </c>
      <c r="U817" s="35">
        <v>260.22604379481584</v>
      </c>
      <c r="V817" s="5">
        <v>260.22604379481584</v>
      </c>
      <c r="W817" s="5">
        <v>293.62742198611591</v>
      </c>
      <c r="X817" s="5">
        <v>328.83662704748201</v>
      </c>
      <c r="Y817" s="5">
        <v>1.6223999999999705</v>
      </c>
      <c r="Z817" s="5">
        <v>29.882634976126838</v>
      </c>
      <c r="AA817" s="5">
        <v>55.083876638867935</v>
      </c>
      <c r="AB817" s="5">
        <v>80.226043794815837</v>
      </c>
      <c r="AC817" s="5">
        <v>113.62742198611591</v>
      </c>
      <c r="AD817" s="5">
        <v>148.83662704748201</v>
      </c>
      <c r="AE817" s="5">
        <v>181.6224</v>
      </c>
      <c r="AF817" s="5">
        <v>209.88263497612684</v>
      </c>
      <c r="AG817" s="5">
        <v>235.08387663886793</v>
      </c>
      <c r="BP817" s="47">
        <v>60.11</v>
      </c>
      <c r="BQ817" s="47">
        <v>3</v>
      </c>
      <c r="BR817" s="47">
        <v>60.11</v>
      </c>
      <c r="BS817" s="74" t="s">
        <v>431</v>
      </c>
      <c r="ED817" s="72"/>
      <c r="EE817" s="72"/>
    </row>
    <row r="818" spans="20:135">
      <c r="T818" s="19">
        <v>0.56666666666666665</v>
      </c>
      <c r="U818" s="35">
        <v>260.46789939808104</v>
      </c>
      <c r="V818" s="5">
        <v>260.46789939808104</v>
      </c>
      <c r="W818" s="5">
        <v>293.90156510530119</v>
      </c>
      <c r="X818" s="5">
        <v>329.12266031583516</v>
      </c>
      <c r="Y818" s="5">
        <v>1.8867500000000064</v>
      </c>
      <c r="Z818" s="5">
        <v>30.119506442083434</v>
      </c>
      <c r="AA818" s="5">
        <v>55.310114647808405</v>
      </c>
      <c r="AB818" s="5">
        <v>80.467899398081045</v>
      </c>
      <c r="AC818" s="5">
        <v>113.90156510530119</v>
      </c>
      <c r="AD818" s="5">
        <v>149.12266031583522</v>
      </c>
      <c r="AE818" s="5">
        <v>181.88675000000001</v>
      </c>
      <c r="AF818" s="5">
        <v>210.11950644208341</v>
      </c>
      <c r="AG818" s="5">
        <v>235.3101146478084</v>
      </c>
      <c r="BP818" s="47">
        <v>60.12</v>
      </c>
      <c r="BQ818" s="47">
        <v>3</v>
      </c>
      <c r="BR818" s="47">
        <v>60.12</v>
      </c>
      <c r="BS818" s="74" t="s">
        <v>431</v>
      </c>
      <c r="ED818" s="72"/>
      <c r="EE818" s="72"/>
    </row>
    <row r="819" spans="20:135">
      <c r="T819" s="19">
        <v>0.56736111111111109</v>
      </c>
      <c r="U819" s="35">
        <v>260.7100138770669</v>
      </c>
      <c r="V819" s="5">
        <v>260.7100138770669</v>
      </c>
      <c r="W819" s="5">
        <v>294.17601309879745</v>
      </c>
      <c r="X819" s="5">
        <v>329.4087530344799</v>
      </c>
      <c r="Y819" s="5">
        <v>2.1509499999999662</v>
      </c>
      <c r="Z819" s="5">
        <v>30.356251779978095</v>
      </c>
      <c r="AA819" s="5">
        <v>55.536385538864693</v>
      </c>
      <c r="AB819" s="5">
        <v>80.710013877066899</v>
      </c>
      <c r="AC819" s="5">
        <v>114.17601309879745</v>
      </c>
      <c r="AD819" s="5">
        <v>149.4087530344799</v>
      </c>
      <c r="AE819" s="5">
        <v>182.15094999999999</v>
      </c>
      <c r="AF819" s="5">
        <v>210.35625177997809</v>
      </c>
      <c r="AG819" s="5">
        <v>235.53638553886469</v>
      </c>
      <c r="BP819" s="47">
        <v>60.13</v>
      </c>
      <c r="BQ819" s="47">
        <v>3</v>
      </c>
      <c r="BR819" s="47">
        <v>60.13</v>
      </c>
      <c r="BS819" s="74" t="s">
        <v>431</v>
      </c>
      <c r="ED819" s="72"/>
      <c r="EE819" s="72"/>
    </row>
    <row r="820" spans="20:135">
      <c r="T820" s="19">
        <v>0.56805555555555554</v>
      </c>
      <c r="U820" s="35">
        <v>260.95238901527432</v>
      </c>
      <c r="V820" s="5">
        <v>260.95238901527432</v>
      </c>
      <c r="W820" s="5">
        <v>294.45080784759671</v>
      </c>
      <c r="X820" s="5">
        <v>329.69490541607354</v>
      </c>
      <c r="Y820" s="5">
        <v>2.4149800000000141</v>
      </c>
      <c r="Z820" s="5">
        <v>30.592871752708731</v>
      </c>
      <c r="AA820" s="5">
        <v>55.762690693818627</v>
      </c>
      <c r="AB820" s="5">
        <v>80.952389015274321</v>
      </c>
      <c r="AC820" s="5">
        <v>114.45080784759671</v>
      </c>
      <c r="AD820" s="5">
        <v>149.69490541607354</v>
      </c>
      <c r="AE820" s="5">
        <v>182.41498000000001</v>
      </c>
      <c r="AF820" s="5">
        <v>210.59287175270873</v>
      </c>
      <c r="AG820" s="5">
        <v>235.76269069381863</v>
      </c>
      <c r="BP820" s="47">
        <v>60.14</v>
      </c>
      <c r="BQ820" s="47">
        <v>3</v>
      </c>
      <c r="BR820" s="47">
        <v>60.14</v>
      </c>
      <c r="BS820" s="74" t="s">
        <v>431</v>
      </c>
      <c r="ED820" s="72"/>
      <c r="EE820" s="72"/>
    </row>
    <row r="821" spans="20:135">
      <c r="T821" s="19">
        <v>0.56874999999999998</v>
      </c>
      <c r="U821" s="35">
        <v>261.19502665682751</v>
      </c>
      <c r="V821" s="5">
        <v>261.19502665682751</v>
      </c>
      <c r="W821" s="5">
        <v>294.72587675150874</v>
      </c>
      <c r="X821" s="5">
        <v>329.98111485801758</v>
      </c>
      <c r="Y821" s="5">
        <v>2.678859999999986</v>
      </c>
      <c r="Z821" s="5">
        <v>30.829366989278924</v>
      </c>
      <c r="AA821" s="5">
        <v>55.989031489911781</v>
      </c>
      <c r="AB821" s="5">
        <v>81.195026656827508</v>
      </c>
      <c r="AC821" s="5">
        <v>114.72587675150874</v>
      </c>
      <c r="AD821" s="5">
        <v>149.98111485801758</v>
      </c>
      <c r="AE821" s="5">
        <v>182.67885999999999</v>
      </c>
      <c r="AF821" s="5">
        <v>210.82936698927895</v>
      </c>
      <c r="AG821" s="5">
        <v>235.98903148991178</v>
      </c>
      <c r="BP821" s="47">
        <v>60.15</v>
      </c>
      <c r="BQ821" s="47">
        <v>3</v>
      </c>
      <c r="BR821" s="47">
        <v>60.15</v>
      </c>
      <c r="BS821" s="74" t="s">
        <v>431</v>
      </c>
      <c r="ED821" s="72"/>
      <c r="EE821" s="72"/>
    </row>
    <row r="822" spans="20:135">
      <c r="T822" s="19">
        <v>0.56944444444444442</v>
      </c>
      <c r="U822" s="35">
        <v>261.43792828627437</v>
      </c>
      <c r="V822" s="5">
        <v>261.43792828627437</v>
      </c>
      <c r="W822" s="5">
        <v>295.00123426421021</v>
      </c>
      <c r="X822" s="5">
        <v>330.26737610365393</v>
      </c>
      <c r="Y822" s="5">
        <v>2.9425800000000208</v>
      </c>
      <c r="Z822" s="5">
        <v>31.065738096991311</v>
      </c>
      <c r="AA822" s="5">
        <v>56.215409304790796</v>
      </c>
      <c r="AB822" s="5">
        <v>81.437928286274371</v>
      </c>
      <c r="AC822" s="5">
        <v>115.00123426421021</v>
      </c>
      <c r="AD822" s="5">
        <v>150.26737610365399</v>
      </c>
      <c r="AE822" s="5">
        <v>182.94257999999999</v>
      </c>
      <c r="AF822" s="5">
        <v>211.06573809699131</v>
      </c>
      <c r="AG822" s="5">
        <v>236.2154093047908</v>
      </c>
      <c r="BP822" s="47">
        <v>60.16</v>
      </c>
      <c r="BQ822" s="47">
        <v>3</v>
      </c>
      <c r="BR822" s="47">
        <v>60.16</v>
      </c>
      <c r="BS822" s="74" t="s">
        <v>431</v>
      </c>
      <c r="ED822" s="72"/>
      <c r="EE822" s="72"/>
    </row>
    <row r="823" spans="20:135">
      <c r="T823" s="19">
        <v>0.57013888888888886</v>
      </c>
      <c r="U823" s="35">
        <v>261.68109593743111</v>
      </c>
      <c r="V823" s="5">
        <v>261.68109593743111</v>
      </c>
      <c r="W823" s="5">
        <v>295.276929280182</v>
      </c>
      <c r="X823" s="5">
        <v>330.55368992781644</v>
      </c>
      <c r="Y823" s="5">
        <v>3.2061400000000049</v>
      </c>
      <c r="Z823" s="5">
        <v>31.301985749526011</v>
      </c>
      <c r="AA823" s="5">
        <v>56.441825527837636</v>
      </c>
      <c r="AB823" s="5">
        <v>81.68109593743111</v>
      </c>
      <c r="AC823" s="5">
        <v>115.276929280182</v>
      </c>
      <c r="AD823" s="5">
        <v>150.55368992781644</v>
      </c>
      <c r="AE823" s="5">
        <v>183.20614</v>
      </c>
      <c r="AF823" s="5">
        <v>211.30198574952601</v>
      </c>
      <c r="AG823" s="5">
        <v>236.44182552783764</v>
      </c>
      <c r="BP823" s="47">
        <v>60.17</v>
      </c>
      <c r="BQ823" s="47">
        <v>3</v>
      </c>
      <c r="BR823" s="47">
        <v>60.17</v>
      </c>
      <c r="BS823" s="74" t="s">
        <v>431</v>
      </c>
      <c r="ED823" s="72"/>
      <c r="EE823" s="72"/>
    </row>
    <row r="824" spans="20:135">
      <c r="T824" s="19">
        <v>0.5708333333333333</v>
      </c>
      <c r="U824" s="35">
        <v>261.92453102107135</v>
      </c>
      <c r="V824" s="5">
        <v>261.92453102107135</v>
      </c>
      <c r="W824" s="5">
        <v>295.55294041419108</v>
      </c>
      <c r="X824" s="5">
        <v>330.84005172227148</v>
      </c>
      <c r="Y824" s="5">
        <v>3.469539999999995</v>
      </c>
      <c r="Z824" s="5">
        <v>31.538110637486056</v>
      </c>
      <c r="AA824" s="5">
        <v>56.668281555098929</v>
      </c>
      <c r="AB824" s="5">
        <v>81.924531021071346</v>
      </c>
      <c r="AC824" s="5">
        <v>115.55294041419108</v>
      </c>
      <c r="AD824" s="5">
        <v>150.84005172227148</v>
      </c>
      <c r="AE824" s="5">
        <v>183.46953999999999</v>
      </c>
      <c r="AF824" s="5">
        <v>211.53811063748606</v>
      </c>
      <c r="AG824" s="5">
        <v>236.66828155509893</v>
      </c>
      <c r="BP824" s="47">
        <v>60.18</v>
      </c>
      <c r="BQ824" s="47">
        <v>3</v>
      </c>
      <c r="BR824" s="47">
        <v>60.18</v>
      </c>
      <c r="BS824" s="74" t="s">
        <v>431</v>
      </c>
      <c r="ED824" s="72"/>
      <c r="EE824" s="72"/>
    </row>
    <row r="825" spans="20:135">
      <c r="T825" s="19">
        <v>0.57152777777777775</v>
      </c>
      <c r="U825" s="35">
        <v>262.16823561645981</v>
      </c>
      <c r="V825" s="5">
        <v>262.16823561645981</v>
      </c>
      <c r="W825" s="5">
        <v>295.82927844532509</v>
      </c>
      <c r="X825" s="5">
        <v>331.12646066866114</v>
      </c>
      <c r="Y825" s="5">
        <v>3.7327699999999595</v>
      </c>
      <c r="Z825" s="5">
        <v>31.774113480650954</v>
      </c>
      <c r="AA825" s="5">
        <v>56.894778765390356</v>
      </c>
      <c r="AB825" s="5">
        <v>82.16823561645981</v>
      </c>
      <c r="AC825" s="5">
        <v>115.82927844532509</v>
      </c>
      <c r="AD825" s="5">
        <v>151.12646066866114</v>
      </c>
      <c r="AE825" s="5">
        <v>183.73276999999999</v>
      </c>
      <c r="AF825" s="5">
        <v>211.77411348065095</v>
      </c>
      <c r="AG825" s="5">
        <v>236.89477876539036</v>
      </c>
      <c r="BP825" s="47">
        <v>60.19</v>
      </c>
      <c r="BQ825" s="47">
        <v>3</v>
      </c>
      <c r="BR825" s="47">
        <v>60.19</v>
      </c>
      <c r="BS825" s="74" t="s">
        <v>431</v>
      </c>
      <c r="ED825" s="72"/>
      <c r="EE825" s="72"/>
    </row>
    <row r="826" spans="20:135">
      <c r="T826" s="19">
        <v>0.57222222222222219</v>
      </c>
      <c r="U826" s="35">
        <v>262.41221109906769</v>
      </c>
      <c r="V826" s="5">
        <v>262.41221109906769</v>
      </c>
      <c r="W826" s="5">
        <v>296.10589544024066</v>
      </c>
      <c r="X826" s="5">
        <v>331.41291347061525</v>
      </c>
      <c r="Y826" s="5">
        <v>3.995839999999987</v>
      </c>
      <c r="Z826" s="5">
        <v>32.009994874060453</v>
      </c>
      <c r="AA826" s="5">
        <v>57.121318562303259</v>
      </c>
      <c r="AB826" s="5">
        <v>82.41221109906769</v>
      </c>
      <c r="AC826" s="5">
        <v>116.10589544024066</v>
      </c>
      <c r="AD826" s="5">
        <v>151.41291347061519</v>
      </c>
      <c r="AE826" s="5">
        <v>183.99583999999999</v>
      </c>
      <c r="AF826" s="5">
        <v>212.00999487406045</v>
      </c>
      <c r="AG826" s="5">
        <v>237.12131856230326</v>
      </c>
      <c r="BP826" s="47">
        <v>60.2</v>
      </c>
      <c r="BQ826" s="47">
        <v>3</v>
      </c>
      <c r="BR826" s="47">
        <v>60.2</v>
      </c>
      <c r="BS826" s="74" t="s">
        <v>431</v>
      </c>
      <c r="ED826" s="72"/>
      <c r="EE826" s="72"/>
    </row>
    <row r="827" spans="20:135">
      <c r="T827" s="19">
        <v>0.57291666666666663</v>
      </c>
      <c r="U827" s="35">
        <v>262.65645955924958</v>
      </c>
      <c r="V827" s="5">
        <v>262.65645955924958</v>
      </c>
      <c r="W827" s="5">
        <v>296.38283438978692</v>
      </c>
      <c r="X827" s="5">
        <v>331.69940514956591</v>
      </c>
      <c r="Y827" s="5">
        <v>4.2587499999999636</v>
      </c>
      <c r="Z827" s="5">
        <v>32.245755608922082</v>
      </c>
      <c r="AA827" s="5">
        <v>57.347902356543727</v>
      </c>
      <c r="AB827" s="5">
        <v>82.656459559249583</v>
      </c>
      <c r="AC827" s="5">
        <v>116.38283438978692</v>
      </c>
      <c r="AD827" s="5">
        <v>151.69940514956591</v>
      </c>
      <c r="AE827" s="5">
        <v>184.25874999999999</v>
      </c>
      <c r="AF827" s="5">
        <v>212.24575560892208</v>
      </c>
      <c r="AG827" s="5">
        <v>237.34790235654373</v>
      </c>
      <c r="BP827" s="47">
        <v>60.21</v>
      </c>
      <c r="BQ827" s="47">
        <v>3</v>
      </c>
      <c r="BR827" s="47">
        <v>60.21</v>
      </c>
      <c r="BS827" s="74" t="s">
        <v>431</v>
      </c>
      <c r="ED827" s="72"/>
      <c r="EE827" s="72"/>
    </row>
    <row r="828" spans="20:135">
      <c r="T828" s="19">
        <v>0.57361111111111118</v>
      </c>
      <c r="U828" s="35">
        <v>262.90098234407867</v>
      </c>
      <c r="V828" s="5">
        <v>262.90098234407867</v>
      </c>
      <c r="W828" s="5">
        <v>296.66006694719101</v>
      </c>
      <c r="X828" s="5">
        <v>331.9859388362147</v>
      </c>
      <c r="Y828" s="5">
        <v>4.5215000000000032</v>
      </c>
      <c r="Z828" s="5">
        <v>32.481396382669118</v>
      </c>
      <c r="AA828" s="5">
        <v>57.574531541640113</v>
      </c>
      <c r="AB828" s="5">
        <v>82.90098234407867</v>
      </c>
      <c r="AC828" s="5">
        <v>116.66006694719101</v>
      </c>
      <c r="AD828" s="5">
        <v>151.9859388362147</v>
      </c>
      <c r="AE828" s="5">
        <v>184.5215</v>
      </c>
      <c r="AF828" s="5">
        <v>212.48139638266912</v>
      </c>
      <c r="AG828" s="5">
        <v>237.57453154164011</v>
      </c>
      <c r="BP828" s="47">
        <v>60.22</v>
      </c>
      <c r="BQ828" s="47">
        <v>3</v>
      </c>
      <c r="BR828" s="47">
        <v>60.22</v>
      </c>
      <c r="BS828" s="74" t="s">
        <v>431</v>
      </c>
      <c r="ED828" s="72"/>
      <c r="EE828" s="72"/>
    </row>
    <row r="829" spans="20:135">
      <c r="T829" s="19">
        <v>0.57430555555555551</v>
      </c>
      <c r="U829" s="35">
        <v>263.14578150267459</v>
      </c>
      <c r="V829" s="5">
        <v>263.14578150267459</v>
      </c>
      <c r="W829" s="5">
        <v>296.93762061527229</v>
      </c>
      <c r="X829" s="5">
        <v>332.27250669860757</v>
      </c>
      <c r="Y829" s="5">
        <v>4.7840699999999856</v>
      </c>
      <c r="Z829" s="5">
        <v>32.71691790253908</v>
      </c>
      <c r="AA829" s="5">
        <v>57.801207534205957</v>
      </c>
      <c r="AB829" s="5">
        <v>83.145781502674595</v>
      </c>
      <c r="AC829" s="5">
        <v>116.93762061527229</v>
      </c>
      <c r="AD829" s="5">
        <v>152.27250669860757</v>
      </c>
      <c r="AE829" s="5">
        <v>184.78406999999999</v>
      </c>
      <c r="AF829" s="5">
        <v>212.71691790253905</v>
      </c>
      <c r="AG829" s="5">
        <v>237.80120753420596</v>
      </c>
      <c r="BP829" s="47">
        <v>60.23</v>
      </c>
      <c r="BQ829" s="47">
        <v>3</v>
      </c>
      <c r="BR829" s="47">
        <v>60.23</v>
      </c>
      <c r="BS829" s="74" t="s">
        <v>431</v>
      </c>
      <c r="ED829" s="72"/>
      <c r="EE829" s="72"/>
    </row>
    <row r="830" spans="20:135">
      <c r="T830" s="19">
        <v>0.57500000000000007</v>
      </c>
      <c r="U830" s="35">
        <v>263.39085860507379</v>
      </c>
      <c r="V830" s="5">
        <v>263.39085860507379</v>
      </c>
      <c r="W830" s="5">
        <v>297.21543234109083</v>
      </c>
      <c r="X830" s="5">
        <v>332.55910758562152</v>
      </c>
      <c r="Y830" s="5">
        <v>5.0464799999999741</v>
      </c>
      <c r="Z830" s="5">
        <v>32.952320932631096</v>
      </c>
      <c r="AA830" s="5">
        <v>58.027931744187811</v>
      </c>
      <c r="AB830" s="5">
        <v>83.390858605073788</v>
      </c>
      <c r="AC830" s="5">
        <v>117.21543234109083</v>
      </c>
      <c r="AD830" s="5">
        <v>152.55910758562152</v>
      </c>
      <c r="AE830" s="5">
        <v>185.04648</v>
      </c>
      <c r="AF830" s="5">
        <v>212.9523209326311</v>
      </c>
      <c r="AG830" s="5">
        <v>238.02793174418781</v>
      </c>
      <c r="BP830" s="47">
        <v>60.24</v>
      </c>
      <c r="BQ830" s="47">
        <v>3</v>
      </c>
      <c r="BR830" s="47">
        <v>60.24</v>
      </c>
      <c r="BS830" s="74" t="s">
        <v>431</v>
      </c>
      <c r="ED830" s="72"/>
      <c r="EE830" s="72"/>
    </row>
    <row r="831" spans="20:135">
      <c r="T831" s="19">
        <v>0.5756944444444444</v>
      </c>
      <c r="U831" s="35">
        <v>263.6362153441388</v>
      </c>
      <c r="V831" s="5">
        <v>263.6362153441388</v>
      </c>
      <c r="W831" s="5">
        <v>297.49361937844429</v>
      </c>
      <c r="X831" s="5">
        <v>332.84574034368774</v>
      </c>
      <c r="Y831" s="5">
        <v>5.3087299999999686</v>
      </c>
      <c r="Z831" s="5">
        <v>33.187606100589505</v>
      </c>
      <c r="AA831" s="5">
        <v>58.254705587286139</v>
      </c>
      <c r="AB831" s="5">
        <v>83.636215344138805</v>
      </c>
      <c r="AC831" s="5">
        <v>117.49361937844429</v>
      </c>
      <c r="AD831" s="5">
        <v>152.84574034368779</v>
      </c>
      <c r="AE831" s="5">
        <v>185.30873</v>
      </c>
      <c r="AF831" s="5">
        <v>213.18760610058948</v>
      </c>
      <c r="AG831" s="5">
        <v>238.25470558728614</v>
      </c>
      <c r="BP831" s="47">
        <v>60.25</v>
      </c>
      <c r="BQ831" s="47">
        <v>3</v>
      </c>
      <c r="BR831" s="47">
        <v>60.25</v>
      </c>
      <c r="BS831" s="74" t="s">
        <v>431</v>
      </c>
      <c r="ED831" s="72"/>
      <c r="EE831" s="72"/>
    </row>
    <row r="832" spans="20:135">
      <c r="T832" s="19">
        <v>0.57638888888888895</v>
      </c>
      <c r="U832" s="35">
        <v>263.88185345394629</v>
      </c>
      <c r="V832" s="5">
        <v>263.88185345394629</v>
      </c>
      <c r="W832" s="5">
        <v>297.77207937124979</v>
      </c>
      <c r="X832" s="5">
        <v>333.13240072689428</v>
      </c>
      <c r="Y832" s="5">
        <v>5.5707999999999629</v>
      </c>
      <c r="Z832" s="5">
        <v>33.422774278080624</v>
      </c>
      <c r="AA832" s="5">
        <v>58.481530484895075</v>
      </c>
      <c r="AB832" s="5">
        <v>83.881853453946292</v>
      </c>
      <c r="AC832" s="5">
        <v>117.77207937124979</v>
      </c>
      <c r="AD832" s="5">
        <v>153.13240072689428</v>
      </c>
      <c r="AE832" s="5">
        <v>185.57079999999999</v>
      </c>
      <c r="AF832" s="5">
        <v>213.42277427808065</v>
      </c>
      <c r="AG832" s="5">
        <v>238.48153048489507</v>
      </c>
      <c r="BP832" s="47">
        <v>60.26</v>
      </c>
      <c r="BQ832" s="47">
        <v>3</v>
      </c>
      <c r="BR832" s="47">
        <v>60.26</v>
      </c>
      <c r="BS832" s="74" t="s">
        <v>431</v>
      </c>
      <c r="ED832" s="72"/>
      <c r="EE832" s="72"/>
    </row>
    <row r="833" spans="20:135">
      <c r="T833" s="19">
        <v>0.57708333333333328</v>
      </c>
      <c r="U833" s="35">
        <v>264.12777475100324</v>
      </c>
      <c r="V833" s="5">
        <v>264.12777475100324</v>
      </c>
      <c r="W833" s="5">
        <v>298.05085089996282</v>
      </c>
      <c r="X833" s="5">
        <v>333.4190871858022</v>
      </c>
      <c r="Y833" s="5">
        <v>5.8326999999999884</v>
      </c>
      <c r="Z833" s="5">
        <v>33.657826237955192</v>
      </c>
      <c r="AA833" s="5">
        <v>58.708407860833802</v>
      </c>
      <c r="AB833" s="5">
        <v>84.127774751003244</v>
      </c>
      <c r="AC833" s="5">
        <v>118.05085089996282</v>
      </c>
      <c r="AD833" s="5">
        <v>153.41908718580225</v>
      </c>
      <c r="AE833" s="5">
        <v>185.83269999999999</v>
      </c>
      <c r="AF833" s="5">
        <v>213.65782623795516</v>
      </c>
      <c r="AG833" s="5">
        <v>238.7084078608338</v>
      </c>
      <c r="BP833" s="47">
        <v>60.27</v>
      </c>
      <c r="BQ833" s="47">
        <v>3</v>
      </c>
      <c r="BR833" s="47">
        <v>60.27</v>
      </c>
      <c r="BS833" s="74" t="s">
        <v>431</v>
      </c>
      <c r="ED833" s="72"/>
      <c r="EE833" s="72"/>
    </row>
    <row r="834" spans="20:135">
      <c r="T834" s="19">
        <v>0.57777777777777783</v>
      </c>
      <c r="U834" s="35">
        <v>264.37398065950902</v>
      </c>
      <c r="V834" s="5">
        <v>264.37398065950902</v>
      </c>
      <c r="W834" s="5">
        <v>298.32994382918696</v>
      </c>
      <c r="X834" s="5">
        <v>333.7057966305839</v>
      </c>
      <c r="Y834" s="5">
        <v>6.0944399999999632</v>
      </c>
      <c r="Z834" s="5">
        <v>33.892762525852277</v>
      </c>
      <c r="AA834" s="5">
        <v>58.93533913834267</v>
      </c>
      <c r="AB834" s="5">
        <v>84.373980659509016</v>
      </c>
      <c r="AC834" s="5">
        <v>118.32994382918696</v>
      </c>
      <c r="AD834" s="5">
        <v>153.7057966305839</v>
      </c>
      <c r="AE834" s="5">
        <v>186.09443999999999</v>
      </c>
      <c r="AF834" s="5">
        <v>213.89276252585225</v>
      </c>
      <c r="AG834" s="5">
        <v>238.93533913834267</v>
      </c>
      <c r="BP834" s="47">
        <v>60.28</v>
      </c>
      <c r="BQ834" s="47">
        <v>3</v>
      </c>
      <c r="BR834" s="47">
        <v>60.28</v>
      </c>
      <c r="BS834" s="74" t="s">
        <v>431</v>
      </c>
      <c r="ED834" s="72"/>
      <c r="EE834" s="72"/>
    </row>
    <row r="835" spans="20:135">
      <c r="T835" s="19">
        <v>0.57847222222222217</v>
      </c>
      <c r="U835" s="35">
        <v>264.62047319858357</v>
      </c>
      <c r="V835" s="5">
        <v>264.62047319858357</v>
      </c>
      <c r="W835" s="5">
        <v>298.60932381447174</v>
      </c>
      <c r="X835" s="5">
        <v>333.99252586420903</v>
      </c>
      <c r="Y835" s="5">
        <v>6.3559999999999945</v>
      </c>
      <c r="Z835" s="5">
        <v>34.127584189766594</v>
      </c>
      <c r="AA835" s="5">
        <v>59.162325750923969</v>
      </c>
      <c r="AB835" s="5">
        <v>84.620473198583568</v>
      </c>
      <c r="AC835" s="5">
        <v>118.60932381447174</v>
      </c>
      <c r="AD835" s="5">
        <v>153.99252586420903</v>
      </c>
      <c r="AE835" s="5">
        <v>186.35599999999999</v>
      </c>
      <c r="AF835" s="5">
        <v>214.12758418976659</v>
      </c>
      <c r="AG835" s="5">
        <v>239.16232575092397</v>
      </c>
      <c r="BP835" s="47">
        <v>60.29</v>
      </c>
      <c r="BQ835" s="47">
        <v>3</v>
      </c>
      <c r="BR835" s="47">
        <v>60.29</v>
      </c>
      <c r="BS835" s="74" t="s">
        <v>431</v>
      </c>
      <c r="ED835" s="72"/>
      <c r="EE835" s="72"/>
    </row>
    <row r="836" spans="20:135">
      <c r="T836" s="19">
        <v>0.57916666666666672</v>
      </c>
      <c r="U836" s="35">
        <v>264.86725419687684</v>
      </c>
      <c r="V836" s="5">
        <v>264.86725419687684</v>
      </c>
      <c r="W836" s="5">
        <v>298.88897009999823</v>
      </c>
      <c r="X836" s="5">
        <v>334.27927379086009</v>
      </c>
      <c r="Y836" s="5">
        <v>6.6173999999999751</v>
      </c>
      <c r="Z836" s="5">
        <v>34.362291826998671</v>
      </c>
      <c r="AA836" s="5">
        <v>59.389369132275647</v>
      </c>
      <c r="AB836" s="5">
        <v>84.867254196876843</v>
      </c>
      <c r="AC836" s="5">
        <v>118.88897009999823</v>
      </c>
      <c r="AD836" s="5">
        <v>154.27927379086009</v>
      </c>
      <c r="AE836" s="5">
        <v>186.6174</v>
      </c>
      <c r="AF836" s="5">
        <v>214.3622918269987</v>
      </c>
      <c r="AG836" s="5">
        <v>239.38936913227565</v>
      </c>
      <c r="BP836" s="47">
        <v>60.3</v>
      </c>
      <c r="BQ836" s="47">
        <v>3</v>
      </c>
      <c r="BR836" s="47">
        <v>60.3</v>
      </c>
      <c r="BS836" s="74" t="s">
        <v>431</v>
      </c>
      <c r="ED836" s="72"/>
      <c r="EE836" s="72"/>
    </row>
    <row r="837" spans="20:135">
      <c r="T837" s="19">
        <v>0.57986111111111105</v>
      </c>
      <c r="U837" s="35">
        <v>265.11432467359435</v>
      </c>
      <c r="V837" s="5">
        <v>265.11432467359435</v>
      </c>
      <c r="W837" s="5">
        <v>299.16899145429301</v>
      </c>
      <c r="X837" s="5">
        <v>334.56603770627748</v>
      </c>
      <c r="Y837" s="5">
        <v>6.8786200000000122</v>
      </c>
      <c r="Z837" s="5">
        <v>34.596886325554237</v>
      </c>
      <c r="AA837" s="5">
        <v>59.616470719520066</v>
      </c>
      <c r="AB837" s="5">
        <v>85.114324673594353</v>
      </c>
      <c r="AC837" s="5">
        <v>119.16899145429301</v>
      </c>
      <c r="AD837" s="5">
        <v>154.56603770627748</v>
      </c>
      <c r="AE837" s="5">
        <v>186.87862000000001</v>
      </c>
      <c r="AF837" s="5">
        <v>214.59688632555424</v>
      </c>
      <c r="AG837" s="5">
        <v>239.61647071952007</v>
      </c>
      <c r="BP837" s="47">
        <v>60.31</v>
      </c>
      <c r="BQ837" s="47">
        <v>3</v>
      </c>
      <c r="BR837" s="47">
        <v>60.31</v>
      </c>
      <c r="BS837" s="74" t="s">
        <v>431</v>
      </c>
      <c r="ED837" s="72"/>
      <c r="EE837" s="72"/>
    </row>
    <row r="838" spans="20:135">
      <c r="T838" s="19">
        <v>0.5805555555555556</v>
      </c>
      <c r="U838" s="35">
        <v>265.36168666827996</v>
      </c>
      <c r="V838" s="5">
        <v>265.36168666827996</v>
      </c>
      <c r="W838" s="5">
        <v>299.44926016758552</v>
      </c>
      <c r="X838" s="5">
        <v>334.85281445086525</v>
      </c>
      <c r="Y838" s="5">
        <v>7.1396599999999921</v>
      </c>
      <c r="Z838" s="5">
        <v>34.83136842179357</v>
      </c>
      <c r="AA838" s="5">
        <v>59.843631952647002</v>
      </c>
      <c r="AB838" s="5">
        <v>85.361686668279958</v>
      </c>
      <c r="AC838" s="5">
        <v>119.44926016758552</v>
      </c>
      <c r="AD838" s="5">
        <v>154.85281445086525</v>
      </c>
      <c r="AE838" s="5">
        <v>187.13965999999999</v>
      </c>
      <c r="AF838" s="5">
        <v>214.83136842179357</v>
      </c>
      <c r="AG838" s="5">
        <v>239.843631952647</v>
      </c>
      <c r="BP838" s="47">
        <v>60.32</v>
      </c>
      <c r="BQ838" s="47">
        <v>3</v>
      </c>
      <c r="BR838" s="47">
        <v>60.32</v>
      </c>
      <c r="BS838" s="74" t="s">
        <v>431</v>
      </c>
      <c r="ED838" s="72"/>
      <c r="EE838" s="72"/>
    </row>
    <row r="839" spans="20:135">
      <c r="T839" s="19">
        <v>0.58124999999999993</v>
      </c>
      <c r="U839" s="35">
        <v>265.60934187387818</v>
      </c>
      <c r="V839" s="5">
        <v>265.60934187387818</v>
      </c>
      <c r="W839" s="5">
        <v>299.7298642238984</v>
      </c>
      <c r="X839" s="5">
        <v>335.13960188342156</v>
      </c>
      <c r="Y839" s="5">
        <v>7.4005300000000034</v>
      </c>
      <c r="Z839" s="5">
        <v>35.065738874663737</v>
      </c>
      <c r="AA839" s="5">
        <v>60.070854276266914</v>
      </c>
      <c r="AB839" s="5">
        <v>85.609341873878179</v>
      </c>
      <c r="AC839" s="5">
        <v>119.7298642238984</v>
      </c>
      <c r="AD839" s="5">
        <v>155.13960188342162</v>
      </c>
      <c r="AE839" s="5">
        <v>187.40053</v>
      </c>
      <c r="AF839" s="5">
        <v>215.06573887466374</v>
      </c>
      <c r="AG839" s="5">
        <v>240.07085427626691</v>
      </c>
      <c r="BP839" s="47">
        <v>60.33</v>
      </c>
      <c r="BQ839" s="47">
        <v>3</v>
      </c>
      <c r="BR839" s="47">
        <v>60.33</v>
      </c>
      <c r="BS839" s="74" t="s">
        <v>431</v>
      </c>
      <c r="ED839" s="72"/>
      <c r="EE839" s="72"/>
    </row>
    <row r="840" spans="20:135">
      <c r="T840" s="19">
        <v>0.58194444444444449</v>
      </c>
      <c r="U840" s="35">
        <v>265.85729211461035</v>
      </c>
      <c r="V840" s="5">
        <v>265.85729211461035</v>
      </c>
      <c r="W840" s="5">
        <v>300.01075004159225</v>
      </c>
      <c r="X840" s="5">
        <v>335.42639638664781</v>
      </c>
      <c r="Y840" s="5">
        <v>7.6612299999999891</v>
      </c>
      <c r="Z840" s="5">
        <v>35.299998721804855</v>
      </c>
      <c r="AA840" s="5">
        <v>60.298139136864734</v>
      </c>
      <c r="AB840" s="5">
        <v>85.857292114610345</v>
      </c>
      <c r="AC840" s="5">
        <v>120.01075004159225</v>
      </c>
      <c r="AD840" s="5">
        <v>155.42639638664787</v>
      </c>
      <c r="AE840" s="5">
        <v>187.66122999999999</v>
      </c>
      <c r="AF840" s="5">
        <v>215.29999872180488</v>
      </c>
      <c r="AG840" s="5">
        <v>240.29813913686473</v>
      </c>
      <c r="BP840" s="47">
        <v>60.34</v>
      </c>
      <c r="BQ840" s="47">
        <v>3</v>
      </c>
      <c r="BR840" s="47">
        <v>60.34</v>
      </c>
      <c r="BS840" s="74" t="s">
        <v>431</v>
      </c>
      <c r="ED840" s="72"/>
      <c r="EE840" s="72"/>
    </row>
    <row r="841" spans="20:135">
      <c r="T841" s="19">
        <v>0.58263888888888882</v>
      </c>
      <c r="U841" s="35">
        <v>266.10553876756705</v>
      </c>
      <c r="V841" s="5">
        <v>266.10553876756705</v>
      </c>
      <c r="W841" s="5">
        <v>300.29192608744802</v>
      </c>
      <c r="X841" s="5">
        <v>335.71319644259148</v>
      </c>
      <c r="Y841" s="5">
        <v>7.9217600000000061</v>
      </c>
      <c r="Z841" s="5">
        <v>35.534148563540668</v>
      </c>
      <c r="AA841" s="5">
        <v>60.525487984525171</v>
      </c>
      <c r="AB841" s="5">
        <v>86.105538767567054</v>
      </c>
      <c r="AC841" s="5">
        <v>120.29192608744802</v>
      </c>
      <c r="AD841" s="5">
        <v>155.71319644259142</v>
      </c>
      <c r="AE841" s="5">
        <v>187.92176000000001</v>
      </c>
      <c r="AF841" s="5">
        <v>215.53414856354067</v>
      </c>
      <c r="AG841" s="5">
        <v>240.52548798452517</v>
      </c>
      <c r="BP841" s="47">
        <v>60.35</v>
      </c>
      <c r="BQ841" s="47">
        <v>3</v>
      </c>
      <c r="BR841" s="47">
        <v>60.35</v>
      </c>
      <c r="BS841" s="74" t="s">
        <v>431</v>
      </c>
      <c r="ED841" s="72"/>
      <c r="EE841" s="72"/>
    </row>
    <row r="842" spans="20:135">
      <c r="T842" s="19">
        <v>0.58333333333333337</v>
      </c>
      <c r="U842" s="35">
        <v>266.35408391997663</v>
      </c>
      <c r="V842" s="5">
        <v>266.35408391997663</v>
      </c>
      <c r="W842" s="5">
        <v>300.57338607041589</v>
      </c>
      <c r="X842" s="5">
        <v>335.9999997761621</v>
      </c>
      <c r="Y842" s="5">
        <v>8.1820999999999913</v>
      </c>
      <c r="Z842" s="5">
        <v>35.768189280616298</v>
      </c>
      <c r="AA842" s="5">
        <v>60.752902273321865</v>
      </c>
      <c r="AB842" s="5">
        <v>86.354083919976631</v>
      </c>
      <c r="AC842" s="5">
        <v>120.57338607041589</v>
      </c>
      <c r="AD842" s="5">
        <v>155.9999997761621</v>
      </c>
      <c r="AE842" s="5">
        <v>188.18209999999999</v>
      </c>
      <c r="AF842" s="5">
        <v>215.76818928061627</v>
      </c>
      <c r="AG842" s="5">
        <v>240.75290227332187</v>
      </c>
      <c r="BP842" s="47">
        <v>60.36</v>
      </c>
      <c r="BQ842" s="47">
        <v>3</v>
      </c>
      <c r="BR842" s="47">
        <v>60.36</v>
      </c>
      <c r="BS842" s="74" t="s">
        <v>431</v>
      </c>
      <c r="ED842" s="72"/>
      <c r="EE842" s="72"/>
    </row>
    <row r="843" spans="20:135">
      <c r="T843" s="19">
        <v>0.58402777777777781</v>
      </c>
      <c r="U843" s="35">
        <v>266.60292877613006</v>
      </c>
      <c r="V843" s="5">
        <v>266.60292877613006</v>
      </c>
      <c r="W843" s="5">
        <v>300.8551750674232</v>
      </c>
      <c r="X843" s="5">
        <v>336.28680166524447</v>
      </c>
      <c r="Y843" s="5">
        <v>8.4422700000000077</v>
      </c>
      <c r="Z843" s="5">
        <v>36.0021217964686</v>
      </c>
      <c r="AA843" s="5">
        <v>60.9803834596824</v>
      </c>
      <c r="AB843" s="5">
        <v>86.602928776130057</v>
      </c>
      <c r="AC843" s="5">
        <v>120.8551750674232</v>
      </c>
      <c r="AD843" s="5">
        <v>156.28680166524447</v>
      </c>
      <c r="AE843" s="5">
        <v>188.44227000000001</v>
      </c>
      <c r="AF843" s="5">
        <v>216.0021217964686</v>
      </c>
      <c r="AG843" s="5">
        <v>240.9803834596824</v>
      </c>
      <c r="BP843" s="47">
        <v>60.37</v>
      </c>
      <c r="BQ843" s="47">
        <v>3</v>
      </c>
      <c r="BR843" s="47">
        <v>60.37</v>
      </c>
      <c r="BS843" s="74" t="s">
        <v>431</v>
      </c>
      <c r="ED843" s="72"/>
      <c r="EE843" s="72"/>
    </row>
    <row r="844" spans="20:135">
      <c r="T844" s="19">
        <v>0.58472222222222225</v>
      </c>
      <c r="U844" s="35">
        <v>266.852074988602</v>
      </c>
      <c r="V844" s="5">
        <v>266.852074988602</v>
      </c>
      <c r="W844" s="5">
        <v>301.13724706829652</v>
      </c>
      <c r="X844" s="5">
        <v>336.57360279520401</v>
      </c>
      <c r="Y844" s="5">
        <v>8.7022699999999986</v>
      </c>
      <c r="Z844" s="5">
        <v>36.235946834138872</v>
      </c>
      <c r="AA844" s="5">
        <v>61.207933002644438</v>
      </c>
      <c r="AB844" s="5">
        <v>86.852074988601998</v>
      </c>
      <c r="AC844" s="5">
        <v>121.13724706829652</v>
      </c>
      <c r="AD844" s="5">
        <v>156.57360279520401</v>
      </c>
      <c r="AE844" s="5">
        <v>188.70227</v>
      </c>
      <c r="AF844" s="5">
        <v>216.23594683413884</v>
      </c>
      <c r="AG844" s="5">
        <v>241.20793300264444</v>
      </c>
      <c r="BP844" s="47">
        <v>60.38</v>
      </c>
      <c r="BQ844" s="47">
        <v>3</v>
      </c>
      <c r="BR844" s="47">
        <v>60.38</v>
      </c>
      <c r="BS844" s="74" t="s">
        <v>431</v>
      </c>
      <c r="ED844" s="72"/>
      <c r="EE844" s="72"/>
    </row>
    <row r="845" spans="20:135">
      <c r="T845" s="19">
        <v>0.5854166666666667</v>
      </c>
      <c r="U845" s="35">
        <v>267.10152399785267</v>
      </c>
      <c r="V845" s="5">
        <v>267.10152399785267</v>
      </c>
      <c r="W845" s="5">
        <v>301.41960512905302</v>
      </c>
      <c r="X845" s="5">
        <v>336.86039660064415</v>
      </c>
      <c r="Y845" s="5">
        <v>8.9620800000000145</v>
      </c>
      <c r="Z845" s="5">
        <v>36.469665388484032</v>
      </c>
      <c r="AA845" s="5">
        <v>61.435552365387309</v>
      </c>
      <c r="AB845" s="5">
        <v>87.101523997852667</v>
      </c>
      <c r="AC845" s="5">
        <v>121.41960512905302</v>
      </c>
      <c r="AD845" s="5">
        <v>156.86039660064415</v>
      </c>
      <c r="AE845" s="5">
        <v>188.96208000000001</v>
      </c>
      <c r="AF845" s="5">
        <v>216.469665388484</v>
      </c>
      <c r="AG845" s="5">
        <v>241.43555236538731</v>
      </c>
      <c r="BP845" s="47">
        <v>60.39</v>
      </c>
      <c r="BQ845" s="47">
        <v>3</v>
      </c>
      <c r="BR845" s="47">
        <v>60.39</v>
      </c>
      <c r="BS845" s="74" t="s">
        <v>431</v>
      </c>
      <c r="ED845" s="72"/>
      <c r="EE845" s="72"/>
    </row>
    <row r="846" spans="20:135">
      <c r="T846" s="19">
        <v>0.58611111111111114</v>
      </c>
      <c r="U846" s="35">
        <v>267.35127875405851</v>
      </c>
      <c r="V846" s="5">
        <v>267.35127875405851</v>
      </c>
      <c r="W846" s="5">
        <v>301.70228082022345</v>
      </c>
      <c r="X846" s="5">
        <v>337.14718505413805</v>
      </c>
      <c r="Y846" s="5">
        <v>9.2217200000000048</v>
      </c>
      <c r="Z846" s="5">
        <v>36.703278187854494</v>
      </c>
      <c r="AA846" s="5">
        <v>61.663243013241527</v>
      </c>
      <c r="AB846" s="5">
        <v>87.351278754058512</v>
      </c>
      <c r="AC846" s="5">
        <v>121.70228082022345</v>
      </c>
      <c r="AD846" s="5">
        <v>157.14718505413805</v>
      </c>
      <c r="AE846" s="5">
        <v>189.22172</v>
      </c>
      <c r="AF846" s="5">
        <v>216.70327818785452</v>
      </c>
      <c r="AG846" s="5">
        <v>241.66324301324153</v>
      </c>
      <c r="BP846" s="47">
        <v>60.4</v>
      </c>
      <c r="BQ846" s="47">
        <v>3</v>
      </c>
      <c r="BR846" s="47">
        <v>60.4</v>
      </c>
      <c r="BS846" s="74" t="s">
        <v>431</v>
      </c>
      <c r="ED846" s="72"/>
      <c r="EE846" s="72"/>
    </row>
    <row r="847" spans="20:135">
      <c r="T847" s="19">
        <v>0.58680555555555558</v>
      </c>
      <c r="U847" s="35">
        <v>267.60133936297797</v>
      </c>
      <c r="V847" s="5">
        <v>267.60133936297797</v>
      </c>
      <c r="W847" s="5">
        <v>301.98528758289797</v>
      </c>
      <c r="X847" s="5">
        <v>337.43396174781202</v>
      </c>
      <c r="Y847" s="5">
        <v>9.4811700000000201</v>
      </c>
      <c r="Z847" s="5">
        <v>36.936786210345133</v>
      </c>
      <c r="AA847" s="5">
        <v>61.891006414885567</v>
      </c>
      <c r="AB847" s="5">
        <v>87.601339362977967</v>
      </c>
      <c r="AC847" s="5">
        <v>121.98528758289797</v>
      </c>
      <c r="AD847" s="5">
        <v>157.43396174781202</v>
      </c>
      <c r="AE847" s="5">
        <v>189.48116999999999</v>
      </c>
      <c r="AF847" s="5">
        <v>216.93678621034513</v>
      </c>
      <c r="AG847" s="5">
        <v>241.89100641488557</v>
      </c>
      <c r="BP847" s="47">
        <v>60.41</v>
      </c>
      <c r="BQ847" s="47">
        <v>3</v>
      </c>
      <c r="BR847" s="47">
        <v>60.41</v>
      </c>
      <c r="BS847" s="74" t="s">
        <v>431</v>
      </c>
      <c r="ED847" s="72"/>
      <c r="EE847" s="72"/>
    </row>
    <row r="848" spans="20:135">
      <c r="T848" s="19">
        <v>0.58750000000000002</v>
      </c>
      <c r="U848" s="35">
        <v>267.85170812639581</v>
      </c>
      <c r="V848" s="5">
        <v>267.85170812639581</v>
      </c>
      <c r="W848" s="5">
        <v>302.26853519102315</v>
      </c>
      <c r="X848" s="5">
        <v>337.72072445681692</v>
      </c>
      <c r="Y848" s="5">
        <v>9.7404500000000098</v>
      </c>
      <c r="Z848" s="5">
        <v>37.170190333169614</v>
      </c>
      <c r="AA848" s="5">
        <v>62.118844041342072</v>
      </c>
      <c r="AB848" s="5">
        <v>87.851708126395806</v>
      </c>
      <c r="AC848" s="5">
        <v>122.26853519102315</v>
      </c>
      <c r="AD848" s="5">
        <v>157.72072445681692</v>
      </c>
      <c r="AE848" s="5">
        <v>189.74045000000001</v>
      </c>
      <c r="AF848" s="5">
        <v>217.17019033316961</v>
      </c>
      <c r="AG848" s="5">
        <v>242.11884404134207</v>
      </c>
      <c r="BP848" s="47">
        <v>60.42</v>
      </c>
      <c r="BQ848" s="47">
        <v>3</v>
      </c>
      <c r="BR848" s="47">
        <v>60.42</v>
      </c>
      <c r="BS848" s="74" t="s">
        <v>431</v>
      </c>
      <c r="ED848" s="72"/>
      <c r="EE848" s="72"/>
    </row>
    <row r="849" spans="20:135">
      <c r="T849" s="19">
        <v>0.58819444444444446</v>
      </c>
      <c r="U849" s="35">
        <v>268.10238626230893</v>
      </c>
      <c r="V849" s="5">
        <v>268.10238626230893</v>
      </c>
      <c r="W849" s="5">
        <v>302.55203880394055</v>
      </c>
      <c r="X849" s="5">
        <v>338.00747376350404</v>
      </c>
      <c r="Y849" s="5">
        <v>9.9995499999999993</v>
      </c>
      <c r="Z849" s="5">
        <v>37.40349133171253</v>
      </c>
      <c r="AA849" s="5">
        <v>62.346757366927761</v>
      </c>
      <c r="AB849" s="5">
        <v>88.102386262308926</v>
      </c>
      <c r="AC849" s="5">
        <v>122.55203880394055</v>
      </c>
      <c r="AD849" s="5">
        <v>158.00747376350404</v>
      </c>
      <c r="AE849" s="5">
        <v>189.99955</v>
      </c>
      <c r="AF849" s="5">
        <v>217.4034913317125</v>
      </c>
      <c r="AG849" s="5">
        <v>242.34675736692776</v>
      </c>
      <c r="BP849" s="47">
        <v>60.43</v>
      </c>
      <c r="BQ849" s="47">
        <v>3</v>
      </c>
      <c r="BR849" s="47">
        <v>60.43</v>
      </c>
      <c r="BS849" s="74" t="s">
        <v>431</v>
      </c>
      <c r="ED849" s="72"/>
      <c r="EE849" s="72"/>
    </row>
    <row r="850" spans="20:135">
      <c r="T850" s="19">
        <v>0.58888888888888891</v>
      </c>
      <c r="U850" s="35">
        <v>268.35337596982328</v>
      </c>
      <c r="V850" s="5">
        <v>268.35337596982328</v>
      </c>
      <c r="W850" s="5">
        <v>302.83590018784895</v>
      </c>
      <c r="X850" s="5">
        <v>338.29420388340162</v>
      </c>
      <c r="Y850" s="5">
        <v>10.258469999999988</v>
      </c>
      <c r="Z850" s="5">
        <v>37.63669021477358</v>
      </c>
      <c r="AA850" s="5">
        <v>62.574747868762699</v>
      </c>
      <c r="AB850" s="5">
        <v>88.353375969823276</v>
      </c>
      <c r="AC850" s="5">
        <v>122.83590018784895</v>
      </c>
      <c r="AD850" s="5">
        <v>158.29420388340162</v>
      </c>
      <c r="AE850" s="5">
        <v>190.25846999999999</v>
      </c>
      <c r="AF850" s="5">
        <v>217.63669021477358</v>
      </c>
      <c r="AG850" s="5">
        <v>242.5747478687627</v>
      </c>
      <c r="BP850" s="47">
        <v>60.44</v>
      </c>
      <c r="BQ850" s="47">
        <v>3</v>
      </c>
      <c r="BR850" s="47">
        <v>60.44</v>
      </c>
      <c r="BS850" s="74" t="s">
        <v>431</v>
      </c>
      <c r="ED850" s="72"/>
      <c r="EE850" s="72"/>
    </row>
    <row r="851" spans="20:135">
      <c r="T851" s="19">
        <v>0.58958333333333335</v>
      </c>
      <c r="U851" s="35">
        <v>268.60467801301218</v>
      </c>
      <c r="V851" s="5">
        <v>268.60467801301218</v>
      </c>
      <c r="W851" s="5">
        <v>303.12000894800053</v>
      </c>
      <c r="X851" s="5">
        <v>338.58091257170952</v>
      </c>
      <c r="Y851" s="5">
        <v>10.517200000000003</v>
      </c>
      <c r="Z851" s="5">
        <v>37.869787864177567</v>
      </c>
      <c r="AA851" s="5">
        <v>62.80281702626678</v>
      </c>
      <c r="AB851" s="5">
        <v>88.604678013012176</v>
      </c>
      <c r="AC851" s="5">
        <v>123.12000894800053</v>
      </c>
      <c r="AD851" s="5">
        <v>158.58091257170952</v>
      </c>
      <c r="AE851" s="5">
        <v>190.5172</v>
      </c>
      <c r="AF851" s="5">
        <v>217.86978786417757</v>
      </c>
      <c r="AG851" s="5">
        <v>242.80281702626678</v>
      </c>
      <c r="BP851" s="47">
        <v>60.45</v>
      </c>
      <c r="BQ851" s="47">
        <v>3</v>
      </c>
      <c r="BR851" s="47">
        <v>60.45</v>
      </c>
      <c r="BS851" s="74" t="s">
        <v>431</v>
      </c>
      <c r="ED851" s="72"/>
      <c r="EE851" s="72"/>
    </row>
    <row r="852" spans="20:135">
      <c r="T852" s="19">
        <v>0.59027777777777779</v>
      </c>
      <c r="U852" s="35">
        <v>268.85629600562459</v>
      </c>
      <c r="V852" s="5">
        <v>268.85629600562459</v>
      </c>
      <c r="W852" s="5">
        <v>303.40446528538837</v>
      </c>
      <c r="X852" s="5">
        <v>338.86759969862891</v>
      </c>
      <c r="Y852" s="5">
        <v>10.775759999999991</v>
      </c>
      <c r="Z852" s="5">
        <v>38.10278513386902</v>
      </c>
      <c r="AA852" s="5">
        <v>63.030966321947574</v>
      </c>
      <c r="AB852" s="5">
        <v>88.856296005624586</v>
      </c>
      <c r="AC852" s="5">
        <v>123.40446528538837</v>
      </c>
      <c r="AD852" s="5">
        <v>158.86759969862891</v>
      </c>
      <c r="AE852" s="5">
        <v>190.77575999999999</v>
      </c>
      <c r="AF852" s="5">
        <v>218.10278513386905</v>
      </c>
      <c r="AG852" s="5">
        <v>243.03096632194757</v>
      </c>
      <c r="BP852" s="47">
        <v>60.46</v>
      </c>
      <c r="BQ852" s="47">
        <v>3</v>
      </c>
      <c r="BR852" s="47">
        <v>60.46</v>
      </c>
      <c r="BS852" s="74" t="s">
        <v>431</v>
      </c>
      <c r="ED852" s="72"/>
      <c r="EE852" s="72"/>
    </row>
    <row r="853" spans="20:135">
      <c r="T853" s="19">
        <v>0.59097222222222223</v>
      </c>
      <c r="U853" s="35">
        <v>269.10822917879636</v>
      </c>
      <c r="V853" s="5">
        <v>269.10822917879636</v>
      </c>
      <c r="W853" s="5">
        <v>303.68915642548944</v>
      </c>
      <c r="X853" s="5">
        <v>339.15425977451088</v>
      </c>
      <c r="Y853" s="5">
        <v>11.034130000000005</v>
      </c>
      <c r="Z853" s="5">
        <v>38.335683011577544</v>
      </c>
      <c r="AA853" s="5">
        <v>63.259197240785738</v>
      </c>
      <c r="AB853" s="5">
        <v>89.108229178796364</v>
      </c>
      <c r="AC853" s="5">
        <v>123.68915642548944</v>
      </c>
      <c r="AD853" s="5">
        <v>159.15425977451088</v>
      </c>
      <c r="AE853" s="5">
        <v>191.03413</v>
      </c>
      <c r="AF853" s="5">
        <v>218.33568301157752</v>
      </c>
      <c r="AG853" s="5">
        <v>243.25919724078574</v>
      </c>
      <c r="BP853" s="47">
        <v>60.47</v>
      </c>
      <c r="BQ853" s="47">
        <v>3</v>
      </c>
      <c r="BR853" s="47">
        <v>60.47</v>
      </c>
      <c r="BS853" s="74" t="s">
        <v>431</v>
      </c>
      <c r="ED853" s="72"/>
      <c r="EE853" s="72"/>
    </row>
    <row r="854" spans="20:135">
      <c r="T854" s="19">
        <v>0.59166666666666667</v>
      </c>
      <c r="U854" s="35">
        <v>269.36048001502132</v>
      </c>
      <c r="V854" s="5">
        <v>269.36048001502132</v>
      </c>
      <c r="W854" s="5">
        <v>303.97409315817504</v>
      </c>
      <c r="X854" s="5">
        <v>339.44089206582373</v>
      </c>
      <c r="Y854" s="5">
        <v>11.292320000000018</v>
      </c>
      <c r="Z854" s="5">
        <v>38.568482376028214</v>
      </c>
      <c r="AA854" s="5">
        <v>63.487511270230755</v>
      </c>
      <c r="AB854" s="5">
        <v>89.360480015021324</v>
      </c>
      <c r="AC854" s="5">
        <v>123.97409315817504</v>
      </c>
      <c r="AD854" s="5">
        <v>159.44089206582373</v>
      </c>
      <c r="AE854" s="5">
        <v>191.29231999999999</v>
      </c>
      <c r="AF854" s="5">
        <v>218.56848237602819</v>
      </c>
      <c r="AG854" s="5">
        <v>243.48751127023075</v>
      </c>
      <c r="BP854" s="47">
        <v>60.48</v>
      </c>
      <c r="BQ854" s="47">
        <v>3</v>
      </c>
      <c r="BR854" s="47">
        <v>60.48</v>
      </c>
      <c r="BS854" s="74" t="s">
        <v>431</v>
      </c>
      <c r="ED854" s="72"/>
      <c r="EE854" s="72"/>
    </row>
    <row r="855" spans="20:135">
      <c r="T855" s="19">
        <v>0.59236111111111112</v>
      </c>
      <c r="U855" s="35">
        <v>269.61304896436422</v>
      </c>
      <c r="V855" s="5">
        <v>269.61304896436422</v>
      </c>
      <c r="W855" s="5">
        <v>304.25939433199187</v>
      </c>
      <c r="X855" s="5">
        <v>339.7274939537881</v>
      </c>
      <c r="Y855" s="5">
        <v>11.550319999999999</v>
      </c>
      <c r="Z855" s="5">
        <v>38.801184163593689</v>
      </c>
      <c r="AA855" s="5">
        <v>63.715909900468262</v>
      </c>
      <c r="AB855" s="5">
        <v>89.613048964364225</v>
      </c>
      <c r="AC855" s="5">
        <v>124.25939433199187</v>
      </c>
      <c r="AD855" s="5">
        <v>159.7274939537881</v>
      </c>
      <c r="AE855" s="5">
        <v>191.55032</v>
      </c>
      <c r="AF855" s="5">
        <v>218.80118416359369</v>
      </c>
      <c r="AG855" s="5">
        <v>243.71590990046826</v>
      </c>
      <c r="BP855" s="47">
        <v>60.49</v>
      </c>
      <c r="BQ855" s="47">
        <v>3</v>
      </c>
      <c r="BR855" s="47">
        <v>60.49</v>
      </c>
      <c r="BS855" s="74" t="s">
        <v>431</v>
      </c>
      <c r="ED855" s="72"/>
      <c r="EE855" s="72"/>
    </row>
    <row r="856" spans="20:135">
      <c r="T856" s="19">
        <v>0.59305555555555556</v>
      </c>
      <c r="U856" s="35">
        <v>269.86594067876501</v>
      </c>
      <c r="V856" s="5">
        <v>269.86594067876501</v>
      </c>
      <c r="W856" s="5">
        <v>304.54491688182623</v>
      </c>
      <c r="X856" s="5">
        <v>340.01406184976474</v>
      </c>
      <c r="Y856" s="5">
        <v>11.80813999999998</v>
      </c>
      <c r="Z856" s="5">
        <v>39.033789340416774</v>
      </c>
      <c r="AA856" s="5">
        <v>63.944394623962921</v>
      </c>
      <c r="AB856" s="5">
        <v>89.865940678765014</v>
      </c>
      <c r="AC856" s="5">
        <v>124.54491688182623</v>
      </c>
      <c r="AD856" s="5">
        <v>160.01406184976474</v>
      </c>
      <c r="AE856" s="5">
        <v>191.80814000000001</v>
      </c>
      <c r="AF856" s="5">
        <v>219.03378934041677</v>
      </c>
      <c r="AG856" s="5">
        <v>243.94439462396292</v>
      </c>
      <c r="BP856" s="47">
        <v>60.5</v>
      </c>
      <c r="BQ856" s="47">
        <v>3</v>
      </c>
      <c r="BR856" s="47">
        <v>60.5</v>
      </c>
      <c r="BS856" s="74" t="s">
        <v>431</v>
      </c>
      <c r="ED856" s="72"/>
      <c r="EE856" s="72"/>
    </row>
    <row r="857" spans="20:135">
      <c r="T857" s="19">
        <v>0.59375</v>
      </c>
      <c r="U857" s="35">
        <v>270.11915300670876</v>
      </c>
      <c r="V857" s="5">
        <v>270.11915300670876</v>
      </c>
      <c r="W857" s="5">
        <v>304.83081097563189</v>
      </c>
      <c r="X857" s="5">
        <v>340.30059323693354</v>
      </c>
      <c r="Y857" s="5">
        <v>12.065780000000018</v>
      </c>
      <c r="Z857" s="5">
        <v>39.266298857038464</v>
      </c>
      <c r="AA857" s="5">
        <v>64.172966935754403</v>
      </c>
      <c r="AB857" s="5">
        <v>90.119153006708757</v>
      </c>
      <c r="AC857" s="5">
        <v>124.83081097563189</v>
      </c>
      <c r="AD857" s="5">
        <v>160.30059323693354</v>
      </c>
      <c r="AE857" s="5">
        <v>192.06577999999999</v>
      </c>
      <c r="AF857" s="5">
        <v>219.26629885703846</v>
      </c>
      <c r="AG857" s="5">
        <v>244.1729669357544</v>
      </c>
      <c r="BP857" s="47">
        <v>60.51</v>
      </c>
      <c r="BQ857" s="47">
        <v>3</v>
      </c>
      <c r="BR857" s="47">
        <v>60.51</v>
      </c>
      <c r="BS857" s="74" t="s">
        <v>431</v>
      </c>
      <c r="ED857" s="72"/>
      <c r="EE857" s="72"/>
    </row>
    <row r="858" spans="20:135">
      <c r="T858" s="19">
        <v>0.59444444444444444</v>
      </c>
      <c r="U858" s="35">
        <v>270.37268936578465</v>
      </c>
      <c r="V858" s="5">
        <v>270.37268936578465</v>
      </c>
      <c r="W858" s="5">
        <v>305.11689942865712</v>
      </c>
      <c r="X858" s="5">
        <v>340.58708693499091</v>
      </c>
      <c r="Y858" s="5">
        <v>12.323229999999967</v>
      </c>
      <c r="Z858" s="5">
        <v>39.498713620893511</v>
      </c>
      <c r="AA858" s="5">
        <v>64.401628333175495</v>
      </c>
      <c r="AB858" s="5">
        <v>90.372689365784652</v>
      </c>
      <c r="AC858" s="5">
        <v>125.11689942865712</v>
      </c>
      <c r="AD858" s="5">
        <v>160.58708693499091</v>
      </c>
      <c r="AE858" s="5">
        <v>192.32323</v>
      </c>
      <c r="AF858" s="5">
        <v>219.49871362089351</v>
      </c>
      <c r="AG858" s="5">
        <v>244.40162833317549</v>
      </c>
      <c r="BP858" s="47">
        <v>60.52</v>
      </c>
      <c r="BQ858" s="47">
        <v>3</v>
      </c>
      <c r="BR858" s="47">
        <v>60.52</v>
      </c>
      <c r="BS858" s="74" t="s">
        <v>431</v>
      </c>
      <c r="ED858" s="72"/>
      <c r="EE858" s="72"/>
    </row>
    <row r="859" spans="20:135">
      <c r="T859" s="19">
        <v>0.59513888888888888</v>
      </c>
      <c r="U859" s="35">
        <v>270.6265519666494</v>
      </c>
      <c r="V859" s="5">
        <v>270.6265519666494</v>
      </c>
      <c r="W859" s="5">
        <v>305.40329446080352</v>
      </c>
      <c r="X859" s="5">
        <v>340.87353897020711</v>
      </c>
      <c r="Y859" s="5">
        <v>12.580500000000029</v>
      </c>
      <c r="Z859" s="5">
        <v>39.731034642403188</v>
      </c>
      <c r="AA859" s="5">
        <v>64.630380315897128</v>
      </c>
      <c r="AB859" s="5">
        <v>90.626551966649401</v>
      </c>
      <c r="AC859" s="5">
        <v>125.40329446080352</v>
      </c>
      <c r="AD859" s="5">
        <v>160.87353897020711</v>
      </c>
      <c r="AE859" s="5">
        <v>192.5805</v>
      </c>
      <c r="AF859" s="5">
        <v>219.73103464240316</v>
      </c>
      <c r="AG859" s="5">
        <v>244.63038031589713</v>
      </c>
      <c r="BP859" s="47">
        <v>60.53</v>
      </c>
      <c r="BQ859" s="47">
        <v>3</v>
      </c>
      <c r="BR859" s="47">
        <v>60.53</v>
      </c>
      <c r="BS859" s="74" t="s">
        <v>431</v>
      </c>
      <c r="ED859" s="72"/>
      <c r="EE859" s="72"/>
    </row>
    <row r="860" spans="20:135">
      <c r="T860" s="19">
        <v>0.59583333333333333</v>
      </c>
      <c r="U860" s="35">
        <v>270.88073994327004</v>
      </c>
      <c r="V860" s="5">
        <v>270.88073994327004</v>
      </c>
      <c r="W860" s="5">
        <v>305.68998564617272</v>
      </c>
      <c r="X860" s="5">
        <v>341.15994766137379</v>
      </c>
      <c r="Y860" s="5">
        <v>12.837580000000003</v>
      </c>
      <c r="Z860" s="5">
        <v>39.96326288008072</v>
      </c>
      <c r="AA860" s="5">
        <v>64.859224385865389</v>
      </c>
      <c r="AB860" s="5">
        <v>90.880739943270044</v>
      </c>
      <c r="AC860" s="5">
        <v>125.68998564617272</v>
      </c>
      <c r="AD860" s="5">
        <v>161.15994766137379</v>
      </c>
      <c r="AE860" s="5">
        <v>192.83758</v>
      </c>
      <c r="AF860" s="5">
        <v>219.96326288008072</v>
      </c>
      <c r="AG860" s="5">
        <v>244.85922438586539</v>
      </c>
      <c r="BP860" s="47">
        <v>60.54</v>
      </c>
      <c r="BQ860" s="47">
        <v>3</v>
      </c>
      <c r="BR860" s="47">
        <v>60.54</v>
      </c>
      <c r="BS860" s="74" t="s">
        <v>431</v>
      </c>
      <c r="ED860" s="72"/>
      <c r="EE860" s="72"/>
    </row>
    <row r="861" spans="20:135">
      <c r="T861" s="19">
        <v>0.59652777777777777</v>
      </c>
      <c r="U861" s="35">
        <v>271.13525798184315</v>
      </c>
      <c r="V861" s="5">
        <v>271.13525798184315</v>
      </c>
      <c r="W861" s="5">
        <v>305.97689672631299</v>
      </c>
      <c r="X861" s="5">
        <v>341.4463096433546</v>
      </c>
      <c r="Y861" s="5">
        <v>13.094479999999976</v>
      </c>
      <c r="Z861" s="5">
        <v>40.195399286160466</v>
      </c>
      <c r="AA861" s="5">
        <v>65.088162047237233</v>
      </c>
      <c r="AB861" s="5">
        <v>91.135257981843154</v>
      </c>
      <c r="AC861" s="5">
        <v>125.97689672631299</v>
      </c>
      <c r="AD861" s="5">
        <v>161.4463096433546</v>
      </c>
      <c r="AE861" s="5">
        <v>193.09448</v>
      </c>
      <c r="AF861" s="5">
        <v>220.19539928616047</v>
      </c>
      <c r="AG861" s="5">
        <v>245.08816204723723</v>
      </c>
      <c r="BP861" s="47">
        <v>60.55</v>
      </c>
      <c r="BQ861" s="47">
        <v>3</v>
      </c>
      <c r="BR861" s="47">
        <v>60.55</v>
      </c>
      <c r="BS861" s="74" t="s">
        <v>431</v>
      </c>
      <c r="ED861" s="72"/>
      <c r="EE861" s="72"/>
    </row>
    <row r="862" spans="20:135">
      <c r="T862" s="19">
        <v>0.59722222222222221</v>
      </c>
      <c r="U862" s="35">
        <v>271.39010520150867</v>
      </c>
      <c r="V862" s="5">
        <v>271.39010520150867</v>
      </c>
      <c r="W862" s="5">
        <v>306.26410247450394</v>
      </c>
      <c r="X862" s="5">
        <v>341.73262281120759</v>
      </c>
      <c r="Y862" s="5">
        <v>13.351189999999974</v>
      </c>
      <c r="Z862" s="5">
        <v>40.427444875595484</v>
      </c>
      <c r="AA862" s="5">
        <v>65.317194806336715</v>
      </c>
      <c r="AB862" s="5">
        <v>91.390105201508675</v>
      </c>
      <c r="AC862" s="5">
        <v>126.26410247450394</v>
      </c>
      <c r="AD862" s="5">
        <v>161.73262281120759</v>
      </c>
      <c r="AE862" s="5">
        <v>193.35119</v>
      </c>
      <c r="AF862" s="5">
        <v>220.42744487559546</v>
      </c>
      <c r="AG862" s="5">
        <v>245.31719480633672</v>
      </c>
      <c r="BP862" s="47">
        <v>60.56</v>
      </c>
      <c r="BQ862" s="47">
        <v>3</v>
      </c>
      <c r="BR862" s="47">
        <v>60.56</v>
      </c>
      <c r="BS862" s="74" t="s">
        <v>431</v>
      </c>
      <c r="ED862" s="72"/>
      <c r="EE862" s="72"/>
    </row>
    <row r="863" spans="20:135">
      <c r="T863" s="19">
        <v>0.59791666666666665</v>
      </c>
      <c r="U863" s="35">
        <v>271.64528605435726</v>
      </c>
      <c r="V863" s="5">
        <v>271.64528605435726</v>
      </c>
      <c r="W863" s="5">
        <v>306.55165141784192</v>
      </c>
      <c r="X863" s="5">
        <v>342.01888630202399</v>
      </c>
      <c r="Y863" s="5">
        <v>13.607719999999972</v>
      </c>
      <c r="Z863" s="5">
        <v>40.659400613179741</v>
      </c>
      <c r="AA863" s="5">
        <v>65.546324171596382</v>
      </c>
      <c r="AB863" s="5">
        <v>91.645286054357257</v>
      </c>
      <c r="AC863" s="5">
        <v>126.55165141784192</v>
      </c>
      <c r="AD863" s="5">
        <v>162.01888630202399</v>
      </c>
      <c r="AE863" s="5">
        <v>193.60772</v>
      </c>
      <c r="AF863" s="5">
        <v>220.65940061317974</v>
      </c>
      <c r="AG863" s="5">
        <v>245.54632417159638</v>
      </c>
      <c r="BP863" s="47">
        <v>60.57</v>
      </c>
      <c r="BQ863" s="47">
        <v>3</v>
      </c>
      <c r="BR863" s="47">
        <v>60.57</v>
      </c>
      <c r="BS863" s="74" t="s">
        <v>431</v>
      </c>
      <c r="ED863" s="72"/>
      <c r="EE863" s="72"/>
    </row>
    <row r="864" spans="20:135">
      <c r="T864" s="19">
        <v>0.59861111111111109</v>
      </c>
      <c r="U864" s="35">
        <v>271.90079658862766</v>
      </c>
      <c r="V864" s="5">
        <v>271.90079658862766</v>
      </c>
      <c r="W864" s="5">
        <v>306.8393818473287</v>
      </c>
      <c r="X864" s="5">
        <v>342.30509439464527</v>
      </c>
      <c r="Y864" s="5">
        <v>13.864059999999995</v>
      </c>
      <c r="Z864" s="5">
        <v>40.891267497514036</v>
      </c>
      <c r="AA864" s="5">
        <v>65.77555165350384</v>
      </c>
      <c r="AB864" s="5">
        <v>91.900796588627657</v>
      </c>
      <c r="AC864" s="5">
        <v>126.8393818473287</v>
      </c>
      <c r="AD864" s="5">
        <v>162.30509439464527</v>
      </c>
      <c r="AE864" s="5">
        <v>193.86405999999999</v>
      </c>
      <c r="AF864" s="5">
        <v>220.89126749751404</v>
      </c>
      <c r="AG864" s="5">
        <v>245.77555165350384</v>
      </c>
      <c r="BP864" s="47">
        <v>60.58</v>
      </c>
      <c r="BQ864" s="47">
        <v>3</v>
      </c>
      <c r="BR864" s="47">
        <v>60.58</v>
      </c>
      <c r="BS864" s="74" t="s">
        <v>431</v>
      </c>
      <c r="ED864" s="72"/>
      <c r="EE864" s="72"/>
    </row>
    <row r="865" spans="20:135">
      <c r="T865" s="19">
        <v>0.59930555555555554</v>
      </c>
      <c r="U865" s="35">
        <v>272.15664173429008</v>
      </c>
      <c r="V865" s="5">
        <v>272.15664173429008</v>
      </c>
      <c r="W865" s="5">
        <v>307.12745912429386</v>
      </c>
      <c r="X865" s="5">
        <v>342.59124681662644</v>
      </c>
      <c r="Y865" s="5">
        <v>14.120209999999986</v>
      </c>
      <c r="Z865" s="5">
        <v>41.123046549194044</v>
      </c>
      <c r="AA865" s="5">
        <v>66.004878764547982</v>
      </c>
      <c r="AB865" s="5">
        <v>92.156641734290076</v>
      </c>
      <c r="AC865" s="5">
        <v>127.12745912429386</v>
      </c>
      <c r="AD865" s="5">
        <v>162.59124681662644</v>
      </c>
      <c r="AE865" s="5">
        <v>194.12020999999999</v>
      </c>
      <c r="AF865" s="5">
        <v>221.12304654919404</v>
      </c>
      <c r="AG865" s="5">
        <v>246.00487876454798</v>
      </c>
      <c r="BP865" s="47">
        <v>60.59</v>
      </c>
      <c r="BQ865" s="47">
        <v>3</v>
      </c>
      <c r="BR865" s="47">
        <v>60.59</v>
      </c>
      <c r="BS865" s="74" t="s">
        <v>431</v>
      </c>
      <c r="ED865" s="72"/>
      <c r="EE865" s="72"/>
    </row>
    <row r="866" spans="20:135">
      <c r="T866" s="19">
        <v>0.6</v>
      </c>
      <c r="U866" s="35">
        <v>272.41282554317365</v>
      </c>
      <c r="V866" s="5">
        <v>272.41282554317365</v>
      </c>
      <c r="W866" s="5">
        <v>307.41575519292684</v>
      </c>
      <c r="X866" s="5">
        <v>342.87734132490817</v>
      </c>
      <c r="Y866" s="5">
        <v>14.376170000000002</v>
      </c>
      <c r="Z866" s="5">
        <v>41.354738778301225</v>
      </c>
      <c r="AA866" s="5">
        <v>66.234307019163339</v>
      </c>
      <c r="AB866" s="5">
        <v>92.412825543173653</v>
      </c>
      <c r="AC866" s="5">
        <v>127.41575519292684</v>
      </c>
      <c r="AD866" s="5">
        <v>162.87734132490817</v>
      </c>
      <c r="AE866" s="5">
        <v>194.37617</v>
      </c>
      <c r="AF866" s="5">
        <v>221.35473877830123</v>
      </c>
      <c r="AG866" s="5">
        <v>246.23430701916334</v>
      </c>
      <c r="BP866" s="47">
        <v>60.6</v>
      </c>
      <c r="BQ866" s="47">
        <v>3</v>
      </c>
      <c r="BR866" s="47">
        <v>60.6</v>
      </c>
      <c r="BS866" s="74" t="s">
        <v>431</v>
      </c>
      <c r="ED866" s="72"/>
      <c r="EE866" s="72"/>
    </row>
    <row r="867" spans="20:135">
      <c r="T867" s="19">
        <v>0.60069444444444442</v>
      </c>
      <c r="U867" s="35">
        <v>272.66934347853669</v>
      </c>
      <c r="V867" s="5">
        <v>272.66934347853669</v>
      </c>
      <c r="W867" s="5">
        <v>307.70428615227303</v>
      </c>
      <c r="X867" s="5">
        <v>343.16337275605616</v>
      </c>
      <c r="Y867" s="5">
        <v>14.631950000000018</v>
      </c>
      <c r="Z867" s="5">
        <v>41.58634517838874</v>
      </c>
      <c r="AA867" s="5">
        <v>66.463837933674426</v>
      </c>
      <c r="AB867" s="5">
        <v>92.669343478536689</v>
      </c>
      <c r="AC867" s="5">
        <v>127.70428615227303</v>
      </c>
      <c r="AD867" s="5">
        <v>163.16337275605616</v>
      </c>
      <c r="AE867" s="5">
        <v>194.63195000000002</v>
      </c>
      <c r="AF867" s="5">
        <v>221.58634517838874</v>
      </c>
      <c r="AG867" s="5">
        <v>246.46383793367443</v>
      </c>
      <c r="BP867" s="47">
        <v>60.61</v>
      </c>
      <c r="BQ867" s="47">
        <v>3</v>
      </c>
      <c r="BR867" s="47">
        <v>60.61</v>
      </c>
      <c r="BS867" s="74" t="s">
        <v>431</v>
      </c>
      <c r="ED867" s="72"/>
      <c r="EE867" s="72"/>
    </row>
    <row r="868" spans="20:135">
      <c r="T868" s="19">
        <v>0.60138888888888886</v>
      </c>
      <c r="U868" s="35">
        <v>272.92620429862961</v>
      </c>
      <c r="V868" s="5">
        <v>272.92620429862961</v>
      </c>
      <c r="W868" s="5">
        <v>307.99312205172419</v>
      </c>
      <c r="X868" s="5">
        <v>343.44934120595821</v>
      </c>
      <c r="Y868" s="5">
        <v>14.887540000000001</v>
      </c>
      <c r="Z868" s="5">
        <v>41.817866797547254</v>
      </c>
      <c r="AA868" s="5">
        <v>66.693473026240099</v>
      </c>
      <c r="AB868" s="5">
        <v>92.926204298629614</v>
      </c>
      <c r="AC868" s="5">
        <v>127.99312205172419</v>
      </c>
      <c r="AD868" s="5">
        <v>163.44934120595821</v>
      </c>
      <c r="AE868" s="5">
        <v>194.88754</v>
      </c>
      <c r="AF868" s="5">
        <v>221.81786679754725</v>
      </c>
      <c r="AG868" s="5">
        <v>246.6934730262401</v>
      </c>
      <c r="BP868" s="47">
        <v>60.62</v>
      </c>
      <c r="BQ868" s="47">
        <v>3</v>
      </c>
      <c r="BR868" s="47">
        <v>60.62</v>
      </c>
      <c r="BS868" s="74" t="s">
        <v>431</v>
      </c>
      <c r="ED868" s="72"/>
      <c r="EE868" s="72"/>
    </row>
    <row r="869" spans="20:135">
      <c r="T869" s="19">
        <v>0.6020833333333333</v>
      </c>
      <c r="U869" s="35">
        <v>273.18339977216613</v>
      </c>
      <c r="V869" s="5">
        <v>273.18339977216613</v>
      </c>
      <c r="W869" s="5">
        <v>308.28227753005149</v>
      </c>
      <c r="X869" s="5">
        <v>343.73524383135725</v>
      </c>
      <c r="Y869" s="5">
        <v>15.14294000000001</v>
      </c>
      <c r="Z869" s="5">
        <v>42.04930465668383</v>
      </c>
      <c r="AA869" s="5">
        <v>66.923213816795965</v>
      </c>
      <c r="AB869" s="5">
        <v>93.183399772166126</v>
      </c>
      <c r="AC869" s="5">
        <v>128.28227753005149</v>
      </c>
      <c r="AD869" s="5">
        <v>163.73524383135725</v>
      </c>
      <c r="AE869" s="5">
        <v>195.14294000000001</v>
      </c>
      <c r="AF869" s="5">
        <v>222.04930465668386</v>
      </c>
      <c r="AG869" s="5">
        <v>246.92321381679596</v>
      </c>
      <c r="BP869" s="47">
        <v>60.63</v>
      </c>
      <c r="BQ869" s="47">
        <v>3</v>
      </c>
      <c r="BR869" s="47">
        <v>60.63</v>
      </c>
      <c r="BS869" s="74" t="s">
        <v>431</v>
      </c>
      <c r="ED869" s="72"/>
      <c r="EE869" s="72"/>
    </row>
    <row r="870" spans="20:135">
      <c r="T870" s="19">
        <v>0.60277777777777775</v>
      </c>
      <c r="U870" s="35">
        <v>273.44094266164552</v>
      </c>
      <c r="V870" s="5">
        <v>273.44094266164552</v>
      </c>
      <c r="W870" s="5">
        <v>308.57162913670629</v>
      </c>
      <c r="X870" s="5">
        <v>344.02107713578084</v>
      </c>
      <c r="Y870" s="5">
        <v>15.398149999999987</v>
      </c>
      <c r="Z870" s="5">
        <v>42.280659789026288</v>
      </c>
      <c r="AA870" s="5">
        <v>67.153061826995327</v>
      </c>
      <c r="AB870" s="5">
        <v>93.440942661645522</v>
      </c>
      <c r="AC870" s="5">
        <v>128.57162913670629</v>
      </c>
      <c r="AD870" s="5">
        <v>164.02107713578084</v>
      </c>
      <c r="AE870" s="5">
        <v>195.39814999999999</v>
      </c>
      <c r="AF870" s="5">
        <v>222.28065978902629</v>
      </c>
      <c r="AG870" s="5">
        <v>247.15306182699533</v>
      </c>
      <c r="BP870" s="47">
        <v>60.64</v>
      </c>
      <c r="BQ870" s="47">
        <v>3</v>
      </c>
      <c r="BR870" s="47">
        <v>60.64</v>
      </c>
      <c r="BS870" s="74" t="s">
        <v>431</v>
      </c>
      <c r="ED870" s="72"/>
      <c r="EE870" s="72"/>
    </row>
    <row r="871" spans="20:135">
      <c r="T871" s="19">
        <v>0.60347222222222219</v>
      </c>
      <c r="U871" s="35">
        <v>273.69882233024271</v>
      </c>
      <c r="V871" s="5">
        <v>273.69882233024271</v>
      </c>
      <c r="W871" s="5">
        <v>308.86128655185468</v>
      </c>
      <c r="X871" s="5">
        <v>344.30683909569581</v>
      </c>
      <c r="Y871" s="5">
        <v>15.653169999999989</v>
      </c>
      <c r="Z871" s="5">
        <v>42.511933248582181</v>
      </c>
      <c r="AA871" s="5">
        <v>67.383018580164503</v>
      </c>
      <c r="AB871" s="5">
        <v>93.698822330242706</v>
      </c>
      <c r="AC871" s="5">
        <v>128.86128655185462</v>
      </c>
      <c r="AD871" s="5">
        <v>164.30683909569581</v>
      </c>
      <c r="AE871" s="5">
        <v>195.65316999999999</v>
      </c>
      <c r="AF871" s="5">
        <v>222.51193324858221</v>
      </c>
      <c r="AG871" s="5">
        <v>247.3830185801645</v>
      </c>
      <c r="BP871" s="47">
        <v>60.65</v>
      </c>
      <c r="BQ871" s="47">
        <v>3</v>
      </c>
      <c r="BR871" s="47">
        <v>60.65</v>
      </c>
      <c r="BS871" s="74" t="s">
        <v>431</v>
      </c>
      <c r="ED871" s="72"/>
      <c r="EE871" s="72"/>
    </row>
    <row r="872" spans="20:135">
      <c r="T872" s="19">
        <v>0.60416666666666663</v>
      </c>
      <c r="U872" s="35">
        <v>273.95705109551091</v>
      </c>
      <c r="V872" s="5">
        <v>273.95705109551091</v>
      </c>
      <c r="W872" s="5">
        <v>309.15113638895684</v>
      </c>
      <c r="X872" s="5">
        <v>344.59252736930461</v>
      </c>
      <c r="Y872" s="5">
        <v>15.90800999999999</v>
      </c>
      <c r="Z872" s="5">
        <v>42.743126059424185</v>
      </c>
      <c r="AA872" s="5">
        <v>67.613085601220007</v>
      </c>
      <c r="AB872" s="5">
        <v>93.957051095510906</v>
      </c>
      <c r="AC872" s="5">
        <v>129.15113638895684</v>
      </c>
      <c r="AD872" s="5">
        <v>164.59252736930461</v>
      </c>
      <c r="AE872" s="5">
        <v>195.90800999999999</v>
      </c>
      <c r="AF872" s="5">
        <v>222.74312605942418</v>
      </c>
      <c r="AG872" s="5">
        <v>247.61308560122001</v>
      </c>
      <c r="BP872" s="47">
        <v>60.66</v>
      </c>
      <c r="BQ872" s="47">
        <v>3</v>
      </c>
      <c r="BR872" s="47">
        <v>60.66</v>
      </c>
      <c r="BS872" s="74" t="s">
        <v>431</v>
      </c>
      <c r="ED872" s="72"/>
      <c r="EE872" s="72"/>
    </row>
    <row r="873" spans="20:135">
      <c r="T873" s="19">
        <v>0.60486111111111118</v>
      </c>
      <c r="U873" s="35">
        <v>274.21562277353752</v>
      </c>
      <c r="V873" s="5">
        <v>274.21562277353752</v>
      </c>
      <c r="W873" s="5">
        <v>309.44126849080499</v>
      </c>
      <c r="X873" s="5">
        <v>344.87814172179509</v>
      </c>
      <c r="Y873" s="5">
        <v>16.162660000000017</v>
      </c>
      <c r="Z873" s="5">
        <v>42.974239306620348</v>
      </c>
      <c r="AA873" s="5">
        <v>67.843264416606701</v>
      </c>
      <c r="AB873" s="5">
        <v>94.215622773537518</v>
      </c>
      <c r="AC873" s="5">
        <v>129.44126849080499</v>
      </c>
      <c r="AD873" s="5">
        <v>164.87814172179509</v>
      </c>
      <c r="AE873" s="5">
        <v>196.16266000000002</v>
      </c>
      <c r="AF873" s="5">
        <v>222.97423930662035</v>
      </c>
      <c r="AG873" s="5">
        <v>247.8432644166067</v>
      </c>
      <c r="BP873" s="47">
        <v>60.67</v>
      </c>
      <c r="BQ873" s="47">
        <v>3</v>
      </c>
      <c r="BR873" s="47">
        <v>60.67</v>
      </c>
      <c r="BS873" s="74" t="s">
        <v>431</v>
      </c>
      <c r="ED873" s="72"/>
      <c r="EE873" s="72"/>
    </row>
    <row r="874" spans="20:135">
      <c r="T874" s="19">
        <v>0.60555555555555551</v>
      </c>
      <c r="U874" s="35">
        <v>274.47454432057225</v>
      </c>
      <c r="V874" s="5">
        <v>274.47454432057225</v>
      </c>
      <c r="W874" s="5">
        <v>309.73168376597715</v>
      </c>
      <c r="X874" s="5">
        <v>345.16367606604069</v>
      </c>
      <c r="Y874" s="5">
        <v>16.417120000000011</v>
      </c>
      <c r="Z874" s="5">
        <v>43.20527404027689</v>
      </c>
      <c r="AA874" s="5">
        <v>68.073556554329627</v>
      </c>
      <c r="AB874" s="5">
        <v>94.474544320572249</v>
      </c>
      <c r="AC874" s="5">
        <v>129.7316837659771</v>
      </c>
      <c r="AD874" s="5">
        <v>165.16367606604069</v>
      </c>
      <c r="AE874" s="5">
        <v>196.41712000000001</v>
      </c>
      <c r="AF874" s="5">
        <v>223.20527404027692</v>
      </c>
      <c r="AG874" s="5">
        <v>248.07355655432963</v>
      </c>
      <c r="BP874" s="47">
        <v>60.68</v>
      </c>
      <c r="BQ874" s="47">
        <v>3</v>
      </c>
      <c r="BR874" s="47">
        <v>60.68</v>
      </c>
      <c r="BS874" s="74" t="s">
        <v>431</v>
      </c>
      <c r="ED874" s="72"/>
      <c r="EE874" s="72"/>
    </row>
    <row r="875" spans="20:135">
      <c r="T875" s="19">
        <v>0.60625000000000007</v>
      </c>
      <c r="U875" s="35">
        <v>274.73381176895083</v>
      </c>
      <c r="V875" s="5">
        <v>274.73381176895083</v>
      </c>
      <c r="W875" s="5">
        <v>310.022349475466</v>
      </c>
      <c r="X875" s="5">
        <v>345.44912796440275</v>
      </c>
      <c r="Y875" s="5">
        <v>16.671379999999999</v>
      </c>
      <c r="Z875" s="5">
        <v>43.436231330979524</v>
      </c>
      <c r="AA875" s="5">
        <v>68.303963543750285</v>
      </c>
      <c r="AB875" s="5">
        <v>94.733811768950829</v>
      </c>
      <c r="AC875" s="5">
        <v>130.02234947546594</v>
      </c>
      <c r="AD875" s="5">
        <v>165.44912796440275</v>
      </c>
      <c r="AE875" s="5">
        <v>196.67138</v>
      </c>
      <c r="AF875" s="5">
        <v>223.43623133097952</v>
      </c>
      <c r="AG875" s="5">
        <v>248.30396354375029</v>
      </c>
      <c r="BP875" s="47">
        <v>60.69</v>
      </c>
      <c r="BQ875" s="47">
        <v>3</v>
      </c>
      <c r="BR875" s="47">
        <v>60.69</v>
      </c>
      <c r="BS875" s="74" t="s">
        <v>431</v>
      </c>
      <c r="ED875" s="72"/>
      <c r="EE875" s="72"/>
    </row>
    <row r="876" spans="20:135">
      <c r="T876" s="19">
        <v>0.6069444444444444</v>
      </c>
      <c r="U876" s="35">
        <v>274.993432466294</v>
      </c>
      <c r="V876" s="5">
        <v>274.993432466294</v>
      </c>
      <c r="W876" s="5">
        <v>310.3132411848394</v>
      </c>
      <c r="X876" s="5">
        <v>345.73449934221179</v>
      </c>
      <c r="Y876" s="5">
        <v>16.925459999999987</v>
      </c>
      <c r="Z876" s="5">
        <v>43.66711224929287</v>
      </c>
      <c r="AA876" s="5">
        <v>68.534486915497268</v>
      </c>
      <c r="AB876" s="5">
        <v>94.993432466293996</v>
      </c>
      <c r="AC876" s="5">
        <v>130.3132411848394</v>
      </c>
      <c r="AD876" s="5">
        <v>165.73449934221179</v>
      </c>
      <c r="AE876" s="5">
        <v>196.92545999999999</v>
      </c>
      <c r="AF876" s="5">
        <v>223.66711224929287</v>
      </c>
      <c r="AG876" s="5">
        <v>248.53448691549727</v>
      </c>
      <c r="BP876" s="47">
        <v>60.7</v>
      </c>
      <c r="BQ876" s="47">
        <v>3</v>
      </c>
      <c r="BR876" s="47">
        <v>60.7</v>
      </c>
      <c r="BS876" s="74" t="s">
        <v>431</v>
      </c>
      <c r="ED876" s="72"/>
      <c r="EE876" s="72"/>
    </row>
    <row r="877" spans="20:135">
      <c r="T877" s="19">
        <v>0.60763888888888895</v>
      </c>
      <c r="U877" s="35">
        <v>275.25340246218002</v>
      </c>
      <c r="V877" s="5">
        <v>275.25340246218002</v>
      </c>
      <c r="W877" s="5">
        <v>310.60439366963368</v>
      </c>
      <c r="X877" s="5">
        <v>346.01978361670234</v>
      </c>
      <c r="Y877" s="5">
        <v>17.179349999999999</v>
      </c>
      <c r="Z877" s="5">
        <v>43.89791787793763</v>
      </c>
      <c r="AA877" s="5">
        <v>68.765128201892935</v>
      </c>
      <c r="AB877" s="5">
        <v>95.25340246218002</v>
      </c>
      <c r="AC877" s="5">
        <v>130.60439366963374</v>
      </c>
      <c r="AD877" s="5">
        <v>166.01978361670234</v>
      </c>
      <c r="AE877" s="5">
        <v>197.17935</v>
      </c>
      <c r="AF877" s="5">
        <v>223.89791787793766</v>
      </c>
      <c r="AG877" s="5">
        <v>248.76512820189294</v>
      </c>
      <c r="BP877" s="47">
        <v>60.71</v>
      </c>
      <c r="BQ877" s="47">
        <v>3</v>
      </c>
      <c r="BR877" s="47">
        <v>60.71</v>
      </c>
      <c r="BS877" s="74" t="s">
        <v>431</v>
      </c>
      <c r="ED877" s="72"/>
      <c r="EE877" s="72"/>
    </row>
    <row r="878" spans="20:135">
      <c r="T878" s="19">
        <v>0.60833333333333328</v>
      </c>
      <c r="U878" s="35">
        <v>275.51372736275312</v>
      </c>
      <c r="V878" s="5">
        <v>275.51372736275312</v>
      </c>
      <c r="W878" s="5">
        <v>310.89576855415874</v>
      </c>
      <c r="X878" s="5">
        <v>346.30497977140016</v>
      </c>
      <c r="Y878" s="5">
        <v>17.433060000000012</v>
      </c>
      <c r="Z878" s="5">
        <v>44.12864931402305</v>
      </c>
      <c r="AA878" s="5">
        <v>68.995888935937387</v>
      </c>
      <c r="AB878" s="5">
        <v>95.513727362753116</v>
      </c>
      <c r="AC878" s="5">
        <v>130.89576855415874</v>
      </c>
      <c r="AD878" s="5">
        <v>166.30497977140016</v>
      </c>
      <c r="AE878" s="5">
        <v>197.43306000000001</v>
      </c>
      <c r="AF878" s="5">
        <v>224.12864931402305</v>
      </c>
      <c r="AG878" s="5">
        <v>248.99588893593739</v>
      </c>
      <c r="BP878" s="47">
        <v>60.72</v>
      </c>
      <c r="BQ878" s="47">
        <v>3</v>
      </c>
      <c r="BR878" s="47">
        <v>60.72</v>
      </c>
      <c r="BS878" s="74" t="s">
        <v>431</v>
      </c>
      <c r="ED878" s="72"/>
      <c r="EE878" s="72"/>
    </row>
    <row r="879" spans="20:135">
      <c r="T879" s="19">
        <v>0.60902777777777783</v>
      </c>
      <c r="U879" s="35">
        <v>275.77439877045708</v>
      </c>
      <c r="V879" s="5">
        <v>275.77439877045708</v>
      </c>
      <c r="W879" s="5">
        <v>311.1873857719487</v>
      </c>
      <c r="X879" s="5">
        <v>346.59008523658247</v>
      </c>
      <c r="Y879" s="5">
        <v>17.686570000000017</v>
      </c>
      <c r="Z879" s="5">
        <v>44.359307617872389</v>
      </c>
      <c r="AA879" s="5">
        <v>69.226770652218647</v>
      </c>
      <c r="AB879" s="5">
        <v>95.774398770457083</v>
      </c>
      <c r="AC879" s="5">
        <v>131.1873857719487</v>
      </c>
      <c r="AD879" s="5">
        <v>166.59008523658247</v>
      </c>
      <c r="AE879" s="5">
        <v>197.68657000000002</v>
      </c>
      <c r="AF879" s="5">
        <v>224.35930761787239</v>
      </c>
      <c r="AG879" s="5">
        <v>249.22677065221865</v>
      </c>
      <c r="BP879" s="47">
        <v>60.73</v>
      </c>
      <c r="BQ879" s="47">
        <v>3</v>
      </c>
      <c r="BR879" s="47">
        <v>60.73</v>
      </c>
      <c r="BS879" s="74" t="s">
        <v>431</v>
      </c>
      <c r="ED879" s="72"/>
      <c r="EE879" s="72"/>
    </row>
    <row r="880" spans="20:135">
      <c r="T880" s="19">
        <v>0.60972222222222217</v>
      </c>
      <c r="U880" s="35">
        <v>276.03543025990075</v>
      </c>
      <c r="V880" s="5">
        <v>276.03543025990075</v>
      </c>
      <c r="W880" s="5">
        <v>311.47931855759964</v>
      </c>
      <c r="X880" s="5">
        <v>346.87509840249072</v>
      </c>
      <c r="Y880" s="5">
        <v>17.939889999999991</v>
      </c>
      <c r="Z880" s="5">
        <v>44.589893915562527</v>
      </c>
      <c r="AA880" s="5">
        <v>69.457774886412039</v>
      </c>
      <c r="AB880" s="5">
        <v>96.03543025990075</v>
      </c>
      <c r="AC880" s="5">
        <v>131.47931855759964</v>
      </c>
      <c r="AD880" s="5">
        <v>166.87509840249072</v>
      </c>
      <c r="AE880" s="5">
        <v>197.93988999999999</v>
      </c>
      <c r="AF880" s="5">
        <v>224.58989391556253</v>
      </c>
      <c r="AG880" s="5">
        <v>249.45777488641204</v>
      </c>
      <c r="BP880" s="47">
        <v>60.74</v>
      </c>
      <c r="BQ880" s="47">
        <v>3</v>
      </c>
      <c r="BR880" s="47">
        <v>60.74</v>
      </c>
      <c r="BS880" s="74" t="s">
        <v>431</v>
      </c>
      <c r="ED880" s="72"/>
      <c r="EE880" s="72"/>
    </row>
    <row r="881" spans="20:135">
      <c r="T881" s="19">
        <v>0.61041666666666672</v>
      </c>
      <c r="U881" s="35">
        <v>276.29681764936561</v>
      </c>
      <c r="V881" s="5">
        <v>276.29681764936561</v>
      </c>
      <c r="W881" s="5">
        <v>311.77142618974852</v>
      </c>
      <c r="X881" s="5">
        <v>347.16001533880615</v>
      </c>
      <c r="Y881" s="5">
        <v>18.19301999999999</v>
      </c>
      <c r="Z881" s="5">
        <v>44.820409319522696</v>
      </c>
      <c r="AA881" s="5">
        <v>69.68890317478315</v>
      </c>
      <c r="AB881" s="5">
        <v>96.296817649365607</v>
      </c>
      <c r="AC881" s="5">
        <v>131.77142618974858</v>
      </c>
      <c r="AD881" s="5">
        <v>167.16001533880615</v>
      </c>
      <c r="AE881" s="5">
        <v>198.19301999999999</v>
      </c>
      <c r="AF881" s="5">
        <v>224.82040931952267</v>
      </c>
      <c r="AG881" s="5">
        <v>249.68890317478315</v>
      </c>
      <c r="BP881" s="47">
        <v>60.75</v>
      </c>
      <c r="BQ881" s="47">
        <v>3</v>
      </c>
      <c r="BR881" s="47">
        <v>60.75</v>
      </c>
      <c r="BS881" s="74" t="s">
        <v>431</v>
      </c>
      <c r="ED881" s="72"/>
      <c r="EE881" s="72"/>
    </row>
    <row r="882" spans="20:135">
      <c r="T882" s="19">
        <v>0.61111111111111105</v>
      </c>
      <c r="U882" s="35">
        <v>276.55856582466288</v>
      </c>
      <c r="V882" s="5">
        <v>276.55856582466288</v>
      </c>
      <c r="W882" s="5">
        <v>312.06374893147643</v>
      </c>
      <c r="X882" s="5">
        <v>347.44483456782217</v>
      </c>
      <c r="Y882" s="5">
        <v>18.445969999999988</v>
      </c>
      <c r="Z882" s="5">
        <v>45.050854910867713</v>
      </c>
      <c r="AA882" s="5">
        <v>69.920157055262052</v>
      </c>
      <c r="AB882" s="5">
        <v>96.558565824662878</v>
      </c>
      <c r="AC882" s="5">
        <v>132.06374893147643</v>
      </c>
      <c r="AD882" s="5">
        <v>167.44483456782217</v>
      </c>
      <c r="AE882" s="5">
        <v>198.44596999999999</v>
      </c>
      <c r="AF882" s="5">
        <v>225.05085491086771</v>
      </c>
      <c r="AG882" s="5">
        <v>249.92015705526205</v>
      </c>
      <c r="BP882" s="47">
        <v>60.76</v>
      </c>
      <c r="BQ882" s="47">
        <v>3</v>
      </c>
      <c r="BR882" s="47">
        <v>60.76</v>
      </c>
      <c r="BS882" s="74" t="s">
        <v>431</v>
      </c>
      <c r="ED882" s="72"/>
      <c r="EE882" s="72"/>
    </row>
    <row r="883" spans="20:135">
      <c r="T883" s="19">
        <v>0.6118055555555556</v>
      </c>
      <c r="U883" s="35">
        <v>276.82067329774355</v>
      </c>
      <c r="V883" s="5">
        <v>276.82067329774355</v>
      </c>
      <c r="W883" s="5">
        <v>312.35641456220043</v>
      </c>
      <c r="X883" s="5">
        <v>347.72955459265063</v>
      </c>
      <c r="Y883" s="5">
        <v>18.69871999999998</v>
      </c>
      <c r="Z883" s="5">
        <v>45.281231821062022</v>
      </c>
      <c r="AA883" s="5">
        <v>70.151538066818944</v>
      </c>
      <c r="AB883" s="5">
        <v>96.820673297743554</v>
      </c>
      <c r="AC883" s="5">
        <v>132.35641456220037</v>
      </c>
      <c r="AD883" s="5">
        <v>167.72955459265063</v>
      </c>
      <c r="AE883" s="5">
        <v>198.69872000000001</v>
      </c>
      <c r="AF883" s="5">
        <v>225.28123182106202</v>
      </c>
      <c r="AG883" s="5">
        <v>250.15153806681894</v>
      </c>
      <c r="BP883" s="47">
        <v>60.77</v>
      </c>
      <c r="BQ883" s="47">
        <v>3</v>
      </c>
      <c r="BR883" s="47">
        <v>60.77</v>
      </c>
      <c r="BS883" s="74" t="s">
        <v>431</v>
      </c>
      <c r="ED883" s="72"/>
      <c r="EE883" s="72"/>
    </row>
    <row r="884" spans="20:135">
      <c r="T884" s="19">
        <v>0.61249999999999993</v>
      </c>
      <c r="U884" s="35">
        <v>277.08313755486199</v>
      </c>
      <c r="V884" s="5">
        <v>277.08313755486199</v>
      </c>
      <c r="W884" s="5">
        <v>312.64926031662355</v>
      </c>
      <c r="X884" s="5">
        <v>348.01417271431876</v>
      </c>
      <c r="Y884" s="5">
        <v>18.951279999999997</v>
      </c>
      <c r="Z884" s="5">
        <v>45.511541159190756</v>
      </c>
      <c r="AA884" s="5">
        <v>70.383047747967794</v>
      </c>
      <c r="AB884" s="5">
        <v>97.083137554861992</v>
      </c>
      <c r="AC884" s="5">
        <v>132.64926031662355</v>
      </c>
      <c r="AD884" s="5">
        <v>168.01417271431876</v>
      </c>
      <c r="AE884" s="5">
        <v>198.95128</v>
      </c>
      <c r="AF884" s="5">
        <v>225.51154115919076</v>
      </c>
      <c r="AG884" s="5">
        <v>250.38304774796779</v>
      </c>
      <c r="BP884" s="47">
        <v>60.78</v>
      </c>
      <c r="BQ884" s="47">
        <v>3</v>
      </c>
      <c r="BR884" s="47">
        <v>60.78</v>
      </c>
      <c r="BS884" s="74" t="s">
        <v>431</v>
      </c>
      <c r="ED884" s="72"/>
      <c r="EE884" s="72"/>
    </row>
    <row r="885" spans="20:135">
      <c r="T885" s="19">
        <v>0.61319444444444449</v>
      </c>
      <c r="U885" s="35">
        <v>277.34595737561438</v>
      </c>
      <c r="V885" s="5">
        <v>277.34595737561438</v>
      </c>
      <c r="W885" s="5">
        <v>312.94233092016259</v>
      </c>
      <c r="X885" s="5">
        <v>348.29868591123437</v>
      </c>
      <c r="Y885" s="5">
        <v>19.203660000000013</v>
      </c>
      <c r="Z885" s="5">
        <v>45.741784081842582</v>
      </c>
      <c r="AA885" s="5">
        <v>70.614687638647581</v>
      </c>
      <c r="AB885" s="5">
        <v>97.345957375614375</v>
      </c>
      <c r="AC885" s="5">
        <v>132.94233092016259</v>
      </c>
      <c r="AD885" s="5">
        <v>168.29868591123437</v>
      </c>
      <c r="AE885" s="5">
        <v>199.20366000000001</v>
      </c>
      <c r="AF885" s="5">
        <v>225.74178408184258</v>
      </c>
      <c r="AG885" s="5">
        <v>250.61468763864758</v>
      </c>
      <c r="BP885" s="47">
        <v>60.79</v>
      </c>
      <c r="BQ885" s="47">
        <v>3</v>
      </c>
      <c r="BR885" s="47">
        <v>60.79</v>
      </c>
      <c r="BS885" s="74" t="s">
        <v>431</v>
      </c>
      <c r="ED885" s="72"/>
      <c r="EE885" s="72"/>
    </row>
    <row r="886" spans="20:135">
      <c r="T886" s="19">
        <v>0.61388888888888882</v>
      </c>
      <c r="U886" s="35">
        <v>277.60914756640659</v>
      </c>
      <c r="V886" s="5">
        <v>277.60914756640659</v>
      </c>
      <c r="W886" s="5">
        <v>313.23562439863554</v>
      </c>
      <c r="X886" s="5">
        <v>348.58309248204802</v>
      </c>
      <c r="Y886" s="5">
        <v>19.455839999999966</v>
      </c>
      <c r="Z886" s="5">
        <v>45.971961693075968</v>
      </c>
      <c r="AA886" s="5">
        <v>70.846459281577609</v>
      </c>
      <c r="AB886" s="5">
        <v>97.609147566406591</v>
      </c>
      <c r="AC886" s="5">
        <v>133.23562439863554</v>
      </c>
      <c r="AD886" s="5">
        <v>168.58309248204802</v>
      </c>
      <c r="AE886" s="5">
        <v>199.45583999999999</v>
      </c>
      <c r="AF886" s="5">
        <v>225.971961693076</v>
      </c>
      <c r="AG886" s="5">
        <v>250.84645928157761</v>
      </c>
      <c r="BP886" s="47">
        <v>60.8</v>
      </c>
      <c r="BQ886" s="47">
        <v>3</v>
      </c>
      <c r="BR886" s="47">
        <v>60.8</v>
      </c>
      <c r="BS886" s="74" t="s">
        <v>431</v>
      </c>
      <c r="ED886" s="72"/>
      <c r="EE886" s="72"/>
    </row>
    <row r="887" spans="20:135">
      <c r="T887" s="19">
        <v>0.61458333333333337</v>
      </c>
      <c r="U887" s="35">
        <v>277.87269778450911</v>
      </c>
      <c r="V887" s="5">
        <v>277.87269778450911</v>
      </c>
      <c r="W887" s="5">
        <v>313.52915994012318</v>
      </c>
      <c r="X887" s="5">
        <v>348.86738996435088</v>
      </c>
      <c r="Y887" s="5">
        <v>19.707840000000033</v>
      </c>
      <c r="Z887" s="5">
        <v>46.202075132006485</v>
      </c>
      <c r="AA887" s="5">
        <v>71.078364217829176</v>
      </c>
      <c r="AB887" s="5">
        <v>97.872697784509114</v>
      </c>
      <c r="AC887" s="5">
        <v>133.52915994012324</v>
      </c>
      <c r="AD887" s="5">
        <v>168.86738996435088</v>
      </c>
      <c r="AE887" s="5">
        <v>199.70784</v>
      </c>
      <c r="AF887" s="5">
        <v>226.20207513200646</v>
      </c>
      <c r="AG887" s="5">
        <v>251.07836421782918</v>
      </c>
      <c r="BP887" s="47">
        <v>60.81</v>
      </c>
      <c r="BQ887" s="47">
        <v>3</v>
      </c>
      <c r="BR887" s="47">
        <v>60.81</v>
      </c>
      <c r="BS887" s="74" t="s">
        <v>431</v>
      </c>
      <c r="ED887" s="72"/>
      <c r="EE887" s="72"/>
    </row>
    <row r="888" spans="20:135">
      <c r="T888" s="19">
        <v>0.61527777777777781</v>
      </c>
      <c r="U888" s="35">
        <v>278.13661397661804</v>
      </c>
      <c r="V888" s="5">
        <v>278.13661397661804</v>
      </c>
      <c r="W888" s="5">
        <v>313.82284504978315</v>
      </c>
      <c r="X888" s="5">
        <v>349.15157613245992</v>
      </c>
      <c r="Y888" s="5">
        <v>19.959650000000011</v>
      </c>
      <c r="Z888" s="5">
        <v>46.432125567213973</v>
      </c>
      <c r="AA888" s="5">
        <v>71.310403987564655</v>
      </c>
      <c r="AB888" s="5">
        <v>98.136613976618037</v>
      </c>
      <c r="AC888" s="5">
        <v>133.82284504978315</v>
      </c>
      <c r="AD888" s="5">
        <v>169.15157613245992</v>
      </c>
      <c r="AE888" s="5">
        <v>199.95965000000001</v>
      </c>
      <c r="AF888" s="5">
        <v>226.43212556721397</v>
      </c>
      <c r="AG888" s="5">
        <v>251.31040398756465</v>
      </c>
      <c r="BP888" s="47">
        <v>60.82</v>
      </c>
      <c r="BQ888" s="47">
        <v>3</v>
      </c>
      <c r="BR888" s="47">
        <v>60.82</v>
      </c>
      <c r="BS888" s="74" t="s">
        <v>431</v>
      </c>
      <c r="ED888" s="72"/>
      <c r="EE888" s="72"/>
    </row>
    <row r="889" spans="20:135">
      <c r="T889" s="19">
        <v>0.61597222222222225</v>
      </c>
      <c r="U889" s="35">
        <v>278.40089840634727</v>
      </c>
      <c r="V889" s="5">
        <v>278.40089840634727</v>
      </c>
      <c r="W889" s="5">
        <v>314.11687307817795</v>
      </c>
      <c r="X889" s="5">
        <v>349.43564858104219</v>
      </c>
      <c r="Y889" s="5">
        <v>20.211260000000038</v>
      </c>
      <c r="Z889" s="5">
        <v>46.662114123372305</v>
      </c>
      <c r="AA889" s="5">
        <v>71.542580133669389</v>
      </c>
      <c r="AB889" s="5">
        <v>98.400898406347267</v>
      </c>
      <c r="AC889" s="5">
        <v>134.11687307817795</v>
      </c>
      <c r="AD889" s="5">
        <v>169.43564858104219</v>
      </c>
      <c r="AE889" s="5">
        <v>200.21126000000001</v>
      </c>
      <c r="AF889" s="5">
        <v>226.66211412337231</v>
      </c>
      <c r="AG889" s="5">
        <v>251.54258013366939</v>
      </c>
      <c r="BP889" s="47">
        <v>60.83</v>
      </c>
      <c r="BQ889" s="47">
        <v>3</v>
      </c>
      <c r="BR889" s="47">
        <v>60.83</v>
      </c>
      <c r="BS889" s="74" t="s">
        <v>431</v>
      </c>
      <c r="ED889" s="72"/>
      <c r="EE889" s="72"/>
    </row>
    <row r="890" spans="20:135">
      <c r="T890" s="19">
        <v>0.6166666666666667</v>
      </c>
      <c r="U890" s="35">
        <v>278.66555387106359</v>
      </c>
      <c r="V890" s="5">
        <v>278.66555387106359</v>
      </c>
      <c r="W890" s="5">
        <v>314.41101797467127</v>
      </c>
      <c r="X890" s="5">
        <v>349.71960536649033</v>
      </c>
      <c r="Y890" s="5">
        <v>20.462690000000009</v>
      </c>
      <c r="Z890" s="5">
        <v>46.892041962254325</v>
      </c>
      <c r="AA890" s="5">
        <v>71.77489420278215</v>
      </c>
      <c r="AB890" s="5">
        <v>98.665553871063594</v>
      </c>
      <c r="AC890" s="5">
        <v>134.41101797467127</v>
      </c>
      <c r="AD890" s="5">
        <v>169.71960536649033</v>
      </c>
      <c r="AE890" s="5">
        <v>200.46269000000001</v>
      </c>
      <c r="AF890" s="5">
        <v>226.89204196225432</v>
      </c>
      <c r="AG890" s="5">
        <v>251.77489420278215</v>
      </c>
      <c r="BP890" s="47">
        <v>60.84</v>
      </c>
      <c r="BQ890" s="47">
        <v>3</v>
      </c>
      <c r="BR890" s="47">
        <v>60.84</v>
      </c>
      <c r="BS890" s="74" t="s">
        <v>431</v>
      </c>
      <c r="ED890" s="72"/>
      <c r="EE890" s="72"/>
    </row>
    <row r="891" spans="20:135">
      <c r="T891" s="19">
        <v>0.61736111111111114</v>
      </c>
      <c r="U891" s="35">
        <v>278.93057016646821</v>
      </c>
      <c r="V891" s="5">
        <v>278.93057016646821</v>
      </c>
      <c r="W891" s="5">
        <v>314.70543846140356</v>
      </c>
      <c r="X891" s="5">
        <v>350.00344488526099</v>
      </c>
      <c r="Y891" s="5">
        <v>20.713930000000005</v>
      </c>
      <c r="Z891" s="5">
        <v>47.121910238514772</v>
      </c>
      <c r="AA891" s="5">
        <v>72.007347735891926</v>
      </c>
      <c r="AB891" s="5">
        <v>98.930570166468215</v>
      </c>
      <c r="AC891" s="5">
        <v>134.70543846140356</v>
      </c>
      <c r="AD891" s="5">
        <v>170.00344488526099</v>
      </c>
      <c r="AE891" s="5">
        <v>200.71393</v>
      </c>
      <c r="AF891" s="5">
        <v>227.12191023851477</v>
      </c>
      <c r="AG891" s="5">
        <v>252.00734773589193</v>
      </c>
      <c r="BP891" s="47">
        <v>60.85</v>
      </c>
      <c r="BQ891" s="47">
        <v>3</v>
      </c>
      <c r="BR891" s="47">
        <v>60.85</v>
      </c>
      <c r="BS891" s="74" t="s">
        <v>431</v>
      </c>
      <c r="ED891" s="72"/>
      <c r="EE891" s="72"/>
    </row>
    <row r="892" spans="20:135">
      <c r="T892" s="19">
        <v>0.61805555555555558</v>
      </c>
      <c r="U892" s="35">
        <v>279.19595954279816</v>
      </c>
      <c r="V892" s="5">
        <v>279.19595954279816</v>
      </c>
      <c r="W892" s="5">
        <v>315.00011634577243</v>
      </c>
      <c r="X892" s="5">
        <v>350.28716316361164</v>
      </c>
      <c r="Y892" s="5">
        <v>20.964979999999969</v>
      </c>
      <c r="Z892" s="5">
        <v>47.351720127882402</v>
      </c>
      <c r="AA892" s="5">
        <v>72.239942274188536</v>
      </c>
      <c r="AB892" s="5">
        <v>99.195959542798164</v>
      </c>
      <c r="AC892" s="5">
        <v>135.00011634577243</v>
      </c>
      <c r="AD892" s="5">
        <v>170.28716316361164</v>
      </c>
      <c r="AE892" s="5">
        <v>200.96498</v>
      </c>
      <c r="AF892" s="5">
        <v>227.3517201278824</v>
      </c>
      <c r="AG892" s="5">
        <v>252.23994227418854</v>
      </c>
      <c r="BP892" s="47">
        <v>60.86</v>
      </c>
      <c r="BQ892" s="47">
        <v>3</v>
      </c>
      <c r="BR892" s="47">
        <v>60.86</v>
      </c>
      <c r="BS892" s="74" t="s">
        <v>431</v>
      </c>
      <c r="ED892" s="72"/>
      <c r="EE892" s="72"/>
    </row>
    <row r="893" spans="20:135">
      <c r="T893" s="19">
        <v>0.61875000000000002</v>
      </c>
      <c r="U893" s="35">
        <v>279.46171882504893</v>
      </c>
      <c r="V893" s="5">
        <v>279.46171882504893</v>
      </c>
      <c r="W893" s="5">
        <v>315.29493073800279</v>
      </c>
      <c r="X893" s="5">
        <v>350.57075781732681</v>
      </c>
      <c r="Y893" s="5">
        <v>21.215840000000014</v>
      </c>
      <c r="Z893" s="5">
        <v>47.58147279929193</v>
      </c>
      <c r="AA893" s="5">
        <v>72.47267936435901</v>
      </c>
      <c r="AB893" s="5">
        <v>99.461718825048933</v>
      </c>
      <c r="AC893" s="5">
        <v>135.29493073800279</v>
      </c>
      <c r="AD893" s="5">
        <v>170.57075781732681</v>
      </c>
      <c r="AE893" s="5">
        <v>201.21584000000001</v>
      </c>
      <c r="AF893" s="5">
        <v>227.58147279929193</v>
      </c>
      <c r="AG893" s="5">
        <v>252.47267936435901</v>
      </c>
      <c r="BP893" s="47">
        <v>60.87</v>
      </c>
      <c r="BQ893" s="47">
        <v>3</v>
      </c>
      <c r="BR893" s="47">
        <v>60.87</v>
      </c>
      <c r="BS893" s="74" t="s">
        <v>431</v>
      </c>
      <c r="ED893" s="72"/>
      <c r="EE893" s="72"/>
    </row>
    <row r="894" spans="20:135">
      <c r="T894" s="19">
        <v>0.61944444444444446</v>
      </c>
      <c r="U894" s="35">
        <v>279.72784698431707</v>
      </c>
      <c r="V894" s="5">
        <v>279.72784698431707</v>
      </c>
      <c r="W894" s="5">
        <v>315.59000700052394</v>
      </c>
      <c r="X894" s="5">
        <v>350.85422972577925</v>
      </c>
      <c r="Y894" s="5">
        <v>21.466509999999971</v>
      </c>
      <c r="Z894" s="5">
        <v>47.811169415642098</v>
      </c>
      <c r="AA894" s="5">
        <v>72.705560552392399</v>
      </c>
      <c r="AB894" s="5">
        <v>99.727846984317068</v>
      </c>
      <c r="AC894" s="5">
        <v>135.59000700052388</v>
      </c>
      <c r="AD894" s="5">
        <v>170.85422972577925</v>
      </c>
      <c r="AE894" s="5">
        <v>201.46651</v>
      </c>
      <c r="AF894" s="5">
        <v>227.8111694156421</v>
      </c>
      <c r="AG894" s="5">
        <v>252.7055605523924</v>
      </c>
      <c r="BP894" s="47">
        <v>60.88</v>
      </c>
      <c r="BQ894" s="47">
        <v>3</v>
      </c>
      <c r="BR894" s="47">
        <v>60.88</v>
      </c>
      <c r="BS894" s="74" t="s">
        <v>431</v>
      </c>
      <c r="ED894" s="72"/>
      <c r="EE894" s="72"/>
    </row>
    <row r="895" spans="20:135">
      <c r="T895" s="19">
        <v>0.62013888888888891</v>
      </c>
      <c r="U895" s="35">
        <v>279.99434367377313</v>
      </c>
      <c r="V895" s="5">
        <v>279.99434367377313</v>
      </c>
      <c r="W895" s="5">
        <v>315.885299055225</v>
      </c>
      <c r="X895" s="5">
        <v>351.13757381047077</v>
      </c>
      <c r="Y895" s="5">
        <v>21.71699000000001</v>
      </c>
      <c r="Z895" s="5">
        <v>48.040811168719529</v>
      </c>
      <c r="AA895" s="5">
        <v>72.938587387745088</v>
      </c>
      <c r="AB895" s="5">
        <v>99.99434367377313</v>
      </c>
      <c r="AC895" s="5">
        <v>135.885299055225</v>
      </c>
      <c r="AD895" s="5">
        <v>171.13757381047077</v>
      </c>
      <c r="AE895" s="5">
        <v>201.71699000000001</v>
      </c>
      <c r="AF895" s="5">
        <v>228.04081116871953</v>
      </c>
      <c r="AG895" s="5">
        <v>252.93858738774509</v>
      </c>
      <c r="BP895" s="47">
        <v>60.89</v>
      </c>
      <c r="BQ895" s="47">
        <v>3</v>
      </c>
      <c r="BR895" s="47">
        <v>60.89</v>
      </c>
      <c r="BS895" s="74" t="s">
        <v>431</v>
      </c>
      <c r="ED895" s="72"/>
      <c r="EE895" s="72"/>
    </row>
    <row r="896" spans="20:135">
      <c r="T896" s="19">
        <v>0.62083333333333335</v>
      </c>
      <c r="U896" s="35">
        <v>280.26122363452794</v>
      </c>
      <c r="V896" s="5">
        <v>280.26122363452794</v>
      </c>
      <c r="W896" s="5">
        <v>316.18077869189835</v>
      </c>
      <c r="X896" s="5">
        <v>351.42078798496425</v>
      </c>
      <c r="Y896" s="5">
        <v>21.967289999999991</v>
      </c>
      <c r="Z896" s="5">
        <v>48.270399241327141</v>
      </c>
      <c r="AA896" s="5">
        <v>73.171761397762907</v>
      </c>
      <c r="AB896" s="5">
        <v>100.26122363452794</v>
      </c>
      <c r="AC896" s="5">
        <v>136.18077869189835</v>
      </c>
      <c r="AD896" s="5">
        <v>171.42078798496425</v>
      </c>
      <c r="AE896" s="5">
        <v>201.96728999999999</v>
      </c>
      <c r="AF896" s="5">
        <v>228.27039924132714</v>
      </c>
      <c r="AG896" s="5">
        <v>253.17176139776291</v>
      </c>
      <c r="BP896" s="47">
        <v>60.9</v>
      </c>
      <c r="BQ896" s="47">
        <v>3</v>
      </c>
      <c r="BR896" s="47">
        <v>60.9</v>
      </c>
      <c r="BS896" s="74" t="s">
        <v>431</v>
      </c>
      <c r="ED896" s="72"/>
      <c r="EE896" s="72"/>
    </row>
    <row r="897" spans="20:135">
      <c r="T897" s="19">
        <v>0.62152777777777779</v>
      </c>
      <c r="U897" s="35">
        <v>280.5284758264163</v>
      </c>
      <c r="V897" s="5">
        <v>280.5284758264163</v>
      </c>
      <c r="W897" s="5">
        <v>316.47646522801256</v>
      </c>
      <c r="X897" s="5">
        <v>351.70387269950157</v>
      </c>
      <c r="Y897" s="5">
        <v>22.217390000000023</v>
      </c>
      <c r="Z897" s="5">
        <v>48.499934819709097</v>
      </c>
      <c r="AA897" s="5">
        <v>73.405084135925222</v>
      </c>
      <c r="AB897" s="5">
        <v>100.5284758264163</v>
      </c>
      <c r="AC897" s="5">
        <v>136.47646522801256</v>
      </c>
      <c r="AD897" s="5">
        <v>171.70387269950157</v>
      </c>
      <c r="AE897" s="5">
        <v>202.21738999999999</v>
      </c>
      <c r="AF897" s="5">
        <v>228.4999348197091</v>
      </c>
      <c r="AG897" s="5">
        <v>253.40508413592522</v>
      </c>
      <c r="BP897" s="47">
        <v>60.91</v>
      </c>
      <c r="BQ897" s="47">
        <v>3</v>
      </c>
      <c r="BR897" s="47">
        <v>60.91</v>
      </c>
      <c r="BS897" s="74" t="s">
        <v>431</v>
      </c>
      <c r="ED897" s="72"/>
      <c r="EE897" s="72"/>
    </row>
    <row r="898" spans="20:135">
      <c r="T898" s="19">
        <v>0.62222222222222223</v>
      </c>
      <c r="U898" s="35">
        <v>280.79609759090545</v>
      </c>
      <c r="V898" s="5">
        <v>280.79609759090545</v>
      </c>
      <c r="W898" s="5">
        <v>316.77240584220357</v>
      </c>
      <c r="X898" s="5">
        <v>351.98682340175549</v>
      </c>
      <c r="Y898" s="5">
        <v>22.467309999999998</v>
      </c>
      <c r="Z898" s="5">
        <v>48.729419102318218</v>
      </c>
      <c r="AA898" s="5">
        <v>73.63855715741937</v>
      </c>
      <c r="AB898" s="5">
        <v>100.79609759090545</v>
      </c>
      <c r="AC898" s="5">
        <v>136.77240584220363</v>
      </c>
      <c r="AD898" s="5">
        <v>171.98682340175549</v>
      </c>
      <c r="AE898" s="5">
        <v>202.46731</v>
      </c>
      <c r="AF898" s="5">
        <v>228.72941910231822</v>
      </c>
      <c r="AG898" s="5">
        <v>253.63855715741937</v>
      </c>
      <c r="BP898" s="47">
        <v>60.92</v>
      </c>
      <c r="BQ898" s="47">
        <v>3</v>
      </c>
      <c r="BR898" s="47">
        <v>60.92</v>
      </c>
      <c r="BS898" s="74" t="s">
        <v>431</v>
      </c>
      <c r="ED898" s="72"/>
      <c r="EE898" s="72"/>
    </row>
    <row r="899" spans="20:135">
      <c r="T899" s="19">
        <v>0.62291666666666667</v>
      </c>
      <c r="U899" s="35">
        <v>281.06409783383356</v>
      </c>
      <c r="V899" s="5">
        <v>281.06409783383356</v>
      </c>
      <c r="W899" s="5">
        <v>317.0684650212084</v>
      </c>
      <c r="X899" s="5">
        <v>352.26963824541855</v>
      </c>
      <c r="Y899" s="5">
        <v>22.717039999999997</v>
      </c>
      <c r="Z899" s="5">
        <v>48.95885328980637</v>
      </c>
      <c r="AA899" s="5">
        <v>73.872181981092069</v>
      </c>
      <c r="AB899" s="5">
        <v>101.06409783383356</v>
      </c>
      <c r="AC899" s="5">
        <v>137.06846502120834</v>
      </c>
      <c r="AD899" s="5">
        <v>172.26963824541855</v>
      </c>
      <c r="AE899" s="5">
        <v>202.71704</v>
      </c>
      <c r="AF899" s="5">
        <v>228.95885328980634</v>
      </c>
      <c r="AG899" s="5">
        <v>253.87218198109207</v>
      </c>
      <c r="BP899" s="47">
        <v>60.93</v>
      </c>
      <c r="BQ899" s="47">
        <v>3</v>
      </c>
      <c r="BR899" s="47">
        <v>60.93</v>
      </c>
      <c r="BS899" s="74" t="s">
        <v>431</v>
      </c>
      <c r="ED899" s="72"/>
      <c r="EE899" s="72"/>
    </row>
    <row r="900" spans="20:135">
      <c r="T900" s="19">
        <v>0.62361111111111112</v>
      </c>
      <c r="U900" s="35">
        <v>281.33248431766958</v>
      </c>
      <c r="V900" s="5">
        <v>281.33248431766958</v>
      </c>
      <c r="W900" s="5">
        <v>317.36472759546729</v>
      </c>
      <c r="X900" s="5">
        <v>352.55231647405634</v>
      </c>
      <c r="Y900" s="5">
        <v>22.966580000000022</v>
      </c>
      <c r="Z900" s="5">
        <v>49.188238582375163</v>
      </c>
      <c r="AA900" s="5">
        <v>74.105960171961328</v>
      </c>
      <c r="AB900" s="5">
        <v>101.33248431766958</v>
      </c>
      <c r="AC900" s="5">
        <v>137.36472759546723</v>
      </c>
      <c r="AD900" s="5">
        <v>172.55231647405634</v>
      </c>
      <c r="AE900" s="5">
        <v>202.96657999999999</v>
      </c>
      <c r="AF900" s="5">
        <v>229.18823858237516</v>
      </c>
      <c r="AG900" s="5">
        <v>254.10596017196133</v>
      </c>
      <c r="BP900" s="47">
        <v>60.94</v>
      </c>
      <c r="BQ900" s="47">
        <v>3</v>
      </c>
      <c r="BR900" s="47">
        <v>60.94</v>
      </c>
      <c r="BS900" s="74" t="s">
        <v>431</v>
      </c>
      <c r="ED900" s="72"/>
      <c r="EE900" s="72"/>
    </row>
    <row r="901" spans="20:135">
      <c r="T901" s="19">
        <v>0.62430555555555556</v>
      </c>
      <c r="U901" s="35">
        <v>281.60124182461988</v>
      </c>
      <c r="V901" s="5">
        <v>281.60124182461988</v>
      </c>
      <c r="W901" s="5">
        <v>317.66130229128947</v>
      </c>
      <c r="X901" s="5">
        <v>352.8348550711105</v>
      </c>
      <c r="Y901" s="5">
        <v>23.215939999999989</v>
      </c>
      <c r="Z901" s="5">
        <v>49.417576192832712</v>
      </c>
      <c r="AA901" s="5">
        <v>74.339893282555522</v>
      </c>
      <c r="AB901" s="5">
        <v>101.60124182461988</v>
      </c>
      <c r="AC901" s="5">
        <v>137.66130229128953</v>
      </c>
      <c r="AD901" s="5">
        <v>172.8348550711105</v>
      </c>
      <c r="AE901" s="5">
        <v>203.21593999999999</v>
      </c>
      <c r="AF901" s="5">
        <v>229.41757619283268</v>
      </c>
      <c r="AG901" s="5">
        <v>254.33989328255552</v>
      </c>
      <c r="BP901" s="47">
        <v>60.95</v>
      </c>
      <c r="BQ901" s="47">
        <v>3</v>
      </c>
      <c r="BR901" s="47">
        <v>60.95</v>
      </c>
      <c r="BS901" s="74" t="s">
        <v>431</v>
      </c>
      <c r="ED901" s="72"/>
      <c r="EE901" s="72"/>
    </row>
    <row r="902" spans="20:135">
      <c r="T902" s="19">
        <v>0.625</v>
      </c>
      <c r="U902" s="35">
        <v>281.87038229873315</v>
      </c>
      <c r="V902" s="5">
        <v>281.87038229873315</v>
      </c>
      <c r="W902" s="5">
        <v>317.95798084731484</v>
      </c>
      <c r="X902" s="5">
        <v>353.11725145370167</v>
      </c>
      <c r="Y902" s="5">
        <v>23.465109999999981</v>
      </c>
      <c r="Z902" s="5">
        <v>49.646867336613866</v>
      </c>
      <c r="AA902" s="5">
        <v>74.573982809536005</v>
      </c>
      <c r="AB902" s="5">
        <v>101.87038229873315</v>
      </c>
      <c r="AC902" s="5">
        <v>137.95798084731484</v>
      </c>
      <c r="AD902" s="5">
        <v>173.11725145370167</v>
      </c>
      <c r="AE902" s="5">
        <v>203.46511000000001</v>
      </c>
      <c r="AF902" s="5">
        <v>229.64686733661387</v>
      </c>
      <c r="AG902" s="5">
        <v>254.57398280953601</v>
      </c>
      <c r="BP902" s="47">
        <v>60.96</v>
      </c>
      <c r="BQ902" s="47">
        <v>3</v>
      </c>
      <c r="BR902" s="47">
        <v>60.96</v>
      </c>
      <c r="BS902" s="74" t="s">
        <v>431</v>
      </c>
      <c r="ED902" s="72"/>
      <c r="EE902" s="72"/>
    </row>
    <row r="903" spans="20:135">
      <c r="T903" s="19">
        <v>0.62569444444444444</v>
      </c>
      <c r="U903" s="35">
        <v>282.1398943647589</v>
      </c>
      <c r="V903" s="5">
        <v>282.1398943647589</v>
      </c>
      <c r="W903" s="5">
        <v>318.25480076511633</v>
      </c>
      <c r="X903" s="5">
        <v>353.39950509426194</v>
      </c>
      <c r="Y903" s="5">
        <v>23.714089999999999</v>
      </c>
      <c r="Z903" s="5">
        <v>49.876113228205213</v>
      </c>
      <c r="AA903" s="5">
        <v>74.808230343074285</v>
      </c>
      <c r="AB903" s="5">
        <v>102.1398943647589</v>
      </c>
      <c r="AC903" s="5">
        <v>138.25480076511633</v>
      </c>
      <c r="AD903" s="5">
        <v>173.39950509426194</v>
      </c>
      <c r="AE903" s="5">
        <v>203.71409</v>
      </c>
      <c r="AF903" s="5">
        <v>229.87611322820521</v>
      </c>
      <c r="AG903" s="5">
        <v>254.80823034307429</v>
      </c>
      <c r="BP903" s="47">
        <v>60.97</v>
      </c>
      <c r="BQ903" s="47">
        <v>3</v>
      </c>
      <c r="BR903" s="47">
        <v>60.97</v>
      </c>
      <c r="BS903" s="74" t="s">
        <v>431</v>
      </c>
      <c r="ED903" s="72"/>
      <c r="EE903" s="72"/>
    </row>
    <row r="904" spans="20:135">
      <c r="T904" s="19">
        <v>0.62638888888888888</v>
      </c>
      <c r="U904" s="35">
        <v>282.40978754532915</v>
      </c>
      <c r="V904" s="5">
        <v>282.40978754532915</v>
      </c>
      <c r="W904" s="5">
        <v>318.55190001945249</v>
      </c>
      <c r="X904" s="5">
        <v>353.68161265571479</v>
      </c>
      <c r="Y904" s="5">
        <v>23.962890000000016</v>
      </c>
      <c r="Z904" s="5">
        <v>50.105315094620323</v>
      </c>
      <c r="AA904" s="5">
        <v>75.04263739559957</v>
      </c>
      <c r="AB904" s="5">
        <v>102.40978754532915</v>
      </c>
      <c r="AC904" s="5">
        <v>138.55190001945243</v>
      </c>
      <c r="AD904" s="5">
        <v>173.68161265571479</v>
      </c>
      <c r="AE904" s="5">
        <v>203.96289000000002</v>
      </c>
      <c r="AF904" s="5">
        <v>230.10531509462032</v>
      </c>
      <c r="AG904" s="5">
        <v>255.04263739559957</v>
      </c>
      <c r="BP904" s="47">
        <v>60.98</v>
      </c>
      <c r="BQ904" s="47">
        <v>3</v>
      </c>
      <c r="BR904" s="47">
        <v>60.98</v>
      </c>
      <c r="BS904" s="74" t="s">
        <v>431</v>
      </c>
      <c r="ED904" s="72"/>
      <c r="EE904" s="72"/>
    </row>
    <row r="905" spans="20:135">
      <c r="T905" s="19">
        <v>0.62708333333333333</v>
      </c>
      <c r="U905" s="35">
        <v>282.68006592387502</v>
      </c>
      <c r="V905" s="5">
        <v>282.68006592387502</v>
      </c>
      <c r="W905" s="5">
        <v>318.84911176278626</v>
      </c>
      <c r="X905" s="5">
        <v>353.96357246681708</v>
      </c>
      <c r="Y905" s="5">
        <v>24.211490000000026</v>
      </c>
      <c r="Z905" s="5">
        <v>50.334474163598031</v>
      </c>
      <c r="AA905" s="5">
        <v>75.277205549927316</v>
      </c>
      <c r="AB905" s="5">
        <v>102.68006592387502</v>
      </c>
      <c r="AC905" s="5">
        <v>138.84911176278626</v>
      </c>
      <c r="AD905" s="5">
        <v>173.96357246681708</v>
      </c>
      <c r="AE905" s="5">
        <v>204.21149</v>
      </c>
      <c r="AF905" s="5">
        <v>230.33447416359803</v>
      </c>
      <c r="AG905" s="5">
        <v>255.27720554992732</v>
      </c>
      <c r="BP905" s="47">
        <v>60.99</v>
      </c>
      <c r="BQ905" s="47">
        <v>3</v>
      </c>
      <c r="BR905" s="47">
        <v>60.99</v>
      </c>
      <c r="BS905" s="74" t="s">
        <v>431</v>
      </c>
      <c r="ED905" s="72"/>
      <c r="EE905" s="72"/>
    </row>
    <row r="906" spans="20:135">
      <c r="T906" s="19">
        <v>0.62777777777777777</v>
      </c>
      <c r="U906" s="35">
        <v>282.950734400567</v>
      </c>
      <c r="V906" s="5">
        <v>282.950734400567</v>
      </c>
      <c r="W906" s="5">
        <v>319.14655579050128</v>
      </c>
      <c r="X906" s="5">
        <v>354.2453827012734</v>
      </c>
      <c r="Y906" s="5">
        <v>24.459920000000011</v>
      </c>
      <c r="Z906" s="5">
        <v>50.563591664421665</v>
      </c>
      <c r="AA906" s="5">
        <v>75.511936293919916</v>
      </c>
      <c r="AB906" s="5">
        <v>102.950734400567</v>
      </c>
      <c r="AC906" s="5">
        <v>139.14655579050122</v>
      </c>
      <c r="AD906" s="5">
        <v>174.2453827012734</v>
      </c>
      <c r="AE906" s="5">
        <v>204.45992000000001</v>
      </c>
      <c r="AF906" s="5">
        <v>230.56359166442166</v>
      </c>
      <c r="AG906" s="5">
        <v>255.51193629391992</v>
      </c>
      <c r="BP906" s="47">
        <v>61</v>
      </c>
      <c r="BQ906" s="47">
        <v>3</v>
      </c>
      <c r="BR906" s="47">
        <v>61</v>
      </c>
      <c r="BS906" s="74" t="s">
        <v>431</v>
      </c>
      <c r="ED906" s="72"/>
      <c r="EE906" s="72"/>
    </row>
    <row r="907" spans="20:135">
      <c r="T907" s="19">
        <v>0.62847222222222221</v>
      </c>
      <c r="U907" s="35">
        <v>283.22178196333675</v>
      </c>
      <c r="V907" s="5">
        <v>283.22178196333675</v>
      </c>
      <c r="W907" s="5">
        <v>319.44406781286273</v>
      </c>
      <c r="X907" s="5">
        <v>354.52704142176606</v>
      </c>
      <c r="Y907" s="5">
        <v>24.708149999999989</v>
      </c>
      <c r="Z907" s="5">
        <v>50.792668836445841</v>
      </c>
      <c r="AA907" s="5">
        <v>75.746831152016966</v>
      </c>
      <c r="AB907" s="5">
        <v>103.22178196333675</v>
      </c>
      <c r="AC907" s="5">
        <v>139.44406781286273</v>
      </c>
      <c r="AD907" s="5">
        <v>174.52704142176606</v>
      </c>
      <c r="AE907" s="5">
        <v>204.70814999999999</v>
      </c>
      <c r="AF907" s="5">
        <v>230.79266883644584</v>
      </c>
      <c r="AG907" s="5">
        <v>255.74683115201697</v>
      </c>
      <c r="BP907" s="47">
        <v>71</v>
      </c>
      <c r="BQ907" s="47">
        <v>1</v>
      </c>
      <c r="BR907" s="47">
        <v>71</v>
      </c>
      <c r="BS907" s="80" t="s">
        <v>432</v>
      </c>
      <c r="ED907" s="72"/>
      <c r="EE907" s="72"/>
    </row>
    <row r="908" spans="20:135">
      <c r="T908" s="19">
        <v>0.62916666666666665</v>
      </c>
      <c r="U908" s="35">
        <v>283.49320650262814</v>
      </c>
      <c r="V908" s="5">
        <v>283.49320650262814</v>
      </c>
      <c r="W908" s="5">
        <v>319.7419185155253</v>
      </c>
      <c r="X908" s="5">
        <v>354.80854693609172</v>
      </c>
      <c r="Y908" s="5">
        <v>24.956209999999999</v>
      </c>
      <c r="Z908" s="5">
        <v>51.021706920550798</v>
      </c>
      <c r="AA908" s="5">
        <v>75.981891766781132</v>
      </c>
      <c r="AB908" s="5">
        <v>103.49320650262814</v>
      </c>
      <c r="AC908" s="5">
        <v>139.7419185155253</v>
      </c>
      <c r="AD908" s="5">
        <v>174.80854693609172</v>
      </c>
      <c r="AE908" s="5">
        <v>204.95621</v>
      </c>
      <c r="AF908" s="5">
        <v>231.0217069205508</v>
      </c>
      <c r="AG908" s="5">
        <v>255.98189176678113</v>
      </c>
      <c r="BP908" s="47">
        <v>71.010000000000005</v>
      </c>
      <c r="BQ908" s="47">
        <v>1</v>
      </c>
      <c r="BR908" s="47">
        <v>71.010000000000005</v>
      </c>
      <c r="BS908" s="80" t="s">
        <v>432</v>
      </c>
      <c r="ED908" s="72"/>
      <c r="EE908" s="72"/>
    </row>
    <row r="909" spans="20:135">
      <c r="T909" s="19">
        <v>0.62986111111111109</v>
      </c>
      <c r="U909" s="35">
        <v>283.7650384002452</v>
      </c>
      <c r="V909" s="5">
        <v>283.7650384002452</v>
      </c>
      <c r="W909" s="5">
        <v>320.03987182111791</v>
      </c>
      <c r="X909" s="5">
        <v>355.08989612136861</v>
      </c>
      <c r="Y909" s="5">
        <v>25.204070000000002</v>
      </c>
      <c r="Z909" s="5">
        <v>51.250707160941204</v>
      </c>
      <c r="AA909" s="5">
        <v>76.217119573713489</v>
      </c>
      <c r="AB909" s="5">
        <v>103.7650384002452</v>
      </c>
      <c r="AC909" s="5">
        <v>140.03987182111791</v>
      </c>
      <c r="AD909" s="5">
        <v>175.08989612136861</v>
      </c>
      <c r="AE909" s="5">
        <v>205.20407</v>
      </c>
      <c r="AF909" s="5">
        <v>231.2507071609412</v>
      </c>
      <c r="AG909" s="5">
        <v>256.21711957371349</v>
      </c>
      <c r="BP909" s="47">
        <v>71.02</v>
      </c>
      <c r="BQ909" s="47">
        <v>1</v>
      </c>
      <c r="BR909" s="47">
        <v>71.02</v>
      </c>
      <c r="BS909" s="80" t="s">
        <v>432</v>
      </c>
      <c r="ED909" s="72"/>
      <c r="EE909" s="72"/>
    </row>
    <row r="910" spans="20:135">
      <c r="T910" s="19">
        <v>0.63055555555555554</v>
      </c>
      <c r="U910" s="35">
        <v>284.03723384660634</v>
      </c>
      <c r="V910" s="5">
        <v>284.03723384660634</v>
      </c>
      <c r="W910" s="5">
        <v>320.33795744847953</v>
      </c>
      <c r="X910" s="5">
        <v>355.37108870019398</v>
      </c>
      <c r="Y910" s="5">
        <v>25.451760000000036</v>
      </c>
      <c r="Z910" s="5">
        <v>51.479670807724972</v>
      </c>
      <c r="AA910" s="5">
        <v>76.452516117078915</v>
      </c>
      <c r="AB910" s="5">
        <v>104.03723384660634</v>
      </c>
      <c r="AC910" s="5">
        <v>140.33795744847953</v>
      </c>
      <c r="AD910" s="5">
        <v>175.37108870019398</v>
      </c>
      <c r="AE910" s="5">
        <v>205.45176000000001</v>
      </c>
      <c r="AF910" s="5">
        <v>231.47967080772497</v>
      </c>
      <c r="AG910" s="5">
        <v>256.45251611707891</v>
      </c>
      <c r="BP910" s="47">
        <v>71.03</v>
      </c>
      <c r="BQ910" s="47">
        <v>1</v>
      </c>
      <c r="BR910" s="47">
        <v>71.03</v>
      </c>
      <c r="BS910" s="80" t="s">
        <v>432</v>
      </c>
      <c r="ED910" s="72"/>
      <c r="EE910" s="72"/>
    </row>
    <row r="911" spans="20:135">
      <c r="T911" s="19">
        <v>0.63124999999999998</v>
      </c>
      <c r="U911" s="35">
        <v>284.30982580187879</v>
      </c>
      <c r="V911" s="5">
        <v>284.30982580187879</v>
      </c>
      <c r="W911" s="5">
        <v>320.63621112418525</v>
      </c>
      <c r="X911" s="5">
        <v>355.65212248980311</v>
      </c>
      <c r="Y911" s="5">
        <v>25.699259999999981</v>
      </c>
      <c r="Z911" s="5">
        <v>51.708599115967843</v>
      </c>
      <c r="AA911" s="5">
        <v>76.688082990448208</v>
      </c>
      <c r="AB911" s="5">
        <v>104.30982580187879</v>
      </c>
      <c r="AC911" s="5">
        <v>140.63621112418525</v>
      </c>
      <c r="AD911" s="5">
        <v>175.65212248980311</v>
      </c>
      <c r="AE911" s="5">
        <v>205.69926000000001</v>
      </c>
      <c r="AF911" s="5">
        <v>231.70859911596784</v>
      </c>
      <c r="AG911" s="5">
        <v>256.68808299044821</v>
      </c>
      <c r="BP911" s="47">
        <v>71.040000000000006</v>
      </c>
      <c r="BQ911" s="47">
        <v>1</v>
      </c>
      <c r="BR911" s="47">
        <v>71.040000000000006</v>
      </c>
      <c r="BS911" s="80" t="s">
        <v>432</v>
      </c>
      <c r="ED911" s="72"/>
      <c r="EE911" s="72"/>
    </row>
    <row r="912" spans="20:135">
      <c r="T912" s="19">
        <v>0.63194444444444442</v>
      </c>
      <c r="U912" s="35">
        <v>284.58279532213731</v>
      </c>
      <c r="V912" s="5">
        <v>284.58279532213731</v>
      </c>
      <c r="W912" s="5">
        <v>320.93466921772364</v>
      </c>
      <c r="X912" s="5">
        <v>355.93299366197806</v>
      </c>
      <c r="Y912" s="5">
        <v>25.946570000000008</v>
      </c>
      <c r="Z912" s="5">
        <v>51.937493341600998</v>
      </c>
      <c r="AA912" s="5">
        <v>76.923821664339357</v>
      </c>
      <c r="AB912" s="5">
        <v>104.58279532213731</v>
      </c>
      <c r="AC912" s="5">
        <v>140.93466921772369</v>
      </c>
      <c r="AD912" s="5">
        <v>175.93299366197806</v>
      </c>
      <c r="AE912" s="5">
        <v>205.94657000000001</v>
      </c>
      <c r="AF912" s="5">
        <v>231.937493341601</v>
      </c>
      <c r="AG912" s="5">
        <v>256.92382166433936</v>
      </c>
      <c r="BP912" s="47">
        <v>71.05</v>
      </c>
      <c r="BQ912" s="47">
        <v>1</v>
      </c>
      <c r="BR912" s="47">
        <v>71.05</v>
      </c>
      <c r="BS912" s="80" t="s">
        <v>432</v>
      </c>
      <c r="ED912" s="72"/>
      <c r="EE912" s="72"/>
    </row>
    <row r="913" spans="20:135">
      <c r="T913" s="19">
        <v>0.63263888888888886</v>
      </c>
      <c r="U913" s="35">
        <v>284.85615289981411</v>
      </c>
      <c r="V913" s="5">
        <v>284.85615289981411</v>
      </c>
      <c r="W913" s="5">
        <v>321.23333010769613</v>
      </c>
      <c r="X913" s="5">
        <v>356.21370252864398</v>
      </c>
      <c r="Y913" s="5">
        <v>26.193700000000035</v>
      </c>
      <c r="Z913" s="5">
        <v>52.166354748426784</v>
      </c>
      <c r="AA913" s="5">
        <v>77.159733765590317</v>
      </c>
      <c r="AB913" s="5">
        <v>104.85615289981411</v>
      </c>
      <c r="AC913" s="5">
        <v>141.23333010769613</v>
      </c>
      <c r="AD913" s="5">
        <v>176.21370252864398</v>
      </c>
      <c r="AE913" s="5">
        <v>206.19370000000001</v>
      </c>
      <c r="AF913" s="5">
        <v>232.16635474842678</v>
      </c>
      <c r="AG913" s="5">
        <v>257.15973376559032</v>
      </c>
      <c r="BP913" s="47">
        <v>71.06</v>
      </c>
      <c r="BQ913" s="47">
        <v>1</v>
      </c>
      <c r="BR913" s="47">
        <v>71.06</v>
      </c>
      <c r="BS913" s="80" t="s">
        <v>432</v>
      </c>
      <c r="ED913" s="72"/>
      <c r="EE913" s="72"/>
    </row>
    <row r="914" spans="20:135">
      <c r="T914" s="19">
        <v>0.6333333333333333</v>
      </c>
      <c r="U914" s="35">
        <v>285.129913347247</v>
      </c>
      <c r="V914" s="5">
        <v>285.129913347247</v>
      </c>
      <c r="W914" s="5">
        <v>321.53210290461993</v>
      </c>
      <c r="X914" s="5">
        <v>356.49424709710161</v>
      </c>
      <c r="Y914" s="5">
        <v>26.440650000000005</v>
      </c>
      <c r="Z914" s="5">
        <v>52.395184602307211</v>
      </c>
      <c r="AA914" s="5">
        <v>77.395820696085423</v>
      </c>
      <c r="AB914" s="5">
        <v>105.129913347247</v>
      </c>
      <c r="AC914" s="5">
        <v>141.53210290461993</v>
      </c>
      <c r="AD914" s="5">
        <v>176.49424709710161</v>
      </c>
      <c r="AE914" s="5">
        <v>206.44065000000001</v>
      </c>
      <c r="AF914" s="5">
        <v>232.39518460230721</v>
      </c>
      <c r="AG914" s="5">
        <v>257.39582069608542</v>
      </c>
      <c r="BP914" s="47">
        <v>71.069999999999993</v>
      </c>
      <c r="BQ914" s="47">
        <v>1</v>
      </c>
      <c r="BR914" s="47">
        <v>71.069999999999993</v>
      </c>
      <c r="BS914" s="80" t="s">
        <v>432</v>
      </c>
      <c r="ED914" s="72"/>
      <c r="EE914" s="72"/>
    </row>
    <row r="915" spans="20:135">
      <c r="T915" s="19">
        <v>0.63402777777777775</v>
      </c>
      <c r="U915" s="35">
        <v>285.40404525945786</v>
      </c>
      <c r="V915" s="5">
        <v>285.40404525945786</v>
      </c>
      <c r="W915" s="5">
        <v>321.83103835912277</v>
      </c>
      <c r="X915" s="5">
        <v>356.7746236094701</v>
      </c>
      <c r="Y915" s="5">
        <v>26.687419999999975</v>
      </c>
      <c r="Z915" s="5">
        <v>52.623984172747157</v>
      </c>
      <c r="AA915" s="5">
        <v>77.632084067131188</v>
      </c>
      <c r="AB915" s="5">
        <v>105.40404525945786</v>
      </c>
      <c r="AC915" s="5">
        <v>141.83103835912277</v>
      </c>
      <c r="AD915" s="5">
        <v>176.7746236094701</v>
      </c>
      <c r="AE915" s="5">
        <v>206.68742</v>
      </c>
      <c r="AF915" s="5">
        <v>232.62398417274716</v>
      </c>
      <c r="AG915" s="5">
        <v>257.63208406713119</v>
      </c>
      <c r="BP915" s="47">
        <v>71.08</v>
      </c>
      <c r="BQ915" s="47">
        <v>1</v>
      </c>
      <c r="BR915" s="47">
        <v>71.08</v>
      </c>
      <c r="BS915" s="80" t="s">
        <v>432</v>
      </c>
      <c r="ED915" s="72"/>
      <c r="EE915" s="72"/>
    </row>
    <row r="916" spans="20:135">
      <c r="T916" s="19">
        <v>0.63472222222222219</v>
      </c>
      <c r="U916" s="35">
        <v>285.67858763395884</v>
      </c>
      <c r="V916" s="5">
        <v>285.67858763395884</v>
      </c>
      <c r="W916" s="5">
        <v>322.1301660427348</v>
      </c>
      <c r="X916" s="5">
        <v>357.05483246597629</v>
      </c>
      <c r="Y916" s="5">
        <v>26.933999999999969</v>
      </c>
      <c r="Z916" s="5">
        <v>52.852754734188125</v>
      </c>
      <c r="AA916" s="5">
        <v>77.868525404695902</v>
      </c>
      <c r="AB916" s="5">
        <v>105.67858763395884</v>
      </c>
      <c r="AC916" s="5">
        <v>142.1301660427348</v>
      </c>
      <c r="AD916" s="5">
        <v>177.05483246597629</v>
      </c>
      <c r="AE916" s="5">
        <v>206.934</v>
      </c>
      <c r="AF916" s="5">
        <v>232.85275473418812</v>
      </c>
      <c r="AG916" s="5">
        <v>257.8685254046959</v>
      </c>
      <c r="BP916" s="47">
        <v>71.09</v>
      </c>
      <c r="BQ916" s="47">
        <v>1</v>
      </c>
      <c r="BR916" s="47">
        <v>71.09</v>
      </c>
      <c r="BS916" s="80" t="s">
        <v>432</v>
      </c>
      <c r="ED916" s="72"/>
      <c r="EE916" s="72"/>
    </row>
    <row r="917" spans="20:135">
      <c r="T917" s="19">
        <v>0.63541666666666663</v>
      </c>
      <c r="U917" s="35">
        <v>285.95349368189318</v>
      </c>
      <c r="V917" s="5">
        <v>285.95349368189318</v>
      </c>
      <c r="W917" s="5">
        <v>322.42935060353494</v>
      </c>
      <c r="X917" s="5">
        <v>357.33487050188455</v>
      </c>
      <c r="Y917" s="5">
        <v>27.180399999999963</v>
      </c>
      <c r="Z917" s="5">
        <v>53.081497564541962</v>
      </c>
      <c r="AA917" s="5">
        <v>78.105146126519969</v>
      </c>
      <c r="AB917" s="5">
        <v>105.95349368189318</v>
      </c>
      <c r="AC917" s="5">
        <v>142.42935060353489</v>
      </c>
      <c r="AD917" s="5">
        <v>177.33487050188455</v>
      </c>
      <c r="AE917" s="5">
        <v>207.18039999999999</v>
      </c>
      <c r="AF917" s="5">
        <v>233.08149756454196</v>
      </c>
      <c r="AG917" s="5">
        <v>258.10514612651997</v>
      </c>
      <c r="BP917" s="47">
        <v>71.099999999999994</v>
      </c>
      <c r="BQ917" s="47">
        <v>1</v>
      </c>
      <c r="BR917" s="47">
        <v>71.099999999999994</v>
      </c>
      <c r="BS917" s="80" t="s">
        <v>432</v>
      </c>
      <c r="ED917" s="72"/>
      <c r="EE917" s="72"/>
    </row>
    <row r="918" spans="20:135">
      <c r="T918" s="19">
        <v>0.63611111111111118</v>
      </c>
      <c r="U918" s="35">
        <v>286.22882543714491</v>
      </c>
      <c r="V918" s="5">
        <v>286.22882543714491</v>
      </c>
      <c r="W918" s="5">
        <v>322.72873396455316</v>
      </c>
      <c r="X918" s="5">
        <v>357.61473736756881</v>
      </c>
      <c r="Y918" s="5">
        <v>27.426629999999989</v>
      </c>
      <c r="Z918" s="5">
        <v>53.310213945922385</v>
      </c>
      <c r="AA918" s="5">
        <v>78.341947979223278</v>
      </c>
      <c r="AB918" s="5">
        <v>106.22882543714491</v>
      </c>
      <c r="AC918" s="5">
        <v>142.72873396455316</v>
      </c>
      <c r="AD918" s="5">
        <v>177.61473736756881</v>
      </c>
      <c r="AE918" s="5">
        <v>207.42662999999999</v>
      </c>
      <c r="AF918" s="5">
        <v>233.31021394592238</v>
      </c>
      <c r="AG918" s="5">
        <v>258.34194797922328</v>
      </c>
      <c r="BP918" s="47">
        <v>71.11</v>
      </c>
      <c r="BQ918" s="47">
        <v>1</v>
      </c>
      <c r="BR918" s="47">
        <v>71.11</v>
      </c>
      <c r="BS918" s="80" t="s">
        <v>432</v>
      </c>
      <c r="ED918" s="72"/>
      <c r="EE918" s="72"/>
    </row>
    <row r="919" spans="20:135">
      <c r="T919" s="19">
        <v>0.63680555555555551</v>
      </c>
      <c r="U919" s="35">
        <v>286.5045240414604</v>
      </c>
      <c r="V919" s="5">
        <v>286.5045240414604</v>
      </c>
      <c r="W919" s="5">
        <v>323.02820683625919</v>
      </c>
      <c r="X919" s="5">
        <v>357.89443043789288</v>
      </c>
      <c r="Y919" s="5">
        <v>27.672669999999982</v>
      </c>
      <c r="Z919" s="5">
        <v>53.538905163236961</v>
      </c>
      <c r="AA919" s="5">
        <v>78.57893220189959</v>
      </c>
      <c r="AB919" s="5">
        <v>106.5045240414604</v>
      </c>
      <c r="AC919" s="5">
        <v>143.02820683625919</v>
      </c>
      <c r="AD919" s="5">
        <v>177.89443043789288</v>
      </c>
      <c r="AE919" s="5">
        <v>207.67266999999998</v>
      </c>
      <c r="AF919" s="5">
        <v>233.53890516323696</v>
      </c>
      <c r="AG919" s="5">
        <v>258.57893220189959</v>
      </c>
      <c r="BP919" s="47">
        <v>71.12</v>
      </c>
      <c r="BQ919" s="47">
        <v>1</v>
      </c>
      <c r="BR919" s="47">
        <v>71.12</v>
      </c>
      <c r="BS919" s="80" t="s">
        <v>432</v>
      </c>
      <c r="ED919" s="72"/>
      <c r="EE919" s="72"/>
    </row>
    <row r="920" spans="20:135">
      <c r="T920" s="19">
        <v>0.63750000000000007</v>
      </c>
      <c r="U920" s="35">
        <v>286.78061107307775</v>
      </c>
      <c r="V920" s="5">
        <v>286.78061107307775</v>
      </c>
      <c r="W920" s="5">
        <v>323.32792068117976</v>
      </c>
      <c r="X920" s="5">
        <v>358.17394639390591</v>
      </c>
      <c r="Y920" s="5">
        <v>27.918530000000032</v>
      </c>
      <c r="Z920" s="5">
        <v>53.767572506417025</v>
      </c>
      <c r="AA920" s="5">
        <v>78.816100630359301</v>
      </c>
      <c r="AB920" s="5">
        <v>106.78061107307775</v>
      </c>
      <c r="AC920" s="5">
        <v>143.32792068117976</v>
      </c>
      <c r="AD920" s="5">
        <v>178.17394639390591</v>
      </c>
      <c r="AE920" s="5">
        <v>207.91853</v>
      </c>
      <c r="AF920" s="5">
        <v>233.76757250641703</v>
      </c>
      <c r="AG920" s="5">
        <v>258.8161006303593</v>
      </c>
      <c r="BP920" s="47">
        <v>71.13</v>
      </c>
      <c r="BQ920" s="47">
        <v>1</v>
      </c>
      <c r="BR920" s="47">
        <v>71.13</v>
      </c>
      <c r="BS920" s="80" t="s">
        <v>432</v>
      </c>
      <c r="ED920" s="72"/>
      <c r="EE920" s="72"/>
    </row>
    <row r="921" spans="20:135">
      <c r="T921" s="19">
        <v>0.6381944444444444</v>
      </c>
      <c r="U921" s="35">
        <v>287.05708775099902</v>
      </c>
      <c r="V921" s="5">
        <v>287.05708775099902</v>
      </c>
      <c r="W921" s="5">
        <v>323.62774819736831</v>
      </c>
      <c r="X921" s="5">
        <v>358.45328763953967</v>
      </c>
      <c r="Y921" s="5">
        <v>28.164210000000026</v>
      </c>
      <c r="Z921" s="5">
        <v>53.996217268317821</v>
      </c>
      <c r="AA921" s="5">
        <v>79.053454461445369</v>
      </c>
      <c r="AB921" s="5">
        <v>107.05708775099902</v>
      </c>
      <c r="AC921" s="5">
        <v>143.62774819736831</v>
      </c>
      <c r="AD921" s="5">
        <v>178.45328763953967</v>
      </c>
      <c r="AE921" s="5">
        <v>208.16421</v>
      </c>
      <c r="AF921" s="5">
        <v>233.99621726831782</v>
      </c>
      <c r="AG921" s="5">
        <v>259.05345446144537</v>
      </c>
      <c r="BP921" s="47">
        <v>71.14</v>
      </c>
      <c r="BQ921" s="47">
        <v>1</v>
      </c>
      <c r="BR921" s="47">
        <v>71.14</v>
      </c>
      <c r="BS921" s="80" t="s">
        <v>432</v>
      </c>
      <c r="ED921" s="72"/>
      <c r="EE921" s="72"/>
    </row>
    <row r="922" spans="20:135">
      <c r="T922" s="19">
        <v>0.63888888888888895</v>
      </c>
      <c r="U922" s="35">
        <v>287.3339646961586</v>
      </c>
      <c r="V922" s="5">
        <v>287.3339646961586</v>
      </c>
      <c r="W922" s="5">
        <v>323.92765299284781</v>
      </c>
      <c r="X922" s="5">
        <v>358.73244864918314</v>
      </c>
      <c r="Y922" s="5">
        <v>28.409710000000018</v>
      </c>
      <c r="Z922" s="5">
        <v>54.224840745492884</v>
      </c>
      <c r="AA922" s="5">
        <v>79.290995570682242</v>
      </c>
      <c r="AB922" s="5">
        <v>107.3339646961586</v>
      </c>
      <c r="AC922" s="5">
        <v>143.92765299284781</v>
      </c>
      <c r="AD922" s="5">
        <v>178.73244864918314</v>
      </c>
      <c r="AE922" s="5">
        <v>208.40970999999999</v>
      </c>
      <c r="AF922" s="5">
        <v>234.22484074549288</v>
      </c>
      <c r="AG922" s="5">
        <v>259.29099557068224</v>
      </c>
      <c r="BP922" s="47">
        <v>71.150000000000006</v>
      </c>
      <c r="BQ922" s="47">
        <v>1</v>
      </c>
      <c r="BR922" s="47">
        <v>71.150000000000006</v>
      </c>
      <c r="BS922" s="80" t="s">
        <v>432</v>
      </c>
      <c r="ED922" s="72"/>
      <c r="EE922" s="72"/>
    </row>
    <row r="923" spans="20:135">
      <c r="T923" s="19">
        <v>0.63958333333333328</v>
      </c>
      <c r="U923" s="35">
        <v>287.61123608035484</v>
      </c>
      <c r="V923" s="5">
        <v>287.61123608035484</v>
      </c>
      <c r="W923" s="5">
        <v>324.22775452623273</v>
      </c>
      <c r="X923" s="5">
        <v>359.01142883677829</v>
      </c>
      <c r="Y923" s="5">
        <v>28.655030000000011</v>
      </c>
      <c r="Z923" s="5">
        <v>54.45344423832978</v>
      </c>
      <c r="AA923" s="5">
        <v>79.528725002358215</v>
      </c>
      <c r="AB923" s="5">
        <v>107.61123608035484</v>
      </c>
      <c r="AC923" s="5">
        <v>144.22775452623273</v>
      </c>
      <c r="AD923" s="5">
        <v>179.01142883677829</v>
      </c>
      <c r="AE923" s="5">
        <v>208.65503000000001</v>
      </c>
      <c r="AF923" s="5">
        <v>234.45344423832978</v>
      </c>
      <c r="AG923" s="5">
        <v>259.52872500235821</v>
      </c>
      <c r="BP923" s="47">
        <v>71.16</v>
      </c>
      <c r="BQ923" s="47">
        <v>1</v>
      </c>
      <c r="BR923" s="47">
        <v>71.16</v>
      </c>
      <c r="BS923" s="80" t="s">
        <v>432</v>
      </c>
      <c r="ED923" s="72"/>
      <c r="EE923" s="72"/>
    </row>
    <row r="924" spans="20:135">
      <c r="T924" s="19">
        <v>0.64027777777777783</v>
      </c>
      <c r="U924" s="35">
        <v>287.88892115076067</v>
      </c>
      <c r="V924" s="5">
        <v>287.88892115076067</v>
      </c>
      <c r="W924" s="5">
        <v>324.52795221685108</v>
      </c>
      <c r="X924" s="5">
        <v>359.29022737042675</v>
      </c>
      <c r="Y924" s="5">
        <v>28.900179999999978</v>
      </c>
      <c r="Z924" s="5">
        <v>54.6820290499561</v>
      </c>
      <c r="AA924" s="5">
        <v>79.766644769107984</v>
      </c>
      <c r="AB924" s="5">
        <v>107.88892115076067</v>
      </c>
      <c r="AC924" s="5">
        <v>144.52795221685108</v>
      </c>
      <c r="AD924" s="5">
        <v>179.29022737042675</v>
      </c>
      <c r="AE924" s="5">
        <v>208.90018000000001</v>
      </c>
      <c r="AF924" s="5">
        <v>234.6820290499561</v>
      </c>
      <c r="AG924" s="5">
        <v>259.76664476910798</v>
      </c>
      <c r="BP924" s="47">
        <v>71.17</v>
      </c>
      <c r="BQ924" s="47">
        <v>1</v>
      </c>
      <c r="BR924" s="47">
        <v>71.17</v>
      </c>
      <c r="BS924" s="80" t="s">
        <v>432</v>
      </c>
      <c r="ED924" s="72"/>
      <c r="EE924" s="72"/>
    </row>
    <row r="925" spans="20:135">
      <c r="T925" s="19">
        <v>0.64097222222222217</v>
      </c>
      <c r="U925" s="35">
        <v>288.1669595364433</v>
      </c>
      <c r="V925" s="5">
        <v>288.1669595364433</v>
      </c>
      <c r="W925" s="5">
        <v>324.82835590383223</v>
      </c>
      <c r="X925" s="5">
        <v>359.56884167668318</v>
      </c>
      <c r="Y925" s="5">
        <v>29.145150000000001</v>
      </c>
      <c r="Z925" s="5">
        <v>54.910596488210331</v>
      </c>
      <c r="AA925" s="5">
        <v>80.004756080423249</v>
      </c>
      <c r="AB925" s="5">
        <v>108.1669595364433</v>
      </c>
      <c r="AC925" s="5">
        <v>144.82835590383229</v>
      </c>
      <c r="AD925" s="5">
        <v>179.56884167668318</v>
      </c>
      <c r="AE925" s="5">
        <v>209.14515</v>
      </c>
      <c r="AF925" s="5">
        <v>234.91059648821033</v>
      </c>
      <c r="AG925" s="5">
        <v>260.00475608042325</v>
      </c>
      <c r="BP925" s="47">
        <v>71.180000000000007</v>
      </c>
      <c r="BQ925" s="47">
        <v>1</v>
      </c>
      <c r="BR925" s="47">
        <v>71.180000000000007</v>
      </c>
      <c r="BS925" s="80" t="s">
        <v>432</v>
      </c>
      <c r="ED925" s="72"/>
      <c r="EE925" s="72"/>
    </row>
    <row r="926" spans="20:135">
      <c r="T926" s="19">
        <v>0.64166666666666672</v>
      </c>
      <c r="U926" s="35">
        <v>288.44542777774637</v>
      </c>
      <c r="V926" s="5">
        <v>288.44542777774637</v>
      </c>
      <c r="W926" s="5">
        <v>325.12873444679462</v>
      </c>
      <c r="X926" s="5">
        <v>359.84727075044782</v>
      </c>
      <c r="Y926" s="5">
        <v>29.389940000000024</v>
      </c>
      <c r="Z926" s="5">
        <v>55.139147863804226</v>
      </c>
      <c r="AA926" s="5">
        <v>80.24306044106703</v>
      </c>
      <c r="AB926" s="5">
        <v>108.44542777774637</v>
      </c>
      <c r="AC926" s="5">
        <v>145.12873444679462</v>
      </c>
      <c r="AD926" s="5">
        <v>179.84727075044782</v>
      </c>
      <c r="AE926" s="5">
        <v>209.38994</v>
      </c>
      <c r="AF926" s="5">
        <v>235.13914786380423</v>
      </c>
      <c r="AG926" s="5">
        <v>260.24306044106703</v>
      </c>
      <c r="BP926" s="47">
        <v>71.19</v>
      </c>
      <c r="BQ926" s="47">
        <v>1</v>
      </c>
      <c r="BR926" s="47">
        <v>71.19</v>
      </c>
      <c r="BS926" s="80" t="s">
        <v>432</v>
      </c>
      <c r="ED926" s="72"/>
      <c r="EE926" s="72"/>
    </row>
    <row r="927" spans="20:135">
      <c r="T927" s="19">
        <v>0.64236111111111105</v>
      </c>
      <c r="U927" s="35">
        <v>288.72426243832302</v>
      </c>
      <c r="V927" s="5">
        <v>288.72426243832302</v>
      </c>
      <c r="W927" s="5">
        <v>325.42931034920855</v>
      </c>
      <c r="X927" s="5">
        <v>0.12551256746610306</v>
      </c>
      <c r="Y927" s="5">
        <v>29.63454999999999</v>
      </c>
      <c r="Z927" s="5">
        <v>55.367684489669443</v>
      </c>
      <c r="AA927" s="5">
        <v>80.481559454379862</v>
      </c>
      <c r="AB927" s="5">
        <v>108.72426243832302</v>
      </c>
      <c r="AC927" s="5">
        <v>145.42931034920855</v>
      </c>
      <c r="AD927" s="5">
        <v>180.1255125674661</v>
      </c>
      <c r="AE927" s="5">
        <v>209.63454999999999</v>
      </c>
      <c r="AF927" s="5">
        <v>235.36768448966944</v>
      </c>
      <c r="AG927" s="5">
        <v>260.48155945437986</v>
      </c>
      <c r="BP927" s="47">
        <v>71.2</v>
      </c>
      <c r="BQ927" s="47">
        <v>1</v>
      </c>
      <c r="BR927" s="47">
        <v>71.2</v>
      </c>
      <c r="BS927" s="80" t="s">
        <v>432</v>
      </c>
      <c r="ED927" s="72"/>
      <c r="EE927" s="72"/>
    </row>
    <row r="928" spans="20:135">
      <c r="T928" s="19">
        <v>0.6430555555555556</v>
      </c>
      <c r="U928" s="35">
        <v>289.00350462692654</v>
      </c>
      <c r="V928" s="5">
        <v>289.00350462692654</v>
      </c>
      <c r="W928" s="5">
        <v>325.73005282374152</v>
      </c>
      <c r="X928" s="5">
        <v>0.40356537768764156</v>
      </c>
      <c r="Y928" s="5">
        <v>29.878989999999988</v>
      </c>
      <c r="Z928" s="5">
        <v>55.596207684368323</v>
      </c>
      <c r="AA928" s="5">
        <v>80.720254468111136</v>
      </c>
      <c r="AB928" s="5">
        <v>109.00350462692654</v>
      </c>
      <c r="AC928" s="5">
        <v>145.73005282374152</v>
      </c>
      <c r="AD928" s="5">
        <v>180.40356537768764</v>
      </c>
      <c r="AE928" s="5">
        <v>209.87898999999999</v>
      </c>
      <c r="AF928" s="5">
        <v>235.59620768436832</v>
      </c>
      <c r="AG928" s="5">
        <v>260.72025446811114</v>
      </c>
      <c r="BP928" s="47">
        <v>71.209999999999994</v>
      </c>
      <c r="BQ928" s="47">
        <v>1</v>
      </c>
      <c r="BR928" s="47">
        <v>71.209999999999994</v>
      </c>
      <c r="BS928" s="80" t="s">
        <v>432</v>
      </c>
      <c r="ED928" s="72"/>
      <c r="EE928" s="72"/>
    </row>
    <row r="929" spans="20:135">
      <c r="T929" s="19">
        <v>0.64374999999999993</v>
      </c>
      <c r="U929" s="35">
        <v>289.28313689159233</v>
      </c>
      <c r="V929" s="5">
        <v>289.28313689159233</v>
      </c>
      <c r="W929" s="5">
        <v>326.03084154795852</v>
      </c>
      <c r="X929" s="5">
        <v>0.68142848422655788</v>
      </c>
      <c r="Y929" s="5">
        <v>30.123249999999985</v>
      </c>
      <c r="Z929" s="5">
        <v>55.824718767664251</v>
      </c>
      <c r="AA929" s="5">
        <v>80.959147029026099</v>
      </c>
      <c r="AB929" s="5">
        <v>109.28313689159233</v>
      </c>
      <c r="AC929" s="5">
        <v>146.03084154795852</v>
      </c>
      <c r="AD929" s="5">
        <v>180.68142848422656</v>
      </c>
      <c r="AE929" s="5">
        <v>210.12324999999998</v>
      </c>
      <c r="AF929" s="5">
        <v>235.82471876766425</v>
      </c>
      <c r="AG929" s="5">
        <v>260.9591470290261</v>
      </c>
      <c r="BP929" s="47">
        <v>71.22</v>
      </c>
      <c r="BQ929" s="47">
        <v>1</v>
      </c>
      <c r="BR929" s="47">
        <v>71.22</v>
      </c>
      <c r="BS929" s="80" t="s">
        <v>432</v>
      </c>
      <c r="ED929" s="72"/>
      <c r="EE929" s="72"/>
    </row>
    <row r="930" spans="20:135">
      <c r="T930" s="19">
        <v>0.64444444444444449</v>
      </c>
      <c r="U930" s="35">
        <v>289.56317738095333</v>
      </c>
      <c r="V930" s="5">
        <v>289.56317738095333</v>
      </c>
      <c r="W930" s="5">
        <v>326.33176995113206</v>
      </c>
      <c r="X930" s="5">
        <v>0.95910024445731779</v>
      </c>
      <c r="Y930" s="5">
        <v>30.367340000000013</v>
      </c>
      <c r="Z930" s="5">
        <v>56.053219063813003</v>
      </c>
      <c r="AA930" s="5">
        <v>81.198238858191189</v>
      </c>
      <c r="AB930" s="5">
        <v>109.56317738095333</v>
      </c>
      <c r="AC930" s="5">
        <v>146.33176995113206</v>
      </c>
      <c r="AD930" s="5">
        <v>180.95910024445732</v>
      </c>
      <c r="AE930" s="5">
        <v>210.36734000000001</v>
      </c>
      <c r="AF930" s="5">
        <v>236.053219063813</v>
      </c>
      <c r="AG930" s="5">
        <v>261.19823885819119</v>
      </c>
      <c r="BP930" s="47">
        <v>71.23</v>
      </c>
      <c r="BQ930" s="47">
        <v>1</v>
      </c>
      <c r="BR930" s="47">
        <v>71.23</v>
      </c>
      <c r="BS930" s="80" t="s">
        <v>432</v>
      </c>
      <c r="ED930" s="72"/>
      <c r="EE930" s="72"/>
    </row>
    <row r="931" spans="20:135">
      <c r="T931" s="19">
        <v>0.64513888888888882</v>
      </c>
      <c r="U931" s="35">
        <v>289.84359425103526</v>
      </c>
      <c r="V931" s="5">
        <v>289.84359425103526</v>
      </c>
      <c r="W931" s="5">
        <v>326.63273386168373</v>
      </c>
      <c r="X931" s="5">
        <v>1.2365788320694264</v>
      </c>
      <c r="Y931" s="5">
        <v>30.611260000000016</v>
      </c>
      <c r="Z931" s="5">
        <v>56.281709899456132</v>
      </c>
      <c r="AA931" s="5">
        <v>81.437531373691741</v>
      </c>
      <c r="AB931" s="5">
        <v>109.84359425103526</v>
      </c>
      <c r="AC931" s="5">
        <v>146.63273386168373</v>
      </c>
      <c r="AD931" s="5">
        <v>181.23657883206943</v>
      </c>
      <c r="AE931" s="5">
        <v>210.61126000000002</v>
      </c>
      <c r="AF931" s="5">
        <v>236.28170989945613</v>
      </c>
      <c r="AG931" s="5">
        <v>261.43753137369174</v>
      </c>
      <c r="BP931" s="47">
        <v>71.239999999999995</v>
      </c>
      <c r="BQ931" s="47">
        <v>1</v>
      </c>
      <c r="BR931" s="47">
        <v>71.239999999999995</v>
      </c>
      <c r="BS931" s="80" t="s">
        <v>432</v>
      </c>
      <c r="ED931" s="72"/>
      <c r="EE931" s="72"/>
    </row>
    <row r="932" spans="20:135">
      <c r="T932" s="19">
        <v>0.64583333333333337</v>
      </c>
      <c r="U932" s="35">
        <v>290.12441603585683</v>
      </c>
      <c r="V932" s="5">
        <v>290.12441603585683</v>
      </c>
      <c r="W932" s="5">
        <v>326.93388778054975</v>
      </c>
      <c r="X932" s="5">
        <v>1.5138630382260203</v>
      </c>
      <c r="Y932" s="5">
        <v>30.855000000000018</v>
      </c>
      <c r="Z932" s="5">
        <v>56.510192604571216</v>
      </c>
      <c r="AA932" s="5">
        <v>81.6770258537465</v>
      </c>
      <c r="AB932" s="5">
        <v>110.12441603585683</v>
      </c>
      <c r="AC932" s="5">
        <v>146.93388778054975</v>
      </c>
      <c r="AD932" s="5">
        <v>181.51386303822602</v>
      </c>
      <c r="AE932" s="5">
        <v>210.85499999999999</v>
      </c>
      <c r="AF932" s="5">
        <v>236.51019260457122</v>
      </c>
      <c r="AG932" s="5">
        <v>261.6770258537465</v>
      </c>
      <c r="BP932" s="47">
        <v>71.25</v>
      </c>
      <c r="BQ932" s="47">
        <v>1</v>
      </c>
      <c r="BR932" s="47">
        <v>71.25</v>
      </c>
      <c r="BS932" s="80" t="s">
        <v>432</v>
      </c>
      <c r="ED932" s="72"/>
      <c r="EE932" s="72"/>
    </row>
    <row r="933" spans="20:135">
      <c r="T933" s="19">
        <v>0.64652777777777781</v>
      </c>
      <c r="U933" s="35">
        <v>290.40565535080015</v>
      </c>
      <c r="V933" s="5">
        <v>290.40565535080015</v>
      </c>
      <c r="W933" s="5">
        <v>327.23510824487943</v>
      </c>
      <c r="X933" s="5">
        <v>1.7909507436849594</v>
      </c>
      <c r="Y933" s="5">
        <v>31.098569999999995</v>
      </c>
      <c r="Z933" s="5">
        <v>56.73866851293991</v>
      </c>
      <c r="AA933" s="5">
        <v>81.916724014354145</v>
      </c>
      <c r="AB933" s="5">
        <v>110.40565535080015</v>
      </c>
      <c r="AC933" s="5">
        <v>147.23510824487948</v>
      </c>
      <c r="AD933" s="5">
        <v>181.79095074368496</v>
      </c>
      <c r="AE933" s="5">
        <v>211.09857</v>
      </c>
      <c r="AF933" s="5">
        <v>236.73866851293991</v>
      </c>
      <c r="AG933" s="5">
        <v>261.91672401435414</v>
      </c>
      <c r="BP933" s="47">
        <v>71.260000000000005</v>
      </c>
      <c r="BQ933" s="47">
        <v>1</v>
      </c>
      <c r="BR933" s="47">
        <v>71.260000000000005</v>
      </c>
      <c r="BS933" s="80" t="s">
        <v>432</v>
      </c>
      <c r="ED933" s="72"/>
      <c r="EE933" s="72"/>
    </row>
    <row r="934" spans="20:135">
      <c r="T934" s="19">
        <v>0.64722222222222225</v>
      </c>
      <c r="U934" s="35">
        <v>290.68724684922535</v>
      </c>
      <c r="V934" s="5">
        <v>290.68724684922535</v>
      </c>
      <c r="W934" s="5">
        <v>327.53649608516878</v>
      </c>
      <c r="X934" s="5">
        <v>2.0678412017725236</v>
      </c>
      <c r="Y934" s="5">
        <v>31.341970000000003</v>
      </c>
      <c r="Z934" s="5">
        <v>56.967138960046498</v>
      </c>
      <c r="AA934" s="5">
        <v>82.156626904798316</v>
      </c>
      <c r="AB934" s="5">
        <v>110.68724684922535</v>
      </c>
      <c r="AC934" s="5">
        <v>147.53649608516878</v>
      </c>
      <c r="AD934" s="5">
        <v>182.06784120177252</v>
      </c>
      <c r="AE934" s="5">
        <v>211.34197</v>
      </c>
      <c r="AF934" s="5">
        <v>236.9671389600465</v>
      </c>
      <c r="AG934" s="5">
        <v>262.15662690479832</v>
      </c>
      <c r="BP934" s="47">
        <v>71.27</v>
      </c>
      <c r="BQ934" s="47">
        <v>1</v>
      </c>
      <c r="BR934" s="47">
        <v>71.27</v>
      </c>
      <c r="BS934" s="80" t="s">
        <v>432</v>
      </c>
      <c r="ED934" s="72"/>
      <c r="EE934" s="72"/>
    </row>
    <row r="935" spans="20:135">
      <c r="T935" s="19">
        <v>0.6479166666666667</v>
      </c>
      <c r="U935" s="35">
        <v>290.96926206291369</v>
      </c>
      <c r="V935" s="5">
        <v>290.96926206291369</v>
      </c>
      <c r="W935" s="5">
        <v>327.83796402242751</v>
      </c>
      <c r="X935" s="5">
        <v>2.3445331474155751</v>
      </c>
      <c r="Y935" s="5">
        <v>31.585190000000011</v>
      </c>
      <c r="Z935" s="5">
        <v>57.195605285159218</v>
      </c>
      <c r="AA935" s="5">
        <v>82.396736352800303</v>
      </c>
      <c r="AB935" s="5">
        <v>110.96926206291369</v>
      </c>
      <c r="AC935" s="5">
        <v>147.83796402242751</v>
      </c>
      <c r="AD935" s="5">
        <v>182.34453314741558</v>
      </c>
      <c r="AE935" s="5">
        <v>211.58519000000001</v>
      </c>
      <c r="AF935" s="5">
        <v>237.19560528515922</v>
      </c>
      <c r="AG935" s="5">
        <v>262.3967363528003</v>
      </c>
      <c r="BP935" s="47">
        <v>71.28</v>
      </c>
      <c r="BQ935" s="47">
        <v>1</v>
      </c>
      <c r="BR935" s="47">
        <v>71.28</v>
      </c>
      <c r="BS935" s="80" t="s">
        <v>432</v>
      </c>
      <c r="ED935" s="72"/>
      <c r="EE935" s="72"/>
    </row>
    <row r="936" spans="20:135">
      <c r="T936" s="19">
        <v>0.64861111111111114</v>
      </c>
      <c r="U936" s="35">
        <v>291.25168184029746</v>
      </c>
      <c r="V936" s="5">
        <v>291.25168184029746</v>
      </c>
      <c r="W936" s="5">
        <v>328.13937483955715</v>
      </c>
      <c r="X936" s="5">
        <v>2.6210239638059534</v>
      </c>
      <c r="Y936" s="5">
        <v>31.828250000000025</v>
      </c>
      <c r="Z936" s="5">
        <v>57.42406883046317</v>
      </c>
      <c r="AA936" s="5">
        <v>82.637054035032747</v>
      </c>
      <c r="AB936" s="5">
        <v>111.25168184029746</v>
      </c>
      <c r="AC936" s="5">
        <v>148.13937483955715</v>
      </c>
      <c r="AD936" s="5">
        <v>182.62102396380595</v>
      </c>
      <c r="AE936" s="5">
        <v>211.82825</v>
      </c>
      <c r="AF936" s="5">
        <v>237.42406883046317</v>
      </c>
      <c r="AG936" s="5">
        <v>262.63705403503275</v>
      </c>
      <c r="BP936" s="47">
        <v>71.290000000000006</v>
      </c>
      <c r="BQ936" s="47">
        <v>1</v>
      </c>
      <c r="BR936" s="47">
        <v>71.290000000000006</v>
      </c>
      <c r="BS936" s="80" t="s">
        <v>432</v>
      </c>
      <c r="ED936" s="72"/>
      <c r="EE936" s="72"/>
    </row>
    <row r="937" spans="20:135">
      <c r="T937" s="19">
        <v>0.64930555555555558</v>
      </c>
      <c r="U937" s="35">
        <v>291.53448685331915</v>
      </c>
      <c r="V937" s="5">
        <v>291.53448685331915</v>
      </c>
      <c r="W937" s="5">
        <v>328.44108931005997</v>
      </c>
      <c r="X937" s="5">
        <v>2.8973141715375732</v>
      </c>
      <c r="Y937" s="5">
        <v>32.071129999999982</v>
      </c>
      <c r="Z937" s="5">
        <v>57.652530940572262</v>
      </c>
      <c r="AA937" s="5">
        <v>82.877581389153193</v>
      </c>
      <c r="AB937" s="5">
        <v>111.53448685331915</v>
      </c>
      <c r="AC937" s="5">
        <v>148.44108931005997</v>
      </c>
      <c r="AD937" s="5">
        <v>182.89731417153757</v>
      </c>
      <c r="AE937" s="5">
        <v>212.07112999999998</v>
      </c>
      <c r="AF937" s="5">
        <v>237.65253094057226</v>
      </c>
      <c r="AG937" s="5">
        <v>262.87758138915319</v>
      </c>
      <c r="BP937" s="47">
        <v>71.3</v>
      </c>
      <c r="BQ937" s="47">
        <v>1</v>
      </c>
      <c r="BR937" s="47">
        <v>71.3</v>
      </c>
      <c r="BS937" s="80" t="s">
        <v>432</v>
      </c>
      <c r="ED937" s="72"/>
      <c r="EE937" s="72"/>
    </row>
    <row r="938" spans="20:135">
      <c r="T938" s="19">
        <v>0.65</v>
      </c>
      <c r="U938" s="35">
        <v>291.81766739674202</v>
      </c>
      <c r="V938" s="5">
        <v>291.81766739674202</v>
      </c>
      <c r="W938" s="5">
        <v>328.74271898748327</v>
      </c>
      <c r="X938" s="5">
        <v>3.1733999934605208</v>
      </c>
      <c r="Y938" s="5">
        <v>32.313850000000002</v>
      </c>
      <c r="Z938" s="5">
        <v>57.880992963432334</v>
      </c>
      <c r="AA938" s="5">
        <v>83.118319335099272</v>
      </c>
      <c r="AB938" s="5">
        <v>111.81766739674202</v>
      </c>
      <c r="AC938" s="5">
        <v>148.74271898748327</v>
      </c>
      <c r="AD938" s="5">
        <v>183.17339999346052</v>
      </c>
      <c r="AE938" s="5">
        <v>212.31385</v>
      </c>
      <c r="AF938" s="5">
        <v>237.88099296343233</v>
      </c>
      <c r="AG938" s="5">
        <v>263.11831933509927</v>
      </c>
      <c r="BP938" s="47">
        <v>71.31</v>
      </c>
      <c r="BQ938" s="47">
        <v>1</v>
      </c>
      <c r="BR938" s="47">
        <v>71.31</v>
      </c>
      <c r="BS938" s="80" t="s">
        <v>432</v>
      </c>
      <c r="ED938" s="72"/>
      <c r="EE938" s="72"/>
    </row>
    <row r="939" spans="20:135">
      <c r="T939" s="19">
        <v>0.65069444444444446</v>
      </c>
      <c r="U939" s="35">
        <v>292.10125942316216</v>
      </c>
      <c r="V939" s="5">
        <v>292.10125942316216</v>
      </c>
      <c r="W939" s="5">
        <v>329.04454848559567</v>
      </c>
      <c r="X939" s="5">
        <v>3.4492829413939035</v>
      </c>
      <c r="Y939" s="5">
        <v>32.556389999999965</v>
      </c>
      <c r="Z939" s="5">
        <v>58.109456249226469</v>
      </c>
      <c r="AA939" s="5">
        <v>83.359269281974605</v>
      </c>
      <c r="AB939" s="5">
        <v>112.10125942316216</v>
      </c>
      <c r="AC939" s="5">
        <v>149.04454848559567</v>
      </c>
      <c r="AD939" s="5">
        <v>183.4492829413939</v>
      </c>
      <c r="AE939" s="5">
        <v>212.55638999999999</v>
      </c>
      <c r="AF939" s="5">
        <v>238.10945624922647</v>
      </c>
      <c r="AG939" s="5">
        <v>263.3592692819746</v>
      </c>
      <c r="BP939" s="47">
        <v>71.319999999999993</v>
      </c>
      <c r="BQ939" s="47">
        <v>1</v>
      </c>
      <c r="BR939" s="47">
        <v>71.319999999999993</v>
      </c>
      <c r="BS939" s="80" t="s">
        <v>432</v>
      </c>
      <c r="ED939" s="72"/>
      <c r="EE939" s="72"/>
    </row>
    <row r="940" spans="20:135">
      <c r="T940" s="19">
        <v>0.65138888888888891</v>
      </c>
      <c r="U940" s="35">
        <v>292.38523967664798</v>
      </c>
      <c r="V940" s="5">
        <v>292.38523967664798</v>
      </c>
      <c r="W940" s="5">
        <v>329.34627982973251</v>
      </c>
      <c r="X940" s="5">
        <v>3.7249593635161773</v>
      </c>
      <c r="Y940" s="5">
        <v>32.79876999999999</v>
      </c>
      <c r="Z940" s="5">
        <v>58.337922151257885</v>
      </c>
      <c r="AA940" s="5">
        <v>83.600433934133264</v>
      </c>
      <c r="AB940" s="5">
        <v>112.38523967664798</v>
      </c>
      <c r="AC940" s="5">
        <v>149.34627982973257</v>
      </c>
      <c r="AD940" s="5">
        <v>183.72495936351618</v>
      </c>
      <c r="AE940" s="5">
        <v>212.79876999999999</v>
      </c>
      <c r="AF940" s="5">
        <v>238.33792215125789</v>
      </c>
      <c r="AG940" s="5">
        <v>263.60043393413326</v>
      </c>
      <c r="BP940" s="47">
        <v>71.33</v>
      </c>
      <c r="BQ940" s="47">
        <v>1</v>
      </c>
      <c r="BR940" s="47">
        <v>71.33</v>
      </c>
      <c r="BS940" s="80" t="s">
        <v>432</v>
      </c>
      <c r="ED940" s="72"/>
      <c r="EE940" s="72"/>
    </row>
    <row r="941" spans="20:135">
      <c r="T941" s="19">
        <v>0.65208333333333335</v>
      </c>
      <c r="U941" s="35">
        <v>292.66963121535036</v>
      </c>
      <c r="V941" s="5">
        <v>292.66963121535036</v>
      </c>
      <c r="W941" s="5">
        <v>329.64820349408092</v>
      </c>
      <c r="X941" s="5">
        <v>4.0004282133118636</v>
      </c>
      <c r="Y941" s="5">
        <v>33.040989999999965</v>
      </c>
      <c r="Z941" s="5">
        <v>58.566392025293283</v>
      </c>
      <c r="AA941" s="5">
        <v>83.841812904131757</v>
      </c>
      <c r="AB941" s="5">
        <v>112.66963121535036</v>
      </c>
      <c r="AC941" s="5">
        <v>149.64820349408092</v>
      </c>
      <c r="AD941" s="5">
        <v>184.00042821331186</v>
      </c>
      <c r="AE941" s="5">
        <v>213.04098999999999</v>
      </c>
      <c r="AF941" s="5">
        <v>238.56639202529328</v>
      </c>
      <c r="AG941" s="5">
        <v>263.84181290413176</v>
      </c>
      <c r="BP941" s="47">
        <v>71.34</v>
      </c>
      <c r="BQ941" s="47">
        <v>1</v>
      </c>
      <c r="BR941" s="47">
        <v>71.34</v>
      </c>
      <c r="BS941" s="80" t="s">
        <v>432</v>
      </c>
      <c r="ED941" s="72"/>
      <c r="EE941" s="72"/>
    </row>
    <row r="942" spans="20:135">
      <c r="T942" s="19">
        <v>0.65277777777777779</v>
      </c>
      <c r="U942" s="35">
        <v>292.9544132051409</v>
      </c>
      <c r="V942" s="5">
        <v>292.9544132051409</v>
      </c>
      <c r="W942" s="5">
        <v>329.95021017794232</v>
      </c>
      <c r="X942" s="5">
        <v>4.2756900718595716</v>
      </c>
      <c r="Y942" s="5">
        <v>33.283029999999997</v>
      </c>
      <c r="Z942" s="5">
        <v>58.794867229595752</v>
      </c>
      <c r="AA942" s="5">
        <v>84.083409136432806</v>
      </c>
      <c r="AB942" s="5">
        <v>112.9544132051409</v>
      </c>
      <c r="AC942" s="5">
        <v>149.95021017794238</v>
      </c>
      <c r="AD942" s="5">
        <v>184.27569007185957</v>
      </c>
      <c r="AE942" s="5">
        <v>213.28303</v>
      </c>
      <c r="AF942" s="5">
        <v>238.79486722959575</v>
      </c>
      <c r="AG942" s="5">
        <v>264.08340913643281</v>
      </c>
      <c r="BP942" s="47">
        <v>71.349999999999994</v>
      </c>
      <c r="BQ942" s="47">
        <v>1</v>
      </c>
      <c r="BR942" s="47">
        <v>71.349999999999994</v>
      </c>
      <c r="BS942" s="80" t="s">
        <v>432</v>
      </c>
      <c r="ED942" s="72"/>
      <c r="EE942" s="72"/>
    </row>
    <row r="943" spans="20:135">
      <c r="T943" s="19">
        <v>0.65347222222222223</v>
      </c>
      <c r="U943" s="35">
        <v>293.2395845709737</v>
      </c>
      <c r="V943" s="5">
        <v>293.2395845709737</v>
      </c>
      <c r="W943" s="5">
        <v>330.25237383748174</v>
      </c>
      <c r="X943" s="5">
        <v>4.5507418163919624</v>
      </c>
      <c r="Y943" s="5">
        <v>33.524909999999977</v>
      </c>
      <c r="Z943" s="5">
        <v>59.023349125232698</v>
      </c>
      <c r="AA943" s="5">
        <v>84.325224109901683</v>
      </c>
      <c r="AB943" s="5">
        <v>113.2395845709737</v>
      </c>
      <c r="AC943" s="5">
        <v>150.25237383748174</v>
      </c>
      <c r="AD943" s="5">
        <v>184.55074181639196</v>
      </c>
      <c r="AE943" s="5">
        <v>213.52491000000001</v>
      </c>
      <c r="AF943" s="5">
        <v>239.0233491252327</v>
      </c>
      <c r="AG943" s="5">
        <v>264.32522410990168</v>
      </c>
      <c r="BP943" s="47">
        <v>71.36</v>
      </c>
      <c r="BQ943" s="47">
        <v>1</v>
      </c>
      <c r="BR943" s="47">
        <v>71.36</v>
      </c>
      <c r="BS943" s="80" t="s">
        <v>432</v>
      </c>
      <c r="ED943" s="72"/>
      <c r="EE943" s="72"/>
    </row>
    <row r="944" spans="20:135">
      <c r="T944" s="19">
        <v>0.65416666666666667</v>
      </c>
      <c r="U944" s="35">
        <v>293.52511589373444</v>
      </c>
      <c r="V944" s="5">
        <v>293.52511589373444</v>
      </c>
      <c r="W944" s="5">
        <v>330.55448725909514</v>
      </c>
      <c r="X944" s="5">
        <v>4.8255824620467251</v>
      </c>
      <c r="Y944" s="5">
        <v>33.766629999999964</v>
      </c>
      <c r="Z944" s="5">
        <v>59.251839075615067</v>
      </c>
      <c r="AA944" s="5">
        <v>84.567257494377145</v>
      </c>
      <c r="AB944" s="5">
        <v>113.52511589373444</v>
      </c>
      <c r="AC944" s="5">
        <v>150.55448725909514</v>
      </c>
      <c r="AD944" s="5">
        <v>184.82558246204673</v>
      </c>
      <c r="AE944" s="5">
        <v>213.76662999999999</v>
      </c>
      <c r="AF944" s="5">
        <v>239.25183907561507</v>
      </c>
      <c r="AG944" s="5">
        <v>264.56725749437715</v>
      </c>
      <c r="BP944" s="47">
        <v>71.37</v>
      </c>
      <c r="BQ944" s="47">
        <v>1</v>
      </c>
      <c r="BR944" s="47">
        <v>71.37</v>
      </c>
      <c r="BS944" s="80" t="s">
        <v>432</v>
      </c>
      <c r="ED944" s="72"/>
      <c r="EE944" s="72"/>
    </row>
    <row r="945" spans="20:135">
      <c r="T945" s="19">
        <v>0.65486111111111112</v>
      </c>
      <c r="U945" s="35">
        <v>293.81108082757987</v>
      </c>
      <c r="V945" s="5">
        <v>293.81108082757987</v>
      </c>
      <c r="W945" s="5">
        <v>330.85659962966952</v>
      </c>
      <c r="X945" s="5">
        <v>5.1002121042471913</v>
      </c>
      <c r="Y945" s="5">
        <v>34.008180000000038</v>
      </c>
      <c r="Z945" s="5">
        <v>59.480338446584824</v>
      </c>
      <c r="AA945" s="5">
        <v>84.809513160466508</v>
      </c>
      <c r="AB945" s="5">
        <v>113.81108082757987</v>
      </c>
      <c r="AC945" s="5">
        <v>150.85659962966952</v>
      </c>
      <c r="AD945" s="5">
        <v>185.10021210424719</v>
      </c>
      <c r="AE945" s="5">
        <v>214.00818000000001</v>
      </c>
      <c r="AF945" s="5">
        <v>239.48033844658482</v>
      </c>
      <c r="AG945" s="5">
        <v>264.80951316046651</v>
      </c>
      <c r="BP945" s="47">
        <v>71.38</v>
      </c>
      <c r="BQ945" s="47">
        <v>1</v>
      </c>
      <c r="BR945" s="47">
        <v>71.38</v>
      </c>
      <c r="BS945" s="80" t="s">
        <v>432</v>
      </c>
      <c r="ED945" s="72"/>
      <c r="EE945" s="72"/>
    </row>
    <row r="946" spans="20:135">
      <c r="T946" s="19">
        <v>0.65555555555555556</v>
      </c>
      <c r="U946" s="35">
        <v>294.09746993853531</v>
      </c>
      <c r="V946" s="5">
        <v>294.09746993853531</v>
      </c>
      <c r="W946" s="5">
        <v>331.15883017812166</v>
      </c>
      <c r="X946" s="5">
        <v>5.3746281190867649</v>
      </c>
      <c r="Y946" s="5">
        <v>34.249570000000006</v>
      </c>
      <c r="Z946" s="5">
        <v>59.708848606478682</v>
      </c>
      <c r="AA946" s="5">
        <v>85.051990101559227</v>
      </c>
      <c r="AB946" s="5">
        <v>114.09746993853531</v>
      </c>
      <c r="AC946" s="5">
        <v>151.15883017812166</v>
      </c>
      <c r="AD946" s="5">
        <v>185.37462811908676</v>
      </c>
      <c r="AE946" s="5">
        <v>214.24957000000001</v>
      </c>
      <c r="AF946" s="5">
        <v>239.70884860647868</v>
      </c>
      <c r="AG946" s="5">
        <v>265.05199010155923</v>
      </c>
      <c r="BP946" s="47">
        <v>71.39</v>
      </c>
      <c r="BQ946" s="47">
        <v>1</v>
      </c>
      <c r="BR946" s="47">
        <v>71.39</v>
      </c>
      <c r="BS946" s="80" t="s">
        <v>432</v>
      </c>
      <c r="ED946" s="72"/>
      <c r="EE946" s="72"/>
    </row>
    <row r="947" spans="20:135">
      <c r="T947" s="19">
        <v>0.65625</v>
      </c>
      <c r="U947" s="35">
        <v>294.38421088940066</v>
      </c>
      <c r="V947" s="5">
        <v>294.38421088940066</v>
      </c>
      <c r="W947" s="5">
        <v>331.46118939669418</v>
      </c>
      <c r="X947" s="5">
        <v>5.6488301231035507</v>
      </c>
      <c r="Y947" s="5">
        <v>34.490790000000004</v>
      </c>
      <c r="Z947" s="5">
        <v>59.937370925901348</v>
      </c>
      <c r="AA947" s="5">
        <v>85.294691769141536</v>
      </c>
      <c r="AB947" s="5">
        <v>114.38421088940066</v>
      </c>
      <c r="AC947" s="5">
        <v>151.46118939669418</v>
      </c>
      <c r="AD947" s="5">
        <v>185.64883012310355</v>
      </c>
      <c r="AE947" s="5">
        <v>214.49079</v>
      </c>
      <c r="AF947" s="5">
        <v>239.93737092590135</v>
      </c>
      <c r="AG947" s="5">
        <v>265.29469176914154</v>
      </c>
      <c r="BP947" s="47">
        <v>71.400000000000006</v>
      </c>
      <c r="BQ947" s="47">
        <v>1</v>
      </c>
      <c r="BR947" s="47">
        <v>71.400000000000006</v>
      </c>
      <c r="BS947" s="80" t="s">
        <v>432</v>
      </c>
      <c r="ED947" s="72"/>
      <c r="EE947" s="72"/>
    </row>
    <row r="948" spans="20:135">
      <c r="T948" s="19">
        <v>0.65694444444444444</v>
      </c>
      <c r="U948" s="35">
        <v>294.67135592356203</v>
      </c>
      <c r="V948" s="5">
        <v>294.67135592356203</v>
      </c>
      <c r="W948" s="5">
        <v>331.76349128369986</v>
      </c>
      <c r="X948" s="5">
        <v>5.9228171021623552</v>
      </c>
      <c r="Y948" s="5">
        <v>34.731850000000009</v>
      </c>
      <c r="Z948" s="5">
        <v>60.165906777776684</v>
      </c>
      <c r="AA948" s="5">
        <v>85.537618605891566</v>
      </c>
      <c r="AB948" s="5">
        <v>114.67135592356203</v>
      </c>
      <c r="AC948" s="5">
        <v>151.76349128369986</v>
      </c>
      <c r="AD948" s="5">
        <v>185.92281710216236</v>
      </c>
      <c r="AE948" s="5">
        <v>214.73185000000001</v>
      </c>
      <c r="AF948" s="5">
        <v>240.16590677777668</v>
      </c>
      <c r="AG948" s="5">
        <v>265.53761860589157</v>
      </c>
      <c r="BP948" s="47">
        <v>71.41</v>
      </c>
      <c r="BQ948" s="47">
        <v>1</v>
      </c>
      <c r="BR948" s="47">
        <v>71.41</v>
      </c>
      <c r="BS948" s="80" t="s">
        <v>432</v>
      </c>
      <c r="ED948" s="72"/>
      <c r="EE948" s="72"/>
    </row>
    <row r="949" spans="20:135">
      <c r="T949" s="19">
        <v>0.65763888888888888</v>
      </c>
      <c r="U949" s="35">
        <v>294.95884346877745</v>
      </c>
      <c r="V949" s="5">
        <v>294.95884346877745</v>
      </c>
      <c r="W949" s="5">
        <v>332.06591379993642</v>
      </c>
      <c r="X949" s="5">
        <v>6.1965873314113082</v>
      </c>
      <c r="Y949" s="5">
        <v>34.972759999999994</v>
      </c>
      <c r="Z949" s="5">
        <v>60.394457537290009</v>
      </c>
      <c r="AA949" s="5">
        <v>85.780771839875797</v>
      </c>
      <c r="AB949" s="5">
        <v>114.95884346877745</v>
      </c>
      <c r="AC949" s="5">
        <v>152.06591379993642</v>
      </c>
      <c r="AD949" s="5">
        <v>186.19658733141131</v>
      </c>
      <c r="AE949" s="5">
        <v>214.97275999999999</v>
      </c>
      <c r="AF949" s="5">
        <v>240.39445753729001</v>
      </c>
      <c r="AG949" s="5">
        <v>265.7807718398758</v>
      </c>
      <c r="BP949" s="47">
        <v>71.42</v>
      </c>
      <c r="BQ949" s="47">
        <v>1</v>
      </c>
      <c r="BR949" s="47">
        <v>71.42</v>
      </c>
      <c r="BS949" s="80" t="s">
        <v>432</v>
      </c>
      <c r="ED949" s="72"/>
      <c r="EE949" s="72"/>
    </row>
    <row r="950" spans="20:135">
      <c r="T950" s="19">
        <v>0.65833333333333333</v>
      </c>
      <c r="U950" s="35">
        <v>295.24681791315999</v>
      </c>
      <c r="V950" s="5">
        <v>295.24681791315999</v>
      </c>
      <c r="W950" s="5">
        <v>332.36834059300105</v>
      </c>
      <c r="X950" s="5">
        <v>6.4701397751028935</v>
      </c>
      <c r="Y950" s="5">
        <v>35.21350000000001</v>
      </c>
      <c r="Z950" s="5">
        <v>60.62302458179829</v>
      </c>
      <c r="AA950" s="5">
        <v>86.024153798064617</v>
      </c>
      <c r="AB950" s="5">
        <v>115.24681791315999</v>
      </c>
      <c r="AC950" s="5">
        <v>152.36834059300099</v>
      </c>
      <c r="AD950" s="5">
        <v>186.47013977510289</v>
      </c>
      <c r="AE950" s="5">
        <v>215.21350000000001</v>
      </c>
      <c r="AF950" s="5">
        <v>240.62302458179829</v>
      </c>
      <c r="AG950" s="5">
        <v>266.02415379806462</v>
      </c>
      <c r="BP950" s="47">
        <v>71.430000000000007</v>
      </c>
      <c r="BQ950" s="47">
        <v>1</v>
      </c>
      <c r="BR950" s="47">
        <v>71.430000000000007</v>
      </c>
      <c r="BS950" s="80" t="s">
        <v>432</v>
      </c>
      <c r="ED950" s="72"/>
      <c r="EE950" s="72"/>
    </row>
    <row r="951" spans="20:135">
      <c r="T951" s="19">
        <v>0.65902777777777777</v>
      </c>
      <c r="U951" s="35">
        <v>295.53510505630686</v>
      </c>
      <c r="V951" s="5">
        <v>295.53510505630686</v>
      </c>
      <c r="W951" s="5">
        <v>332.67089689649583</v>
      </c>
      <c r="X951" s="5">
        <v>6.7434740581930441</v>
      </c>
      <c r="Y951" s="5">
        <v>35.454079999999976</v>
      </c>
      <c r="Z951" s="5">
        <v>60.851609290784495</v>
      </c>
      <c r="AA951" s="5">
        <v>86.267765123821221</v>
      </c>
      <c r="AB951" s="5">
        <v>115.53510505630686</v>
      </c>
      <c r="AC951" s="5">
        <v>152.67089689649583</v>
      </c>
      <c r="AD951" s="5">
        <v>186.74347405819304</v>
      </c>
      <c r="AE951" s="5">
        <v>215.45408</v>
      </c>
      <c r="AF951" s="5">
        <v>240.85160929078449</v>
      </c>
      <c r="AG951" s="5">
        <v>266.26776512382122</v>
      </c>
      <c r="BP951" s="47">
        <v>71.44</v>
      </c>
      <c r="BQ951" s="47">
        <v>1</v>
      </c>
      <c r="BR951" s="47">
        <v>71.44</v>
      </c>
      <c r="BS951" s="80" t="s">
        <v>432</v>
      </c>
      <c r="ED951" s="72"/>
      <c r="EE951" s="72"/>
    </row>
    <row r="952" spans="20:135">
      <c r="T952" s="19">
        <v>0.65972222222222221</v>
      </c>
      <c r="U952" s="35">
        <v>295.82383503008941</v>
      </c>
      <c r="V952" s="5">
        <v>295.82383503008941</v>
      </c>
      <c r="W952" s="5">
        <v>332.97335954781408</v>
      </c>
      <c r="X952" s="5">
        <v>7.0165883995476293</v>
      </c>
      <c r="Y952" s="5">
        <v>35.694510000000037</v>
      </c>
      <c r="Z952" s="5">
        <v>61.080213045853213</v>
      </c>
      <c r="AA952" s="5">
        <v>86.511606904531732</v>
      </c>
      <c r="AB952" s="5">
        <v>115.82383503008941</v>
      </c>
      <c r="AC952" s="5">
        <v>152.97335954781408</v>
      </c>
      <c r="AD952" s="5">
        <v>187.01658839954763</v>
      </c>
      <c r="AE952" s="5">
        <v>215.69451000000001</v>
      </c>
      <c r="AF952" s="5">
        <v>241.08021304585321</v>
      </c>
      <c r="AG952" s="5">
        <v>266.51160690453173</v>
      </c>
      <c r="BP952" s="47">
        <v>71.45</v>
      </c>
      <c r="BQ952" s="47">
        <v>1</v>
      </c>
      <c r="BR952" s="47">
        <v>71.45</v>
      </c>
      <c r="BS952" s="80" t="s">
        <v>432</v>
      </c>
      <c r="ED952" s="72"/>
      <c r="EE952" s="72"/>
    </row>
    <row r="953" spans="20:135">
      <c r="T953" s="19">
        <v>0.66041666666666665</v>
      </c>
      <c r="U953" s="35">
        <v>296.11291520571137</v>
      </c>
      <c r="V953" s="5">
        <v>296.11291520571137</v>
      </c>
      <c r="W953" s="5">
        <v>333.27595137580079</v>
      </c>
      <c r="X953" s="5">
        <v>7.2894822532902026</v>
      </c>
      <c r="Y953" s="5">
        <v>35.934770000000015</v>
      </c>
      <c r="Z953" s="5">
        <v>61.308837230623965</v>
      </c>
      <c r="AA953" s="5">
        <v>86.755682184642751</v>
      </c>
      <c r="AB953" s="5">
        <v>116.11291520571137</v>
      </c>
      <c r="AC953" s="5">
        <v>153.27595137580079</v>
      </c>
      <c r="AD953" s="5">
        <v>187.2894822532902</v>
      </c>
      <c r="AE953" s="5">
        <v>215.93477000000001</v>
      </c>
      <c r="AF953" s="5">
        <v>241.30883723062396</v>
      </c>
      <c r="AG953" s="5">
        <v>266.75568218464275</v>
      </c>
      <c r="BP953" s="47">
        <v>71.459999999999994</v>
      </c>
      <c r="BQ953" s="47">
        <v>1</v>
      </c>
      <c r="BR953" s="47">
        <v>71.459999999999994</v>
      </c>
      <c r="BS953" s="80" t="s">
        <v>432</v>
      </c>
      <c r="ED953" s="72"/>
      <c r="EE953" s="72"/>
    </row>
    <row r="954" spans="20:135">
      <c r="T954" s="19">
        <v>0.66111111111111109</v>
      </c>
      <c r="U954" s="35">
        <v>296.40238174765193</v>
      </c>
      <c r="V954" s="5">
        <v>296.40238174765193</v>
      </c>
      <c r="W954" s="5">
        <v>333.57861388694079</v>
      </c>
      <c r="X954" s="5">
        <v>7.5621540776819529</v>
      </c>
      <c r="Y954" s="5">
        <v>36.17488000000003</v>
      </c>
      <c r="Z954" s="5">
        <v>61.537483230701127</v>
      </c>
      <c r="AA954" s="5">
        <v>86.999989389597772</v>
      </c>
      <c r="AB954" s="5">
        <v>116.40238174765193</v>
      </c>
      <c r="AC954" s="5">
        <v>153.57861388694073</v>
      </c>
      <c r="AD954" s="5">
        <v>187.56215407768195</v>
      </c>
      <c r="AE954" s="5">
        <v>216.17488</v>
      </c>
      <c r="AF954" s="5">
        <v>241.53748323070113</v>
      </c>
      <c r="AG954" s="5">
        <v>266.99998938959777</v>
      </c>
      <c r="BP954" s="47">
        <v>71.47</v>
      </c>
      <c r="BQ954" s="47">
        <v>1</v>
      </c>
      <c r="BR954" s="47">
        <v>71.47</v>
      </c>
      <c r="BS954" s="80" t="s">
        <v>432</v>
      </c>
      <c r="ED954" s="72"/>
      <c r="EE954" s="72"/>
    </row>
    <row r="955" spans="20:135">
      <c r="T955" s="19">
        <v>0.66180555555555554</v>
      </c>
      <c r="U955" s="35">
        <v>296.69225968612773</v>
      </c>
      <c r="V955" s="5">
        <v>296.69225968612773</v>
      </c>
      <c r="W955" s="5">
        <v>333.88119378877639</v>
      </c>
      <c r="X955" s="5">
        <v>7.8346033183868826</v>
      </c>
      <c r="Y955" s="5">
        <v>36.414840000000027</v>
      </c>
      <c r="Z955" s="5">
        <v>61.766152433631078</v>
      </c>
      <c r="AA955" s="5">
        <v>87.244533236791654</v>
      </c>
      <c r="AB955" s="5">
        <v>116.69225968612773</v>
      </c>
      <c r="AC955" s="5">
        <v>153.88119378877639</v>
      </c>
      <c r="AD955" s="5">
        <v>187.83460331838688</v>
      </c>
      <c r="AE955" s="5">
        <v>216.41484</v>
      </c>
      <c r="AF955" s="5">
        <v>241.76615243363108</v>
      </c>
      <c r="AG955" s="5">
        <v>267.24453323679165</v>
      </c>
      <c r="BP955" s="47">
        <v>71.48</v>
      </c>
      <c r="BQ955" s="47">
        <v>1</v>
      </c>
      <c r="BR955" s="47">
        <v>71.48</v>
      </c>
      <c r="BS955" s="80" t="s">
        <v>432</v>
      </c>
      <c r="ED955" s="72"/>
      <c r="EE955" s="72"/>
    </row>
    <row r="956" spans="20:135">
      <c r="T956" s="19">
        <v>0.66249999999999998</v>
      </c>
      <c r="U956" s="35">
        <v>296.98252171445756</v>
      </c>
      <c r="V956" s="5">
        <v>296.98252171445756</v>
      </c>
      <c r="W956" s="5">
        <v>334.1838872727692</v>
      </c>
      <c r="X956" s="5">
        <v>8.1068296557608619</v>
      </c>
      <c r="Y956" s="5">
        <v>36.654639999999972</v>
      </c>
      <c r="Z956" s="5">
        <v>61.994846228832671</v>
      </c>
      <c r="AA956" s="5">
        <v>87.489312866083878</v>
      </c>
      <c r="AB956" s="5">
        <v>116.98252171445756</v>
      </c>
      <c r="AC956" s="5">
        <v>154.1838872727692</v>
      </c>
      <c r="AD956" s="5">
        <v>188.10682965576086</v>
      </c>
      <c r="AE956" s="5">
        <v>216.65464</v>
      </c>
      <c r="AF956" s="5">
        <v>241.99484622883267</v>
      </c>
      <c r="AG956" s="5">
        <v>267.48931286608388</v>
      </c>
      <c r="BP956" s="47">
        <v>71.489999999999995</v>
      </c>
      <c r="BQ956" s="47">
        <v>1</v>
      </c>
      <c r="BR956" s="47">
        <v>71.489999999999995</v>
      </c>
      <c r="BS956" s="80" t="s">
        <v>432</v>
      </c>
      <c r="ED956" s="72"/>
      <c r="EE956" s="72"/>
    </row>
    <row r="957" spans="20:135">
      <c r="T957" s="19">
        <v>0.66319444444444442</v>
      </c>
      <c r="U957" s="35">
        <v>297.273207078155</v>
      </c>
      <c r="V957" s="5">
        <v>297.273207078155</v>
      </c>
      <c r="W957" s="5">
        <v>334.48652586712336</v>
      </c>
      <c r="X957" s="5">
        <v>8.3788306061613866</v>
      </c>
      <c r="Y957" s="5">
        <v>36.894279999999981</v>
      </c>
      <c r="Z957" s="5">
        <v>62.223566007556769</v>
      </c>
      <c r="AA957" s="5">
        <v>87.734330668418693</v>
      </c>
      <c r="AB957" s="5">
        <v>117.273207078155</v>
      </c>
      <c r="AC957" s="5">
        <v>154.48652586712342</v>
      </c>
      <c r="AD957" s="5">
        <v>188.37883060616139</v>
      </c>
      <c r="AE957" s="5">
        <v>216.89428000000001</v>
      </c>
      <c r="AF957" s="5">
        <v>242.22356600755677</v>
      </c>
      <c r="AG957" s="5">
        <v>267.73433066841869</v>
      </c>
      <c r="BP957" s="47">
        <v>71.5</v>
      </c>
      <c r="BQ957" s="47">
        <v>1</v>
      </c>
      <c r="BR957" s="47">
        <v>71.5</v>
      </c>
      <c r="BS957" s="80" t="s">
        <v>432</v>
      </c>
      <c r="ED957" s="72"/>
      <c r="EE957" s="72"/>
    </row>
    <row r="958" spans="20:135">
      <c r="T958" s="19">
        <v>0.66388888888888886</v>
      </c>
      <c r="U958" s="35">
        <v>297.56427136698289</v>
      </c>
      <c r="V958" s="5">
        <v>297.56427136698289</v>
      </c>
      <c r="W958" s="5">
        <v>334.78923399278773</v>
      </c>
      <c r="X958" s="5">
        <v>8.65060637509049</v>
      </c>
      <c r="Y958" s="5">
        <v>37.133770000000027</v>
      </c>
      <c r="Z958" s="5">
        <v>62.452313162830876</v>
      </c>
      <c r="AA958" s="5">
        <v>87.979587676301435</v>
      </c>
      <c r="AB958" s="5">
        <v>117.56427136698289</v>
      </c>
      <c r="AC958" s="5">
        <v>154.78923399278779</v>
      </c>
      <c r="AD958" s="5">
        <v>188.65060637509049</v>
      </c>
      <c r="AE958" s="5">
        <v>217.13377</v>
      </c>
      <c r="AF958" s="5">
        <v>242.45231316283088</v>
      </c>
      <c r="AG958" s="5">
        <v>267.97958767630143</v>
      </c>
      <c r="BP958" s="47">
        <v>71.510000000000005</v>
      </c>
      <c r="BQ958" s="47">
        <v>1</v>
      </c>
      <c r="BR958" s="47">
        <v>71.510000000000005</v>
      </c>
      <c r="BS958" s="80" t="s">
        <v>432</v>
      </c>
      <c r="ED958" s="72"/>
      <c r="EE958" s="72"/>
    </row>
    <row r="959" spans="20:135">
      <c r="T959" s="19">
        <v>0.6645833333333333</v>
      </c>
      <c r="U959" s="35">
        <v>297.85570256948085</v>
      </c>
      <c r="V959" s="5">
        <v>297.85570256948085</v>
      </c>
      <c r="W959" s="5">
        <v>335.09184902489039</v>
      </c>
      <c r="X959" s="5">
        <v>8.922156182141066</v>
      </c>
      <c r="Y959" s="5">
        <v>37.373109999999997</v>
      </c>
      <c r="Z959" s="5">
        <v>62.681089089404281</v>
      </c>
      <c r="AA959" s="5">
        <v>88.225084539305669</v>
      </c>
      <c r="AB959" s="5">
        <v>117.85570256948085</v>
      </c>
      <c r="AC959" s="5">
        <v>155.09184902489039</v>
      </c>
      <c r="AD959" s="5">
        <v>188.92215618214107</v>
      </c>
      <c r="AE959" s="5">
        <v>217.37311</v>
      </c>
      <c r="AF959" s="5">
        <v>242.68108908940428</v>
      </c>
      <c r="AG959" s="5">
        <v>268.22508453930567</v>
      </c>
      <c r="BP959" s="47">
        <v>71.52</v>
      </c>
      <c r="BQ959" s="47">
        <v>1</v>
      </c>
      <c r="BR959" s="47">
        <v>71.52</v>
      </c>
      <c r="BS959" s="80" t="s">
        <v>432</v>
      </c>
      <c r="ED959" s="72"/>
      <c r="EE959" s="72"/>
    </row>
    <row r="960" spans="20:135">
      <c r="T960" s="19">
        <v>0.66527777777777775</v>
      </c>
      <c r="U960" s="35">
        <v>298.14747447201569</v>
      </c>
      <c r="V960" s="5">
        <v>298.14747447201569</v>
      </c>
      <c r="W960" s="5">
        <v>335.39451587106998</v>
      </c>
      <c r="X960" s="5">
        <v>9.1934778939977946</v>
      </c>
      <c r="Y960" s="5">
        <v>37.612300000000005</v>
      </c>
      <c r="Z960" s="5">
        <v>62.909895183697472</v>
      </c>
      <c r="AA960" s="5">
        <v>88.47082294414929</v>
      </c>
      <c r="AB960" s="5">
        <v>118.14747447201569</v>
      </c>
      <c r="AC960" s="5">
        <v>155.39451587106998</v>
      </c>
      <c r="AD960" s="5">
        <v>189.19347789399779</v>
      </c>
      <c r="AE960" s="5">
        <v>217.6123</v>
      </c>
      <c r="AF960" s="5">
        <v>242.90989518369747</v>
      </c>
      <c r="AG960" s="5">
        <v>268.47082294414929</v>
      </c>
      <c r="BP960" s="47">
        <v>71.53</v>
      </c>
      <c r="BQ960" s="47">
        <v>1</v>
      </c>
      <c r="BR960" s="47">
        <v>71.53</v>
      </c>
      <c r="BS960" s="80" t="s">
        <v>432</v>
      </c>
      <c r="ED960" s="72"/>
      <c r="EE960" s="72"/>
    </row>
    <row r="961" spans="20:135">
      <c r="T961" s="19">
        <v>0.66597222222222219</v>
      </c>
      <c r="U961" s="35">
        <v>298.43966857564402</v>
      </c>
      <c r="V961" s="5">
        <v>298.43966857564402</v>
      </c>
      <c r="W961" s="5">
        <v>335.69734470611229</v>
      </c>
      <c r="X961" s="5">
        <v>9.4645718687255567</v>
      </c>
      <c r="Y961" s="5">
        <v>37.851339999999993</v>
      </c>
      <c r="Z961" s="5">
        <v>63.13873284375012</v>
      </c>
      <c r="AA961" s="5">
        <v>88.716806691696661</v>
      </c>
      <c r="AB961" s="5">
        <v>118.43966857564402</v>
      </c>
      <c r="AC961" s="5">
        <v>155.69734470611229</v>
      </c>
      <c r="AD961" s="5">
        <v>189.46457186872556</v>
      </c>
      <c r="AE961" s="5">
        <v>217.85133999999999</v>
      </c>
      <c r="AF961" s="5">
        <v>243.13873284375012</v>
      </c>
      <c r="AG961" s="5">
        <v>268.71680669169666</v>
      </c>
      <c r="BP961" s="47">
        <v>71.540000000000006</v>
      </c>
      <c r="BQ961" s="47">
        <v>1</v>
      </c>
      <c r="BR961" s="47">
        <v>71.540000000000006</v>
      </c>
      <c r="BS961" s="80" t="s">
        <v>432</v>
      </c>
      <c r="ED961" s="72"/>
      <c r="EE961" s="72"/>
    </row>
    <row r="962" spans="20:135">
      <c r="T962" s="19">
        <v>0.66666666666666663</v>
      </c>
      <c r="U962" s="35">
        <v>298.73227146695365</v>
      </c>
      <c r="V962" s="5">
        <v>298.73227146695365</v>
      </c>
      <c r="W962" s="5">
        <v>336.00006211637634</v>
      </c>
      <c r="X962" s="5">
        <v>9.7354371054051398</v>
      </c>
      <c r="Y962" s="5">
        <v>38.090219999999988</v>
      </c>
      <c r="Z962" s="5">
        <v>63.36760346916742</v>
      </c>
      <c r="AA962" s="5">
        <v>88.963031966696406</v>
      </c>
      <c r="AB962" s="5">
        <v>118.73227146695365</v>
      </c>
      <c r="AC962" s="5">
        <v>156.00006211637634</v>
      </c>
      <c r="AD962" s="5">
        <v>189.73543710540514</v>
      </c>
      <c r="AE962" s="5">
        <v>218.09021999999999</v>
      </c>
      <c r="AF962" s="5">
        <v>243.36760346916742</v>
      </c>
      <c r="AG962" s="5">
        <v>268.96303196669641</v>
      </c>
      <c r="BP962" s="47">
        <v>71.55</v>
      </c>
      <c r="BQ962" s="47">
        <v>1</v>
      </c>
      <c r="BR962" s="47">
        <v>71.55</v>
      </c>
      <c r="BS962" s="80" t="s">
        <v>432</v>
      </c>
      <c r="ED962" s="72"/>
      <c r="EE962" s="72"/>
    </row>
    <row r="963" spans="20:135">
      <c r="T963" s="19">
        <v>0.66736111111111107</v>
      </c>
      <c r="U963" s="35">
        <v>299.0252727530555</v>
      </c>
      <c r="V963" s="5">
        <v>299.0252727530555</v>
      </c>
      <c r="W963" s="5">
        <v>336.30273216137545</v>
      </c>
      <c r="X963" s="5">
        <v>10.006072321955003</v>
      </c>
      <c r="Y963" s="5">
        <v>38.328959999999995</v>
      </c>
      <c r="Z963" s="5">
        <v>63.596508461066719</v>
      </c>
      <c r="AA963" s="5">
        <v>89.209506487470549</v>
      </c>
      <c r="AB963" s="5">
        <v>119.0252727530555</v>
      </c>
      <c r="AC963" s="5">
        <v>156.30273216137545</v>
      </c>
      <c r="AD963" s="5">
        <v>190.006072321955</v>
      </c>
      <c r="AE963" s="5">
        <v>218.32896</v>
      </c>
      <c r="AF963" s="5">
        <v>243.59650846106672</v>
      </c>
      <c r="AG963" s="5">
        <v>269.20950648747055</v>
      </c>
      <c r="BP963" s="47">
        <v>71.56</v>
      </c>
      <c r="BQ963" s="47">
        <v>1</v>
      </c>
      <c r="BR963" s="47">
        <v>71.56</v>
      </c>
      <c r="BS963" s="80" t="s">
        <v>432</v>
      </c>
      <c r="ED963" s="72"/>
      <c r="EE963" s="72"/>
    </row>
    <row r="964" spans="20:135">
      <c r="T964" s="19">
        <v>0.66805555555555562</v>
      </c>
      <c r="U964" s="35">
        <v>299.31856706799886</v>
      </c>
      <c r="V964" s="5">
        <v>299.31856706799886</v>
      </c>
      <c r="W964" s="5">
        <v>336.60536559040673</v>
      </c>
      <c r="X964" s="5">
        <v>10.276477064351582</v>
      </c>
      <c r="Y964" s="5">
        <v>38.567549999999983</v>
      </c>
      <c r="Z964" s="5">
        <v>63.8254492220251</v>
      </c>
      <c r="AA964" s="5">
        <v>89.456224527978407</v>
      </c>
      <c r="AB964" s="5">
        <v>119.31856706799886</v>
      </c>
      <c r="AC964" s="5">
        <v>156.60536559040673</v>
      </c>
      <c r="AD964" s="5">
        <v>190.27647706435158</v>
      </c>
      <c r="AE964" s="5">
        <v>218.56754999999998</v>
      </c>
      <c r="AF964" s="5">
        <v>243.8254492220251</v>
      </c>
      <c r="AG964" s="5">
        <v>269.45622452797841</v>
      </c>
      <c r="BP964" s="47">
        <v>71.569999999999993</v>
      </c>
      <c r="BQ964" s="47">
        <v>1</v>
      </c>
      <c r="BR964" s="47">
        <v>71.569999999999993</v>
      </c>
      <c r="BS964" s="80" t="s">
        <v>432</v>
      </c>
      <c r="ED964" s="72"/>
      <c r="EE964" s="72"/>
    </row>
    <row r="965" spans="20:135">
      <c r="T965" s="19">
        <v>0.66875000000000007</v>
      </c>
      <c r="U965" s="35">
        <v>299.61229517984623</v>
      </c>
      <c r="V965" s="5">
        <v>299.61229517984623</v>
      </c>
      <c r="W965" s="5">
        <v>336.90807274659386</v>
      </c>
      <c r="X965" s="5">
        <v>10.546650389820059</v>
      </c>
      <c r="Y965" s="5">
        <v>38.805999999999983</v>
      </c>
      <c r="Z965" s="5">
        <v>64.054427156025724</v>
      </c>
      <c r="AA965" s="5">
        <v>89.703193096766995</v>
      </c>
      <c r="AB965" s="5">
        <v>119.61229517984623</v>
      </c>
      <c r="AC965" s="5">
        <v>156.90807274659386</v>
      </c>
      <c r="AD965" s="5">
        <v>190.54665038982006</v>
      </c>
      <c r="AE965" s="5">
        <v>218.80599999999998</v>
      </c>
      <c r="AF965" s="5">
        <v>244.05442715602572</v>
      </c>
      <c r="AG965" s="5">
        <v>269.703193096767</v>
      </c>
      <c r="BP965" s="47">
        <v>71.58</v>
      </c>
      <c r="BQ965" s="47">
        <v>1</v>
      </c>
      <c r="BR965" s="47">
        <v>71.58</v>
      </c>
      <c r="BS965" s="80" t="s">
        <v>432</v>
      </c>
      <c r="ED965" s="72"/>
      <c r="EE965" s="72"/>
    </row>
    <row r="966" spans="20:135">
      <c r="T966" s="19">
        <v>0.6694444444444444</v>
      </c>
      <c r="U966" s="35">
        <v>299.90641405712859</v>
      </c>
      <c r="V966" s="5">
        <v>299.90641405712859</v>
      </c>
      <c r="W966" s="5">
        <v>337.21082674695305</v>
      </c>
      <c r="X966" s="5">
        <v>10.816592695230781</v>
      </c>
      <c r="Y966" s="5">
        <v>39.044300000000021</v>
      </c>
      <c r="Z966" s="5">
        <v>64.283443668404516</v>
      </c>
      <c r="AA966" s="5">
        <v>89.95041142840148</v>
      </c>
      <c r="AB966" s="5">
        <v>119.90641405712859</v>
      </c>
      <c r="AC966" s="5">
        <v>157.21082674695305</v>
      </c>
      <c r="AD966" s="5">
        <v>190.81659269523078</v>
      </c>
      <c r="AE966" s="5">
        <v>219.04429999999999</v>
      </c>
      <c r="AF966" s="5">
        <v>244.28344366840452</v>
      </c>
      <c r="AG966" s="5">
        <v>269.95041142840148</v>
      </c>
      <c r="BP966" s="47">
        <v>71.59</v>
      </c>
      <c r="BQ966" s="47">
        <v>1</v>
      </c>
      <c r="BR966" s="47">
        <v>71.59</v>
      </c>
      <c r="BS966" s="80" t="s">
        <v>432</v>
      </c>
      <c r="ED966" s="72"/>
      <c r="EE966" s="72"/>
    </row>
    <row r="967" spans="20:135">
      <c r="T967" s="19">
        <v>0.67013888888888884</v>
      </c>
      <c r="U967" s="35">
        <v>300.20088588133387</v>
      </c>
      <c r="V967" s="5">
        <v>300.20088588133387</v>
      </c>
      <c r="W967" s="5">
        <v>337.51357004757472</v>
      </c>
      <c r="X967" s="5">
        <v>11.08630157263417</v>
      </c>
      <c r="Y967" s="5">
        <v>39.282449999999983</v>
      </c>
      <c r="Z967" s="5">
        <v>64.512500165796155</v>
      </c>
      <c r="AA967" s="5">
        <v>90.197881858156052</v>
      </c>
      <c r="AB967" s="5">
        <v>120.20088588133387</v>
      </c>
      <c r="AC967" s="5">
        <v>157.51357004757472</v>
      </c>
      <c r="AD967" s="5">
        <v>191.08630157263417</v>
      </c>
      <c r="AE967" s="5">
        <v>219.28244999999998</v>
      </c>
      <c r="AF967" s="5">
        <v>244.51250016579615</v>
      </c>
      <c r="AG967" s="5">
        <v>270.19788185815605</v>
      </c>
      <c r="BP967" s="47">
        <v>71.599999999999994</v>
      </c>
      <c r="BQ967" s="47">
        <v>1</v>
      </c>
      <c r="BR967" s="47">
        <v>71.599999999999994</v>
      </c>
      <c r="BS967" s="80" t="s">
        <v>432</v>
      </c>
      <c r="ED967" s="72"/>
      <c r="EE967" s="72"/>
    </row>
    <row r="968" spans="20:135">
      <c r="T968" s="19">
        <v>0.67083333333333339</v>
      </c>
      <c r="U968" s="35">
        <v>300.49582061283598</v>
      </c>
      <c r="V968" s="5">
        <v>300.49582061283598</v>
      </c>
      <c r="W968" s="5">
        <v>337.81621157594213</v>
      </c>
      <c r="X968" s="5">
        <v>11.355776400018783</v>
      </c>
      <c r="Y968" s="5">
        <v>39.520460000000014</v>
      </c>
      <c r="Z968" s="5">
        <v>64.741598056080591</v>
      </c>
      <c r="AA968" s="5">
        <v>90.445603739642195</v>
      </c>
      <c r="AB968" s="5">
        <v>120.49582061283598</v>
      </c>
      <c r="AC968" s="5">
        <v>157.81621157594213</v>
      </c>
      <c r="AD968" s="5">
        <v>191.35577640001878</v>
      </c>
      <c r="AE968" s="5">
        <v>219.52046000000001</v>
      </c>
      <c r="AF968" s="5">
        <v>244.74159805608059</v>
      </c>
      <c r="AG968" s="5">
        <v>270.44560373964219</v>
      </c>
      <c r="BP968" s="47">
        <v>71.61</v>
      </c>
      <c r="BQ968" s="47">
        <v>1</v>
      </c>
      <c r="BR968" s="47">
        <v>71.61</v>
      </c>
      <c r="BS968" s="80" t="s">
        <v>432</v>
      </c>
      <c r="ED968" s="72"/>
      <c r="EE968" s="72"/>
    </row>
    <row r="969" spans="20:135">
      <c r="T969" s="19">
        <v>0.67152777777777783</v>
      </c>
      <c r="U969" s="35">
        <v>300.79103265790866</v>
      </c>
      <c r="V969" s="5">
        <v>300.79103265790866</v>
      </c>
      <c r="W969" s="5">
        <v>338.11886317702215</v>
      </c>
      <c r="X969" s="5">
        <v>11.625018267209157</v>
      </c>
      <c r="Y969" s="5">
        <v>39.758330000000001</v>
      </c>
      <c r="Z969" s="5">
        <v>64.970738748328927</v>
      </c>
      <c r="AA969" s="5">
        <v>90.693578692787412</v>
      </c>
      <c r="AB969" s="5">
        <v>120.79103265790866</v>
      </c>
      <c r="AC969" s="5">
        <v>158.11886317702215</v>
      </c>
      <c r="AD969" s="5">
        <v>191.62501826720916</v>
      </c>
      <c r="AE969" s="5">
        <v>219.75833</v>
      </c>
      <c r="AF969" s="5">
        <v>244.97073874832893</v>
      </c>
      <c r="AG969" s="5">
        <v>270.69357869278741</v>
      </c>
      <c r="BP969" s="47">
        <v>71.62</v>
      </c>
      <c r="BQ969" s="47">
        <v>1</v>
      </c>
      <c r="BR969" s="47">
        <v>71.62</v>
      </c>
      <c r="BS969" s="80" t="s">
        <v>432</v>
      </c>
      <c r="ED969" s="72"/>
      <c r="EE969" s="72"/>
    </row>
    <row r="970" spans="20:135">
      <c r="T970" s="19">
        <v>0.67222222222222217</v>
      </c>
      <c r="U970" s="35">
        <v>301.08661276866331</v>
      </c>
      <c r="V970" s="5">
        <v>301.08661276866331</v>
      </c>
      <c r="W970" s="5">
        <v>338.4214954072275</v>
      </c>
      <c r="X970" s="5">
        <v>11.894024824500036</v>
      </c>
      <c r="Y970" s="5">
        <v>39.996049999999968</v>
      </c>
      <c r="Z970" s="5">
        <v>65.199923652748794</v>
      </c>
      <c r="AA970" s="5">
        <v>90.94180962711556</v>
      </c>
      <c r="AB970" s="5">
        <v>121.08661276866331</v>
      </c>
      <c r="AC970" s="5">
        <v>158.4214954072275</v>
      </c>
      <c r="AD970" s="5">
        <v>191.89402482450004</v>
      </c>
      <c r="AE970" s="5">
        <v>219.99605</v>
      </c>
      <c r="AF970" s="5">
        <v>245.19992365274879</v>
      </c>
      <c r="AG970" s="5">
        <v>270.94180962711556</v>
      </c>
      <c r="BP970" s="47">
        <v>71.63</v>
      </c>
      <c r="BQ970" s="47">
        <v>1</v>
      </c>
      <c r="BR970" s="47">
        <v>71.63</v>
      </c>
      <c r="BS970" s="80" t="s">
        <v>432</v>
      </c>
      <c r="ED970" s="72"/>
      <c r="EE970" s="72"/>
    </row>
    <row r="971" spans="20:135">
      <c r="T971" s="19">
        <v>0.67291666666666661</v>
      </c>
      <c r="U971" s="35">
        <v>301.38261617791056</v>
      </c>
      <c r="V971" s="5">
        <v>301.38261617791056</v>
      </c>
      <c r="W971" s="5">
        <v>338.72402047261858</v>
      </c>
      <c r="X971" s="5">
        <v>12.162795976432562</v>
      </c>
      <c r="Y971" s="5">
        <v>40.233630000000005</v>
      </c>
      <c r="Z971" s="5">
        <v>65.429154180630576</v>
      </c>
      <c r="AA971" s="5">
        <v>91.190294220821954</v>
      </c>
      <c r="AB971" s="5">
        <v>121.38261617791056</v>
      </c>
      <c r="AC971" s="5">
        <v>158.72402047261858</v>
      </c>
      <c r="AD971" s="5">
        <v>192.16279597643256</v>
      </c>
      <c r="AE971" s="5">
        <v>220.23363000000001</v>
      </c>
      <c r="AF971" s="5">
        <v>245.42915418063058</v>
      </c>
      <c r="AG971" s="5">
        <v>271.19029422082195</v>
      </c>
      <c r="BP971" s="47">
        <v>71.64</v>
      </c>
      <c r="BQ971" s="47">
        <v>1</v>
      </c>
      <c r="BR971" s="47">
        <v>71.64</v>
      </c>
      <c r="BS971" s="80" t="s">
        <v>432</v>
      </c>
      <c r="ED971" s="72"/>
      <c r="EE971" s="72"/>
    </row>
    <row r="972" spans="20:135">
      <c r="T972" s="19">
        <v>0.67361111111111116</v>
      </c>
      <c r="U972" s="35">
        <v>301.67903301332069</v>
      </c>
      <c r="V972" s="5">
        <v>301.67903301332069</v>
      </c>
      <c r="W972" s="5">
        <v>339.02658289878423</v>
      </c>
      <c r="X972" s="5">
        <v>12.431331112782289</v>
      </c>
      <c r="Y972" s="5">
        <v>40.471080000000029</v>
      </c>
      <c r="Z972" s="5">
        <v>65.658431744292159</v>
      </c>
      <c r="AA972" s="5">
        <v>91.43903950621268</v>
      </c>
      <c r="AB972" s="5">
        <v>121.67903301332069</v>
      </c>
      <c r="AC972" s="5">
        <v>159.02658289878423</v>
      </c>
      <c r="AD972" s="5">
        <v>192.43133111278229</v>
      </c>
      <c r="AE972" s="5">
        <v>220.47108</v>
      </c>
      <c r="AF972" s="5">
        <v>245.65843174429216</v>
      </c>
      <c r="AG972" s="5">
        <v>271.43903950621268</v>
      </c>
      <c r="BP972" s="47">
        <v>71.650000000000006</v>
      </c>
      <c r="BQ972" s="47">
        <v>1</v>
      </c>
      <c r="BR972" s="47">
        <v>71.650000000000006</v>
      </c>
      <c r="BS972" s="80" t="s">
        <v>432</v>
      </c>
      <c r="ED972" s="72"/>
      <c r="EE972" s="72"/>
    </row>
    <row r="973" spans="20:135">
      <c r="T973" s="19">
        <v>0.6743055555555556</v>
      </c>
      <c r="U973" s="35">
        <v>301.9757190821698</v>
      </c>
      <c r="V973" s="5">
        <v>301.9757190821698</v>
      </c>
      <c r="W973" s="5">
        <v>339.32914785021313</v>
      </c>
      <c r="X973" s="5">
        <v>12.69962975569058</v>
      </c>
      <c r="Y973" s="5">
        <v>40.708380000000034</v>
      </c>
      <c r="Z973" s="5">
        <v>65.887757757024019</v>
      </c>
      <c r="AA973" s="5">
        <v>91.688041437342008</v>
      </c>
      <c r="AB973" s="5">
        <v>121.9757190821698</v>
      </c>
      <c r="AC973" s="5">
        <v>159.32914785021313</v>
      </c>
      <c r="AD973" s="5">
        <v>192.69962975569058</v>
      </c>
      <c r="AE973" s="5">
        <v>220.70838000000001</v>
      </c>
      <c r="AF973" s="5">
        <v>245.88775775702402</v>
      </c>
      <c r="AG973" s="5">
        <v>271.68804143734201</v>
      </c>
      <c r="BP973" s="47">
        <v>71.66</v>
      </c>
      <c r="BQ973" s="47">
        <v>1</v>
      </c>
      <c r="BR973" s="47">
        <v>71.66</v>
      </c>
      <c r="BS973" s="80" t="s">
        <v>432</v>
      </c>
      <c r="ED973" s="72"/>
      <c r="EE973" s="72"/>
    </row>
    <row r="974" spans="20:135">
      <c r="T974" s="19">
        <v>0.67499999999999993</v>
      </c>
      <c r="U974" s="35">
        <v>302.2728817514826</v>
      </c>
      <c r="V974" s="5">
        <v>302.2728817514826</v>
      </c>
      <c r="W974" s="5">
        <v>339.63165301502005</v>
      </c>
      <c r="X974" s="5">
        <v>12.967690877463326</v>
      </c>
      <c r="Y974" s="5">
        <v>40.945550000000026</v>
      </c>
      <c r="Z974" s="5">
        <v>66.117133633034598</v>
      </c>
      <c r="AA974" s="5">
        <v>91.937304324743593</v>
      </c>
      <c r="AB974" s="5">
        <v>122.2728817514826</v>
      </c>
      <c r="AC974" s="5">
        <v>159.63165301502005</v>
      </c>
      <c r="AD974" s="5">
        <v>192.96769087746333</v>
      </c>
      <c r="AE974" s="5">
        <v>220.94555</v>
      </c>
      <c r="AF974" s="5">
        <v>246.1171336330346</v>
      </c>
      <c r="AG974" s="5">
        <v>271.93730432474359</v>
      </c>
      <c r="BP974" s="47">
        <v>71.67</v>
      </c>
      <c r="BQ974" s="47">
        <v>1</v>
      </c>
      <c r="BR974" s="47">
        <v>71.67</v>
      </c>
      <c r="BS974" s="80" t="s">
        <v>432</v>
      </c>
      <c r="ED974" s="72"/>
      <c r="EE974" s="72"/>
    </row>
    <row r="975" spans="20:135">
      <c r="T975" s="19">
        <v>0.67569444444444438</v>
      </c>
      <c r="U975" s="35">
        <v>302.57029689052325</v>
      </c>
      <c r="V975" s="5">
        <v>302.57029689052325</v>
      </c>
      <c r="W975" s="5">
        <v>339.93401925638852</v>
      </c>
      <c r="X975" s="5">
        <v>13.235514304493165</v>
      </c>
      <c r="Y975" s="5">
        <v>41.18258000000003</v>
      </c>
      <c r="Z975" s="5">
        <v>66.346560787394651</v>
      </c>
      <c r="AA975" s="5">
        <v>92.186824908223571</v>
      </c>
      <c r="AB975" s="5">
        <v>122.57029689052325</v>
      </c>
      <c r="AC975" s="5">
        <v>159.93401925638852</v>
      </c>
      <c r="AD975" s="5">
        <v>193.23551430449317</v>
      </c>
      <c r="AE975" s="5">
        <v>221.18258</v>
      </c>
      <c r="AF975" s="5">
        <v>246.34656078739465</v>
      </c>
      <c r="AG975" s="5">
        <v>272.18682490822357</v>
      </c>
      <c r="BP975" s="47">
        <v>71.680000000000007</v>
      </c>
      <c r="BQ975" s="47">
        <v>1</v>
      </c>
      <c r="BR975" s="47">
        <v>71.680000000000007</v>
      </c>
      <c r="BS975" s="80" t="s">
        <v>432</v>
      </c>
      <c r="ED975" s="72"/>
      <c r="EE975" s="72"/>
    </row>
    <row r="976" spans="20:135">
      <c r="T976" s="19">
        <v>0.67638888888888893</v>
      </c>
      <c r="U976" s="35">
        <v>302.86812604366037</v>
      </c>
      <c r="V976" s="5">
        <v>302.86812604366037</v>
      </c>
      <c r="W976" s="5">
        <v>340.23648094856952</v>
      </c>
      <c r="X976" s="5">
        <v>13.503099748502734</v>
      </c>
      <c r="Y976" s="5">
        <v>41.41946999999999</v>
      </c>
      <c r="Z976" s="5">
        <v>66.576040635981144</v>
      </c>
      <c r="AA976" s="5">
        <v>92.436613394866981</v>
      </c>
      <c r="AB976" s="5">
        <v>122.86812604366037</v>
      </c>
      <c r="AC976" s="5">
        <v>160.23648094856952</v>
      </c>
      <c r="AD976" s="5">
        <v>193.50309974850273</v>
      </c>
      <c r="AE976" s="5">
        <v>221.41946999999999</v>
      </c>
      <c r="AF976" s="5">
        <v>246.57604063598114</v>
      </c>
      <c r="AG976" s="5">
        <v>272.43661339486698</v>
      </c>
      <c r="BP976" s="47">
        <v>71.69</v>
      </c>
      <c r="BQ976" s="47">
        <v>1</v>
      </c>
      <c r="BR976" s="47">
        <v>71.69</v>
      </c>
      <c r="BS976" s="80" t="s">
        <v>432</v>
      </c>
      <c r="ED976" s="72"/>
      <c r="EE976" s="72"/>
    </row>
    <row r="977" spans="20:135">
      <c r="T977" s="19">
        <v>0.67708333333333337</v>
      </c>
      <c r="U977" s="35">
        <v>303.16640711361589</v>
      </c>
      <c r="V977" s="5">
        <v>303.16640711361589</v>
      </c>
      <c r="W977" s="5">
        <v>340.53882927736424</v>
      </c>
      <c r="X977" s="5">
        <v>13.770446580140685</v>
      </c>
      <c r="Y977" s="5">
        <v>41.656229999999994</v>
      </c>
      <c r="Z977" s="5">
        <v>66.805574595422399</v>
      </c>
      <c r="AA977" s="5">
        <v>92.686659977237582</v>
      </c>
      <c r="AB977" s="5">
        <v>123.16640711361589</v>
      </c>
      <c r="AC977" s="5">
        <v>160.53882927736424</v>
      </c>
      <c r="AD977" s="5">
        <v>193.77044658014069</v>
      </c>
      <c r="AE977" s="5">
        <v>221.65622999999999</v>
      </c>
      <c r="AF977" s="5">
        <v>246.8055745954224</v>
      </c>
      <c r="AG977" s="5">
        <v>272.68665997723758</v>
      </c>
      <c r="BP977" s="47">
        <v>71.7</v>
      </c>
      <c r="BQ977" s="47">
        <v>1</v>
      </c>
      <c r="BR977" s="47">
        <v>71.7</v>
      </c>
      <c r="BS977" s="80" t="s">
        <v>432</v>
      </c>
      <c r="ED977" s="72"/>
      <c r="EE977" s="72"/>
    </row>
    <row r="978" spans="20:135">
      <c r="T978" s="19">
        <v>0.6777777777777777</v>
      </c>
      <c r="U978" s="35">
        <v>303.46496762821096</v>
      </c>
      <c r="V978" s="5">
        <v>303.46496762821096</v>
      </c>
      <c r="W978" s="5">
        <v>340.84115756094712</v>
      </c>
      <c r="X978" s="5">
        <v>14.037554016201682</v>
      </c>
      <c r="Y978" s="5">
        <v>41.89285000000001</v>
      </c>
      <c r="Z978" s="5">
        <v>67.035164083041252</v>
      </c>
      <c r="AA978" s="5">
        <v>92.936976526485523</v>
      </c>
      <c r="AB978" s="5">
        <v>123.46496762821096</v>
      </c>
      <c r="AC978" s="5">
        <v>160.84115756094712</v>
      </c>
      <c r="AD978" s="5">
        <v>194.03755401620168</v>
      </c>
      <c r="AE978" s="5">
        <v>221.89285000000001</v>
      </c>
      <c r="AF978" s="5">
        <v>247.03516408304125</v>
      </c>
      <c r="AG978" s="5">
        <v>272.93697652648552</v>
      </c>
      <c r="BP978" s="47">
        <v>71.709999999999994</v>
      </c>
      <c r="BQ978" s="47">
        <v>1</v>
      </c>
      <c r="BR978" s="47">
        <v>71.709999999999994</v>
      </c>
      <c r="BS978" s="80" t="s">
        <v>432</v>
      </c>
      <c r="ED978" s="72"/>
      <c r="EE978" s="72"/>
    </row>
    <row r="979" spans="20:135">
      <c r="T979" s="19">
        <v>0.67847222222222225</v>
      </c>
      <c r="U979" s="35">
        <v>303.76385313408201</v>
      </c>
      <c r="V979" s="5">
        <v>303.76385313408201</v>
      </c>
      <c r="W979" s="5">
        <v>341.14336565538559</v>
      </c>
      <c r="X979" s="5">
        <v>14.304421847148717</v>
      </c>
      <c r="Y979" s="5">
        <v>42.129349999999988</v>
      </c>
      <c r="Z979" s="5">
        <v>67.264810516798718</v>
      </c>
      <c r="AA979" s="5">
        <v>93.187554504322691</v>
      </c>
      <c r="AB979" s="5">
        <v>123.76385313408201</v>
      </c>
      <c r="AC979" s="5">
        <v>161.14336565538559</v>
      </c>
      <c r="AD979" s="5">
        <v>194.30442184714872</v>
      </c>
      <c r="AE979" s="5">
        <v>222.12934999999999</v>
      </c>
      <c r="AF979" s="5">
        <v>247.26481051679872</v>
      </c>
      <c r="AG979" s="5">
        <v>273.18755450432269</v>
      </c>
      <c r="BP979" s="47">
        <v>71.72</v>
      </c>
      <c r="BQ979" s="47">
        <v>1</v>
      </c>
      <c r="BR979" s="47">
        <v>71.72</v>
      </c>
      <c r="BS979" s="80" t="s">
        <v>432</v>
      </c>
      <c r="ED979" s="72"/>
      <c r="EE979" s="72"/>
    </row>
    <row r="980" spans="20:135">
      <c r="T980" s="19">
        <v>0.6791666666666667</v>
      </c>
      <c r="U980" s="35">
        <v>304.06322162327592</v>
      </c>
      <c r="V980" s="5">
        <v>304.06322162327592</v>
      </c>
      <c r="W980" s="5">
        <v>341.44552305109704</v>
      </c>
      <c r="X980" s="5">
        <v>14.571049551909709</v>
      </c>
      <c r="Y980" s="5">
        <v>42.365710000000036</v>
      </c>
      <c r="Z980" s="5">
        <v>67.494515315237607</v>
      </c>
      <c r="AA980" s="5">
        <v>93.438400639008478</v>
      </c>
      <c r="AB980" s="5">
        <v>124.06322162327592</v>
      </c>
      <c r="AC980" s="5">
        <v>161.44552305109704</v>
      </c>
      <c r="AD980" s="5">
        <v>194.57104955190971</v>
      </c>
      <c r="AE980" s="5">
        <v>222.36571000000001</v>
      </c>
      <c r="AF980" s="5">
        <v>247.49451531523761</v>
      </c>
      <c r="AG980" s="5">
        <v>273.43840063900848</v>
      </c>
      <c r="BP980" s="47">
        <v>71.73</v>
      </c>
      <c r="BQ980" s="47">
        <v>1</v>
      </c>
      <c r="BR980" s="47">
        <v>71.73</v>
      </c>
      <c r="BS980" s="80" t="s">
        <v>432</v>
      </c>
      <c r="ED980" s="72"/>
      <c r="EE980" s="72"/>
    </row>
    <row r="981" spans="20:135">
      <c r="T981" s="19">
        <v>0.67986111111111114</v>
      </c>
      <c r="U981" s="35">
        <v>304.36287724592347</v>
      </c>
      <c r="V981" s="5">
        <v>304.36287724592347</v>
      </c>
      <c r="W981" s="5">
        <v>341.74768610553821</v>
      </c>
      <c r="X981" s="5">
        <v>14.837436714744229</v>
      </c>
      <c r="Y981" s="5">
        <v>42.601940000000013</v>
      </c>
      <c r="Z981" s="5">
        <v>67.724279897425163</v>
      </c>
      <c r="AA981" s="5">
        <v>93.689516618024129</v>
      </c>
      <c r="AB981" s="5">
        <v>124.36287724592347</v>
      </c>
      <c r="AC981" s="5">
        <v>161.74768610553821</v>
      </c>
      <c r="AD981" s="5">
        <v>194.83743671474423</v>
      </c>
      <c r="AE981" s="5">
        <v>222.60194000000001</v>
      </c>
      <c r="AF981" s="5">
        <v>247.72427989742516</v>
      </c>
      <c r="AG981" s="5">
        <v>273.68951661802413</v>
      </c>
      <c r="BP981" s="47">
        <v>71.739999999999995</v>
      </c>
      <c r="BQ981" s="47">
        <v>1</v>
      </c>
      <c r="BR981" s="47">
        <v>71.739999999999995</v>
      </c>
      <c r="BS981" s="80" t="s">
        <v>432</v>
      </c>
      <c r="ED981" s="72"/>
      <c r="EE981" s="72"/>
    </row>
    <row r="982" spans="20:135">
      <c r="T982" s="19">
        <v>0.68055555555555547</v>
      </c>
      <c r="U982" s="35">
        <v>304.66289430843318</v>
      </c>
      <c r="V982" s="5">
        <v>304.66289430843318</v>
      </c>
      <c r="W982" s="5">
        <v>342.0497916895323</v>
      </c>
      <c r="X982" s="5">
        <v>15.103582924661907</v>
      </c>
      <c r="Y982" s="5">
        <v>42.838039999999978</v>
      </c>
      <c r="Z982" s="5">
        <v>67.954105682896454</v>
      </c>
      <c r="AA982" s="5">
        <v>93.940902297730645</v>
      </c>
      <c r="AB982" s="5">
        <v>124.66289430843318</v>
      </c>
      <c r="AC982" s="5">
        <v>162.0497916895323</v>
      </c>
      <c r="AD982" s="5">
        <v>195.10358292466191</v>
      </c>
      <c r="AE982" s="5">
        <v>222.83804000000001</v>
      </c>
      <c r="AF982" s="5">
        <v>247.95410568289645</v>
      </c>
      <c r="AG982" s="5">
        <v>273.94090229773064</v>
      </c>
      <c r="BP982" s="47">
        <v>71.75</v>
      </c>
      <c r="BQ982" s="47">
        <v>1</v>
      </c>
      <c r="BR982" s="47">
        <v>71.75</v>
      </c>
      <c r="BS982" s="80" t="s">
        <v>432</v>
      </c>
      <c r="ED982" s="72"/>
      <c r="EE982" s="72"/>
    </row>
    <row r="983" spans="20:135">
      <c r="T983" s="19">
        <v>0.68125000000000002</v>
      </c>
      <c r="U983" s="35">
        <v>304.96326304905068</v>
      </c>
      <c r="V983" s="5">
        <v>304.96326304905068</v>
      </c>
      <c r="W983" s="5">
        <v>342.35176853755127</v>
      </c>
      <c r="X983" s="5">
        <v>15.369487852252064</v>
      </c>
      <c r="Y983" s="5">
        <v>43.074009999999987</v>
      </c>
      <c r="Z983" s="5">
        <v>68.183994091596162</v>
      </c>
      <c r="AA983" s="5">
        <v>94.192554122090996</v>
      </c>
      <c r="AB983" s="5">
        <v>124.96326304905068</v>
      </c>
      <c r="AC983" s="5">
        <v>162.35176853755127</v>
      </c>
      <c r="AD983" s="5">
        <v>195.36948785225206</v>
      </c>
      <c r="AE983" s="5">
        <v>223.07400999999999</v>
      </c>
      <c r="AF983" s="5">
        <v>248.18399409159616</v>
      </c>
      <c r="AG983" s="5">
        <v>274.192554122091</v>
      </c>
      <c r="BP983" s="47">
        <v>71.760000000000005</v>
      </c>
      <c r="BQ983" s="47">
        <v>1</v>
      </c>
      <c r="BR983" s="47">
        <v>71.760000000000005</v>
      </c>
      <c r="BS983" s="80" t="s">
        <v>432</v>
      </c>
      <c r="ED983" s="72"/>
      <c r="EE983" s="72"/>
    </row>
    <row r="984" spans="20:135">
      <c r="T984" s="19">
        <v>0.68194444444444446</v>
      </c>
      <c r="U984" s="35">
        <v>305.26394589524818</v>
      </c>
      <c r="V984" s="5">
        <v>305.26394589524818</v>
      </c>
      <c r="W984" s="5">
        <v>342.65362193213008</v>
      </c>
      <c r="X984" s="5">
        <v>15.635151403362954</v>
      </c>
      <c r="Y984" s="5">
        <v>43.309849999999983</v>
      </c>
      <c r="Z984" s="5">
        <v>68.413946543821794</v>
      </c>
      <c r="AA984" s="5">
        <v>94.444479799728185</v>
      </c>
      <c r="AB984" s="5">
        <v>125.26394589524818</v>
      </c>
      <c r="AC984" s="5">
        <v>162.65362193213008</v>
      </c>
      <c r="AD984" s="5">
        <v>195.63515140336295</v>
      </c>
      <c r="AE984" s="5">
        <v>223.30984999999998</v>
      </c>
      <c r="AF984" s="5">
        <v>248.41394654382179</v>
      </c>
      <c r="AG984" s="5">
        <v>274.44447979972819</v>
      </c>
      <c r="BP984" s="47">
        <v>71.77</v>
      </c>
      <c r="BQ984" s="47">
        <v>1</v>
      </c>
      <c r="BR984" s="47">
        <v>71.77</v>
      </c>
      <c r="BS984" s="80" t="s">
        <v>432</v>
      </c>
      <c r="ED984" s="72"/>
      <c r="EE984" s="72"/>
    </row>
    <row r="985" spans="20:135">
      <c r="T985" s="19">
        <v>0.68263888888888891</v>
      </c>
      <c r="U985" s="35">
        <v>305.56500390519102</v>
      </c>
      <c r="V985" s="5">
        <v>305.56500390519102</v>
      </c>
      <c r="W985" s="5">
        <v>342.95555478561016</v>
      </c>
      <c r="X985" s="5">
        <v>15.900572556733039</v>
      </c>
      <c r="Y985" s="5">
        <v>43.545569999999998</v>
      </c>
      <c r="Z985" s="5">
        <v>68.643964460163147</v>
      </c>
      <c r="AA985" s="5">
        <v>94.696679843759512</v>
      </c>
      <c r="AB985" s="5">
        <v>125.56500390519102</v>
      </c>
      <c r="AC985" s="5">
        <v>162.95555478561016</v>
      </c>
      <c r="AD985" s="5">
        <v>195.90057255673304</v>
      </c>
      <c r="AE985" s="5">
        <v>223.54557</v>
      </c>
      <c r="AF985" s="5">
        <v>248.64396446016315</v>
      </c>
      <c r="AG985" s="5">
        <v>274.69667984375951</v>
      </c>
      <c r="BP985" s="47">
        <v>71.78</v>
      </c>
      <c r="BQ985" s="47">
        <v>1</v>
      </c>
      <c r="BR985" s="47">
        <v>71.78</v>
      </c>
      <c r="BS985" s="80" t="s">
        <v>432</v>
      </c>
      <c r="ED985" s="72"/>
      <c r="EE985" s="72"/>
    </row>
    <row r="986" spans="20:135">
      <c r="T986" s="19">
        <v>0.68333333333333324</v>
      </c>
      <c r="U986" s="35">
        <v>305.86647384334731</v>
      </c>
      <c r="V986" s="5">
        <v>305.86647384334731</v>
      </c>
      <c r="W986" s="5">
        <v>343.25731634198212</v>
      </c>
      <c r="X986" s="5">
        <v>16.165750975798517</v>
      </c>
      <c r="Y986" s="5">
        <v>43.78116</v>
      </c>
      <c r="Z986" s="5">
        <v>68.874049261446316</v>
      </c>
      <c r="AA986" s="5">
        <v>94.949155565155706</v>
      </c>
      <c r="AB986" s="5">
        <v>125.86647384334731</v>
      </c>
      <c r="AC986" s="5">
        <v>163.25731634198212</v>
      </c>
      <c r="AD986" s="5">
        <v>196.16575097579852</v>
      </c>
      <c r="AE986" s="5">
        <v>223.78116</v>
      </c>
      <c r="AF986" s="5">
        <v>248.87404926144632</v>
      </c>
      <c r="AG986" s="5">
        <v>274.94915556515571</v>
      </c>
      <c r="BP986" s="47">
        <v>71.790000000000006</v>
      </c>
      <c r="BQ986" s="47">
        <v>1</v>
      </c>
      <c r="BR986" s="47">
        <v>71.790000000000006</v>
      </c>
      <c r="BS986" s="80" t="s">
        <v>432</v>
      </c>
      <c r="ED986" s="72"/>
      <c r="EE986" s="72"/>
    </row>
    <row r="987" spans="20:135">
      <c r="T987" s="19">
        <v>0.68402777777777779</v>
      </c>
      <c r="U987" s="35">
        <v>306.16824553940364</v>
      </c>
      <c r="V987" s="5">
        <v>306.16824553940364</v>
      </c>
      <c r="W987" s="5">
        <v>343.5589495357616</v>
      </c>
      <c r="X987" s="5">
        <v>16.430687418578771</v>
      </c>
      <c r="Y987" s="5">
        <v>44.016630000000021</v>
      </c>
      <c r="Z987" s="5">
        <v>69.10420236867634</v>
      </c>
      <c r="AA987" s="5">
        <v>95.2019003890627</v>
      </c>
      <c r="AB987" s="5">
        <v>126.16824553940364</v>
      </c>
      <c r="AC987" s="5">
        <v>163.5589495357616</v>
      </c>
      <c r="AD987" s="5">
        <v>196.43068741857877</v>
      </c>
      <c r="AE987" s="5">
        <v>224.01663000000002</v>
      </c>
      <c r="AF987" s="5">
        <v>249.10420236867634</v>
      </c>
      <c r="AG987" s="5">
        <v>275.2019003890627</v>
      </c>
      <c r="BP987" s="47">
        <v>71.8</v>
      </c>
      <c r="BQ987" s="47">
        <v>1</v>
      </c>
      <c r="BR987" s="47">
        <v>71.8</v>
      </c>
      <c r="BS987" s="80" t="s">
        <v>432</v>
      </c>
      <c r="ED987" s="72"/>
      <c r="EE987" s="72"/>
    </row>
    <row r="988" spans="20:135">
      <c r="T988" s="19">
        <v>0.68472222222222223</v>
      </c>
      <c r="U988" s="35">
        <v>306.47038887747294</v>
      </c>
      <c r="V988" s="5">
        <v>306.47038887747294</v>
      </c>
      <c r="W988" s="5">
        <v>343.86063453397236</v>
      </c>
      <c r="X988" s="5">
        <v>16.695380598707516</v>
      </c>
      <c r="Y988" s="5">
        <v>44.251980000000003</v>
      </c>
      <c r="Z988" s="5">
        <v>69.334425202971488</v>
      </c>
      <c r="AA988" s="5">
        <v>95.454929138961802</v>
      </c>
      <c r="AB988" s="5">
        <v>126.47038887747294</v>
      </c>
      <c r="AC988" s="5">
        <v>163.86063453397236</v>
      </c>
      <c r="AD988" s="5">
        <v>196.69538059870752</v>
      </c>
      <c r="AE988" s="5">
        <v>224.25198</v>
      </c>
      <c r="AF988" s="5">
        <v>249.33442520297149</v>
      </c>
      <c r="AG988" s="5">
        <v>275.4549291389618</v>
      </c>
      <c r="BP988" s="47">
        <v>71.81</v>
      </c>
      <c r="BQ988" s="47">
        <v>1</v>
      </c>
      <c r="BR988" s="47">
        <v>71.81</v>
      </c>
      <c r="BS988" s="80" t="s">
        <v>432</v>
      </c>
      <c r="ED988" s="72"/>
      <c r="EE988" s="72"/>
    </row>
    <row r="989" spans="20:135">
      <c r="T989" s="19">
        <v>0.68541666666666667</v>
      </c>
      <c r="U989" s="35">
        <v>306.77280987031639</v>
      </c>
      <c r="V989" s="5">
        <v>306.77280987031639</v>
      </c>
      <c r="W989" s="5">
        <v>344.16205284913133</v>
      </c>
      <c r="X989" s="5">
        <v>16.959830282038183</v>
      </c>
      <c r="Y989" s="5">
        <v>44.48720000000003</v>
      </c>
      <c r="Z989" s="5">
        <v>69.564719185510057</v>
      </c>
      <c r="AA989" s="5">
        <v>95.708227741863368</v>
      </c>
      <c r="AB989" s="5">
        <v>126.77280987031639</v>
      </c>
      <c r="AC989" s="5">
        <v>164.16205284913133</v>
      </c>
      <c r="AD989" s="5">
        <v>196.95983028203818</v>
      </c>
      <c r="AE989" s="5">
        <v>224.4872</v>
      </c>
      <c r="AF989" s="5">
        <v>249.56471918551006</v>
      </c>
      <c r="AG989" s="5">
        <v>275.70822774186337</v>
      </c>
      <c r="BP989" s="47">
        <v>71.819999999999993</v>
      </c>
      <c r="BQ989" s="47">
        <v>1</v>
      </c>
      <c r="BR989" s="47">
        <v>71.819999999999993</v>
      </c>
      <c r="BS989" s="80" t="s">
        <v>432</v>
      </c>
      <c r="ED989" s="72"/>
      <c r="EE989" s="72"/>
    </row>
    <row r="990" spans="20:135">
      <c r="T990" s="19">
        <v>0.68611111111111101</v>
      </c>
      <c r="U990" s="35">
        <v>307.07558074036479</v>
      </c>
      <c r="V990" s="5">
        <v>307.07558074036479</v>
      </c>
      <c r="W990" s="5">
        <v>344.46357079428196</v>
      </c>
      <c r="X990" s="5">
        <v>17.224037136134598</v>
      </c>
      <c r="Y990" s="5">
        <v>44.722300000000018</v>
      </c>
      <c r="Z990" s="5">
        <v>69.795085737471936</v>
      </c>
      <c r="AA990" s="5">
        <v>95.96180924990972</v>
      </c>
      <c r="AB990" s="5">
        <v>127.07558074036479</v>
      </c>
      <c r="AC990" s="5">
        <v>164.46357079428196</v>
      </c>
      <c r="AD990" s="5">
        <v>197.2240371361346</v>
      </c>
      <c r="AE990" s="5">
        <v>224.72230000000002</v>
      </c>
      <c r="AF990" s="5">
        <v>249.79508573747194</v>
      </c>
      <c r="AG990" s="5">
        <v>275.96180924990972</v>
      </c>
      <c r="BP990" s="47">
        <v>71.83</v>
      </c>
      <c r="BQ990" s="47">
        <v>1</v>
      </c>
      <c r="BR990" s="47">
        <v>71.83</v>
      </c>
      <c r="BS990" s="80" t="s">
        <v>432</v>
      </c>
      <c r="ED990" s="72"/>
      <c r="EE990" s="72"/>
    </row>
    <row r="991" spans="20:135">
      <c r="T991" s="19">
        <v>0.68680555555555556</v>
      </c>
      <c r="U991" s="35">
        <v>307.37876714571195</v>
      </c>
      <c r="V991" s="5">
        <v>307.37876714571195</v>
      </c>
      <c r="W991" s="5">
        <v>344.76479554075422</v>
      </c>
      <c r="X991" s="5">
        <v>17.488000041667647</v>
      </c>
      <c r="Y991" s="5">
        <v>44.95729</v>
      </c>
      <c r="Z991" s="5">
        <v>70.025526279968801</v>
      </c>
      <c r="AA991" s="5">
        <v>96.215663355538254</v>
      </c>
      <c r="AB991" s="5">
        <v>127.37876714571195</v>
      </c>
      <c r="AC991" s="5">
        <v>164.76479554075422</v>
      </c>
      <c r="AD991" s="5">
        <v>197.48800004166765</v>
      </c>
      <c r="AE991" s="5">
        <v>224.95729</v>
      </c>
      <c r="AF991" s="5">
        <v>250.0255262799688</v>
      </c>
      <c r="AG991" s="5">
        <v>276.21566335553825</v>
      </c>
      <c r="BP991" s="47">
        <v>71.84</v>
      </c>
      <c r="BQ991" s="47">
        <v>1</v>
      </c>
      <c r="BR991" s="47">
        <v>71.84</v>
      </c>
      <c r="BS991" s="80" t="s">
        <v>432</v>
      </c>
      <c r="ED991" s="72"/>
      <c r="EE991" s="72"/>
    </row>
    <row r="992" spans="20:135">
      <c r="T992" s="19">
        <v>0.6875</v>
      </c>
      <c r="U992" s="35">
        <v>307.6822926273976</v>
      </c>
      <c r="V992" s="5">
        <v>307.6822926273976</v>
      </c>
      <c r="W992" s="5">
        <v>345.06602227598523</v>
      </c>
      <c r="X992" s="5">
        <v>17.751718966958947</v>
      </c>
      <c r="Y992" s="5">
        <v>45.19214999999997</v>
      </c>
      <c r="Z992" s="5">
        <v>70.256042233992503</v>
      </c>
      <c r="AA992" s="5">
        <v>96.469802697464615</v>
      </c>
      <c r="AB992" s="5">
        <v>127.6822926273976</v>
      </c>
      <c r="AC992" s="5">
        <v>165.06602227598523</v>
      </c>
      <c r="AD992" s="5">
        <v>197.75171896695895</v>
      </c>
      <c r="AE992" s="5">
        <v>225.19215</v>
      </c>
      <c r="AF992" s="5">
        <v>250.2560422339925</v>
      </c>
      <c r="AG992" s="5">
        <v>276.46980269746462</v>
      </c>
      <c r="BP992" s="47">
        <v>71.849999999999994</v>
      </c>
      <c r="BQ992" s="47">
        <v>1</v>
      </c>
      <c r="BR992" s="47">
        <v>71.849999999999994</v>
      </c>
      <c r="BS992" s="80" t="s">
        <v>432</v>
      </c>
      <c r="ED992" s="72"/>
      <c r="EE992" s="72"/>
    </row>
    <row r="993" spans="20:135">
      <c r="T993" s="19">
        <v>0.68819444444444444</v>
      </c>
      <c r="U993" s="35">
        <v>307.98611834679082</v>
      </c>
      <c r="V993" s="5">
        <v>307.98611834679082</v>
      </c>
      <c r="W993" s="5">
        <v>345.36721177656057</v>
      </c>
      <c r="X993" s="5">
        <v>18.0151941511877</v>
      </c>
      <c r="Y993" s="5">
        <v>45.426899999999989</v>
      </c>
      <c r="Z993" s="5">
        <v>70.486635020357994</v>
      </c>
      <c r="AA993" s="5">
        <v>96.724222390875525</v>
      </c>
      <c r="AB993" s="5">
        <v>127.98611834679082</v>
      </c>
      <c r="AC993" s="5">
        <v>165.36721177656057</v>
      </c>
      <c r="AD993" s="5">
        <v>198.0151941511877</v>
      </c>
      <c r="AE993" s="5">
        <v>225.42689999999999</v>
      </c>
      <c r="AF993" s="5">
        <v>250.48663502035799</v>
      </c>
      <c r="AG993" s="5">
        <v>276.72422239087552</v>
      </c>
      <c r="BP993" s="47">
        <v>71.86</v>
      </c>
      <c r="BQ993" s="47">
        <v>1</v>
      </c>
      <c r="BR993" s="47">
        <v>71.86</v>
      </c>
      <c r="BS993" s="80" t="s">
        <v>432</v>
      </c>
      <c r="ED993" s="72"/>
      <c r="EE993" s="72"/>
    </row>
    <row r="994" spans="20:135">
      <c r="T994" s="19">
        <v>0.68888888888888899</v>
      </c>
      <c r="U994" s="35">
        <v>308.29016832438697</v>
      </c>
      <c r="V994" s="5">
        <v>308.29016832438697</v>
      </c>
      <c r="W994" s="5">
        <v>345.66818328136588</v>
      </c>
      <c r="X994" s="5">
        <v>18.278425100157051</v>
      </c>
      <c r="Y994" s="5">
        <v>45.661529999999971</v>
      </c>
      <c r="Z994" s="5">
        <v>70.717306059625855</v>
      </c>
      <c r="AA994" s="5">
        <v>96.978928681445552</v>
      </c>
      <c r="AB994" s="5">
        <v>128.29016832438697</v>
      </c>
      <c r="AC994" s="5">
        <v>165.66818328136588</v>
      </c>
      <c r="AD994" s="5">
        <v>198.27842510015705</v>
      </c>
      <c r="AE994" s="5">
        <v>225.66153</v>
      </c>
      <c r="AF994" s="5">
        <v>250.71730605962586</v>
      </c>
      <c r="AG994" s="5">
        <v>276.97892868144555</v>
      </c>
      <c r="BP994" s="47">
        <v>71.87</v>
      </c>
      <c r="BQ994" s="47">
        <v>1</v>
      </c>
      <c r="BR994" s="47">
        <v>71.87</v>
      </c>
      <c r="BS994" s="80" t="s">
        <v>432</v>
      </c>
      <c r="ED994" s="72"/>
      <c r="EE994" s="72"/>
    </row>
    <row r="995" spans="20:135">
      <c r="T995" s="19">
        <v>0.68958333333333333</v>
      </c>
      <c r="U995" s="35">
        <v>308.59472725544225</v>
      </c>
      <c r="V995" s="5">
        <v>308.59472725544225</v>
      </c>
      <c r="W995" s="5">
        <v>345.96920974670854</v>
      </c>
      <c r="X995" s="5">
        <v>18.541411535115287</v>
      </c>
      <c r="Y995" s="5">
        <v>45.896050000000002</v>
      </c>
      <c r="Z995" s="5">
        <v>70.948056772049199</v>
      </c>
      <c r="AA995" s="5">
        <v>97.233914368404271</v>
      </c>
      <c r="AB995" s="5">
        <v>128.59472725544219</v>
      </c>
      <c r="AC995" s="5">
        <v>165.96920974670854</v>
      </c>
      <c r="AD995" s="5">
        <v>198.54141153511529</v>
      </c>
      <c r="AE995" s="5">
        <v>225.89605</v>
      </c>
      <c r="AF995" s="5">
        <v>250.9480567720492</v>
      </c>
      <c r="AG995" s="5">
        <v>277.23391436840427</v>
      </c>
      <c r="BP995" s="47">
        <v>71.88</v>
      </c>
      <c r="BQ995" s="47">
        <v>1</v>
      </c>
      <c r="BR995" s="47">
        <v>71.88</v>
      </c>
      <c r="BS995" s="80" t="s">
        <v>432</v>
      </c>
      <c r="ED995" s="72"/>
      <c r="EE995" s="72"/>
    </row>
    <row r="996" spans="20:135">
      <c r="T996" s="19">
        <v>0.69027777777777777</v>
      </c>
      <c r="U996" s="35">
        <v>308.89949592430241</v>
      </c>
      <c r="V996" s="5">
        <v>308.89949592430241</v>
      </c>
      <c r="W996" s="5">
        <v>346.27002119905211</v>
      </c>
      <c r="X996" s="5">
        <v>18.80415379918287</v>
      </c>
      <c r="Y996" s="5">
        <v>46.130449999999996</v>
      </c>
      <c r="Z996" s="5">
        <v>71.17888857753195</v>
      </c>
      <c r="AA996" s="5">
        <v>97.489183074911352</v>
      </c>
      <c r="AB996" s="5">
        <v>128.89949592430241</v>
      </c>
      <c r="AC996" s="5">
        <v>166.27002119905211</v>
      </c>
      <c r="AD996" s="5">
        <v>198.80415379918287</v>
      </c>
      <c r="AE996" s="5">
        <v>226.13045</v>
      </c>
      <c r="AF996" s="5">
        <v>251.17888857753195</v>
      </c>
      <c r="AG996" s="5">
        <v>277.48918307491135</v>
      </c>
      <c r="BP996" s="47">
        <v>71.89</v>
      </c>
      <c r="BQ996" s="47">
        <v>1</v>
      </c>
      <c r="BR996" s="47">
        <v>71.89</v>
      </c>
      <c r="BS996" s="80" t="s">
        <v>432</v>
      </c>
      <c r="ED996" s="72"/>
      <c r="EE996" s="72"/>
    </row>
    <row r="997" spans="20:135">
      <c r="T997" s="19">
        <v>0.69097222222222221</v>
      </c>
      <c r="U997" s="35">
        <v>309.20462910477102</v>
      </c>
      <c r="V997" s="5">
        <v>309.20462910477102</v>
      </c>
      <c r="W997" s="5">
        <v>346.57061959171449</v>
      </c>
      <c r="X997" s="5">
        <v>19.066651386508511</v>
      </c>
      <c r="Y997" s="5">
        <v>46.364739999999983</v>
      </c>
      <c r="Z997" s="5">
        <v>71.409802895520443</v>
      </c>
      <c r="AA997" s="5">
        <v>97.744736175109551</v>
      </c>
      <c r="AB997" s="5">
        <v>129.20462910477102</v>
      </c>
      <c r="AC997" s="5">
        <v>166.57061959171449</v>
      </c>
      <c r="AD997" s="5">
        <v>199.06665138650851</v>
      </c>
      <c r="AE997" s="5">
        <v>226.36473999999998</v>
      </c>
      <c r="AF997" s="5">
        <v>251.40980289552044</v>
      </c>
      <c r="AG997" s="5">
        <v>277.74473617510955</v>
      </c>
      <c r="BP997" s="47">
        <v>71.900000000000006</v>
      </c>
      <c r="BQ997" s="47">
        <v>1</v>
      </c>
      <c r="BR997" s="47">
        <v>71.900000000000006</v>
      </c>
      <c r="BS997" s="80" t="s">
        <v>432</v>
      </c>
      <c r="ED997" s="72"/>
      <c r="EE997" s="72"/>
    </row>
    <row r="998" spans="20:135">
      <c r="T998" s="19">
        <v>0.69166666666666676</v>
      </c>
      <c r="U998" s="35">
        <v>309.51009524578899</v>
      </c>
      <c r="V998" s="5">
        <v>309.51009524578899</v>
      </c>
      <c r="W998" s="5">
        <v>346.87127028493097</v>
      </c>
      <c r="X998" s="5">
        <v>19.328904320226115</v>
      </c>
      <c r="Y998" s="5">
        <v>46.598920000000021</v>
      </c>
      <c r="Z998" s="5">
        <v>71.640801144975114</v>
      </c>
      <c r="AA998" s="5">
        <v>98.000583349614658</v>
      </c>
      <c r="AB998" s="5">
        <v>129.51009524578899</v>
      </c>
      <c r="AC998" s="5">
        <v>166.87127028493097</v>
      </c>
      <c r="AD998" s="5">
        <v>199.32890432022612</v>
      </c>
      <c r="AE998" s="5">
        <v>226.59892000000002</v>
      </c>
      <c r="AF998" s="5">
        <v>251.64080114497511</v>
      </c>
      <c r="AG998" s="5">
        <v>278.00058334961466</v>
      </c>
      <c r="BP998" s="47">
        <v>71.91</v>
      </c>
      <c r="BQ998" s="47">
        <v>1</v>
      </c>
      <c r="BR998" s="47">
        <v>71.91</v>
      </c>
      <c r="BS998" s="80" t="s">
        <v>432</v>
      </c>
      <c r="ED998" s="72"/>
      <c r="EE998" s="72"/>
    </row>
    <row r="999" spans="20:135">
      <c r="T999" s="19">
        <v>0.69236111111111109</v>
      </c>
      <c r="U999" s="35">
        <v>309.81587388333469</v>
      </c>
      <c r="V999" s="5">
        <v>309.81587388333469</v>
      </c>
      <c r="W999" s="5">
        <v>347.17165575866613</v>
      </c>
      <c r="X999" s="5">
        <v>19.590912592716052</v>
      </c>
      <c r="Y999" s="5">
        <v>46.83298000000002</v>
      </c>
      <c r="Z999" s="5">
        <v>71.871884744329748</v>
      </c>
      <c r="AA999" s="5">
        <v>98.25670547344879</v>
      </c>
      <c r="AB999" s="5">
        <v>129.81587388333469</v>
      </c>
      <c r="AC999" s="5">
        <v>167.17165575866613</v>
      </c>
      <c r="AD999" s="5">
        <v>199.59091259271605</v>
      </c>
      <c r="AE999" s="5">
        <v>226.83298000000002</v>
      </c>
      <c r="AF999" s="5">
        <v>251.87188474432975</v>
      </c>
      <c r="AG999" s="5">
        <v>278.25670547344879</v>
      </c>
      <c r="BP999" s="47">
        <v>71.92</v>
      </c>
      <c r="BQ999" s="47">
        <v>1</v>
      </c>
      <c r="BR999" s="47">
        <v>71.92</v>
      </c>
      <c r="BS999" s="80" t="s">
        <v>432</v>
      </c>
      <c r="ED999" s="72"/>
      <c r="EE999" s="72"/>
    </row>
    <row r="1000" spans="20:135">
      <c r="T1000" s="19">
        <v>0.69305555555555554</v>
      </c>
      <c r="U1000" s="35">
        <v>310.12208107767572</v>
      </c>
      <c r="V1000" s="5">
        <v>310.12208107767572</v>
      </c>
      <c r="W1000" s="5">
        <v>347.47204597724738</v>
      </c>
      <c r="X1000" s="5">
        <v>19.852676112195638</v>
      </c>
      <c r="Y1000" s="5">
        <v>47.066939999999988</v>
      </c>
      <c r="Z1000" s="5">
        <v>72.103055111346691</v>
      </c>
      <c r="AA1000" s="5">
        <v>98.513126803343994</v>
      </c>
      <c r="AB1000" s="5">
        <v>130.12208107767572</v>
      </c>
      <c r="AC1000" s="5">
        <v>167.47204597724738</v>
      </c>
      <c r="AD1000" s="5">
        <v>199.85267611219564</v>
      </c>
      <c r="AE1000" s="5">
        <v>227.06693999999999</v>
      </c>
      <c r="AF1000" s="5">
        <v>252.10305511134669</v>
      </c>
      <c r="AG1000" s="5">
        <v>278.51312680334399</v>
      </c>
      <c r="BP1000" s="47">
        <v>71.930000000000007</v>
      </c>
      <c r="BQ1000" s="47">
        <v>1</v>
      </c>
      <c r="BR1000" s="47">
        <v>71.930000000000007</v>
      </c>
      <c r="BS1000" s="80" t="s">
        <v>432</v>
      </c>
      <c r="ED1000" s="72"/>
      <c r="EE1000" s="72"/>
    </row>
    <row r="1001" spans="20:135">
      <c r="T1001" s="19">
        <v>0.69374999999999998</v>
      </c>
      <c r="U1001" s="35">
        <v>310.42852839557685</v>
      </c>
      <c r="V1001" s="5">
        <v>310.42852839557685</v>
      </c>
      <c r="W1001" s="5">
        <v>347.77225685966101</v>
      </c>
      <c r="X1001" s="5">
        <v>20.114195004700946</v>
      </c>
      <c r="Y1001" s="5">
        <v>47.300790000000006</v>
      </c>
      <c r="Z1001" s="5">
        <v>72.334313663131354</v>
      </c>
      <c r="AA1001" s="5">
        <v>98.769827711856749</v>
      </c>
      <c r="AB1001" s="5">
        <v>130.4285283955769</v>
      </c>
      <c r="AC1001" s="5">
        <v>167.77225685966101</v>
      </c>
      <c r="AD1001" s="5">
        <v>200.11419500470095</v>
      </c>
      <c r="AE1001" s="5">
        <v>227.30079000000001</v>
      </c>
      <c r="AF1001" s="5">
        <v>252.33431366313135</v>
      </c>
      <c r="AG1001" s="5">
        <v>278.76982771185675</v>
      </c>
      <c r="BP1001" s="47">
        <v>71.94</v>
      </c>
      <c r="BQ1001" s="47">
        <v>1</v>
      </c>
      <c r="BR1001" s="47">
        <v>71.94</v>
      </c>
      <c r="BS1001" s="80" t="s">
        <v>432</v>
      </c>
      <c r="ED1001" s="72"/>
      <c r="EE1001" s="72"/>
    </row>
    <row r="1002" spans="20:135">
      <c r="T1002" s="19">
        <v>0.69444444444444453</v>
      </c>
      <c r="U1002" s="35">
        <v>310.73514731150021</v>
      </c>
      <c r="V1002" s="5">
        <v>310.73514731150021</v>
      </c>
      <c r="W1002" s="5">
        <v>348.07230903482559</v>
      </c>
      <c r="X1002" s="5">
        <v>20.37546888006591</v>
      </c>
      <c r="Y1002" s="5">
        <v>47.534530000000018</v>
      </c>
      <c r="Z1002" s="5">
        <v>72.565661816056263</v>
      </c>
      <c r="AA1002" s="5">
        <v>99.026829859928341</v>
      </c>
      <c r="AB1002" s="5">
        <v>130.73514731150021</v>
      </c>
      <c r="AC1002" s="5">
        <v>168.07230903482559</v>
      </c>
      <c r="AD1002" s="5">
        <v>200.37546888006591</v>
      </c>
      <c r="AE1002" s="5">
        <v>227.53453000000002</v>
      </c>
      <c r="AF1002" s="5">
        <v>252.56566181605626</v>
      </c>
      <c r="AG1002" s="5">
        <v>279.02682985992834</v>
      </c>
      <c r="BP1002" s="47">
        <v>71.95</v>
      </c>
      <c r="BQ1002" s="47">
        <v>1</v>
      </c>
      <c r="BR1002" s="47">
        <v>71.95</v>
      </c>
      <c r="BS1002" s="80" t="s">
        <v>432</v>
      </c>
      <c r="ED1002" s="72"/>
      <c r="EE1002" s="72"/>
    </row>
    <row r="1003" spans="20:135">
      <c r="T1003" s="19">
        <v>0.69513888888888886</v>
      </c>
      <c r="U1003" s="35">
        <v>311.04231247479572</v>
      </c>
      <c r="V1003" s="5">
        <v>311.04231247479572</v>
      </c>
      <c r="W1003" s="5">
        <v>348.37228803066631</v>
      </c>
      <c r="X1003" s="5">
        <v>20.63649822294866</v>
      </c>
      <c r="Y1003" s="5">
        <v>47.768169999999998</v>
      </c>
      <c r="Z1003" s="5">
        <v>72.797100985656868</v>
      </c>
      <c r="AA1003" s="5">
        <v>99.284109707224445</v>
      </c>
      <c r="AB1003" s="5">
        <v>131.04231247479572</v>
      </c>
      <c r="AC1003" s="5">
        <v>168.37228803066631</v>
      </c>
      <c r="AD1003" s="5">
        <v>200.63649822294866</v>
      </c>
      <c r="AE1003" s="5">
        <v>227.76817</v>
      </c>
      <c r="AF1003" s="5">
        <v>252.79710098565687</v>
      </c>
      <c r="AG1003" s="5">
        <v>279.28410970722445</v>
      </c>
      <c r="BP1003" s="47">
        <v>71.959999999999994</v>
      </c>
      <c r="BQ1003" s="47">
        <v>1</v>
      </c>
      <c r="BR1003" s="47">
        <v>71.959999999999994</v>
      </c>
      <c r="BS1003" s="80" t="s">
        <v>432</v>
      </c>
      <c r="ED1003" s="72"/>
      <c r="EE1003" s="72"/>
    </row>
    <row r="1004" spans="20:135">
      <c r="T1004" s="19">
        <v>0.6958333333333333</v>
      </c>
      <c r="U1004" s="35">
        <v>311.34958573496726</v>
      </c>
      <c r="V1004" s="5">
        <v>311.34958573496726</v>
      </c>
      <c r="W1004" s="5">
        <v>348.6720548158782</v>
      </c>
      <c r="X1004" s="5">
        <v>20.89728299178546</v>
      </c>
      <c r="Y1004" s="5">
        <v>48.001700000000028</v>
      </c>
      <c r="Z1004" s="5">
        <v>73.028632586554238</v>
      </c>
      <c r="AA1004" s="5">
        <v>99.541692372791999</v>
      </c>
      <c r="AB1004" s="5">
        <v>131.34958573496726</v>
      </c>
      <c r="AC1004" s="5">
        <v>168.6720548158782</v>
      </c>
      <c r="AD1004" s="5">
        <v>200.89728299178546</v>
      </c>
      <c r="AE1004" s="5">
        <v>228.0017</v>
      </c>
      <c r="AF1004" s="5">
        <v>253.02863258655424</v>
      </c>
      <c r="AG1004" s="5">
        <v>279.541692372792</v>
      </c>
      <c r="BP1004" s="47">
        <v>71.97</v>
      </c>
      <c r="BQ1004" s="47">
        <v>1</v>
      </c>
      <c r="BR1004" s="47">
        <v>71.97</v>
      </c>
      <c r="BS1004" s="80" t="s">
        <v>432</v>
      </c>
      <c r="ED1004" s="72"/>
      <c r="EE1004" s="72"/>
    </row>
    <row r="1005" spans="20:135">
      <c r="T1005" s="19">
        <v>0.69652777777777775</v>
      </c>
      <c r="U1005" s="35">
        <v>311.65730203250575</v>
      </c>
      <c r="V1005" s="5">
        <v>311.65730203250575</v>
      </c>
      <c r="W1005" s="5">
        <v>348.97175123735065</v>
      </c>
      <c r="X1005" s="5">
        <v>21.157822672801444</v>
      </c>
      <c r="Y1005" s="5">
        <v>48.235130000000026</v>
      </c>
      <c r="Z1005" s="5">
        <v>73.260258032539411</v>
      </c>
      <c r="AA1005" s="5">
        <v>99.799561120262581</v>
      </c>
      <c r="AB1005" s="5">
        <v>131.65730203250575</v>
      </c>
      <c r="AC1005" s="5">
        <v>168.97175123735065</v>
      </c>
      <c r="AD1005" s="5">
        <v>201.15782267280144</v>
      </c>
      <c r="AE1005" s="5">
        <v>228.23513</v>
      </c>
      <c r="AF1005" s="5">
        <v>253.26025803253941</v>
      </c>
      <c r="AG1005" s="5">
        <v>279.79956112026258</v>
      </c>
      <c r="BP1005" s="47">
        <v>71.98</v>
      </c>
      <c r="BQ1005" s="47">
        <v>1</v>
      </c>
      <c r="BR1005" s="47">
        <v>71.98</v>
      </c>
      <c r="BS1005" s="80" t="s">
        <v>432</v>
      </c>
      <c r="ED1005" s="72"/>
      <c r="EE1005" s="72"/>
    </row>
    <row r="1006" spans="20:135">
      <c r="T1006" s="19">
        <v>0.6972222222222223</v>
      </c>
      <c r="U1006" s="35">
        <v>311.96522875883403</v>
      </c>
      <c r="V1006" s="5">
        <v>311.96522875883403</v>
      </c>
      <c r="W1006" s="5">
        <v>349.27132329809046</v>
      </c>
      <c r="X1006" s="5">
        <v>21.418117959225924</v>
      </c>
      <c r="Y1006" s="5">
        <v>48.468459999999993</v>
      </c>
      <c r="Z1006" s="5">
        <v>73.491978736246381</v>
      </c>
      <c r="AA1006" s="5">
        <v>100.05773171135121</v>
      </c>
      <c r="AB1006" s="5">
        <v>131.96522875883397</v>
      </c>
      <c r="AC1006" s="5">
        <v>169.27132329809046</v>
      </c>
      <c r="AD1006" s="5">
        <v>201.41811795922592</v>
      </c>
      <c r="AE1006" s="5">
        <v>228.46845999999999</v>
      </c>
      <c r="AF1006" s="5">
        <v>253.49197873624638</v>
      </c>
      <c r="AG1006" s="5">
        <v>280.05773171135121</v>
      </c>
      <c r="BP1006" s="47">
        <v>71.989999999999995</v>
      </c>
      <c r="BQ1006" s="47">
        <v>1</v>
      </c>
      <c r="BR1006" s="47">
        <v>71.989999999999995</v>
      </c>
      <c r="BS1006" s="80" t="s">
        <v>432</v>
      </c>
      <c r="ED1006" s="72"/>
      <c r="EE1006" s="72"/>
    </row>
    <row r="1007" spans="20:135">
      <c r="T1007" s="19">
        <v>0.69791666666666663</v>
      </c>
      <c r="U1007" s="35">
        <v>312.27349916634739</v>
      </c>
      <c r="V1007" s="5">
        <v>312.27349916634739</v>
      </c>
      <c r="W1007" s="5">
        <v>349.57062809146845</v>
      </c>
      <c r="X1007" s="5">
        <v>21.678168858022048</v>
      </c>
      <c r="Y1007" s="5">
        <v>48.701689999999985</v>
      </c>
      <c r="Z1007" s="5">
        <v>73.723796109289367</v>
      </c>
      <c r="AA1007" s="5">
        <v>100.31618995751194</v>
      </c>
      <c r="AB1007" s="5">
        <v>132.27349916634739</v>
      </c>
      <c r="AC1007" s="5">
        <v>169.57062809146845</v>
      </c>
      <c r="AD1007" s="5">
        <v>201.67816885802205</v>
      </c>
      <c r="AE1007" s="5">
        <v>228.70168999999999</v>
      </c>
      <c r="AF1007" s="5">
        <v>253.72379610928937</v>
      </c>
      <c r="AG1007" s="5">
        <v>280.31618995751194</v>
      </c>
      <c r="BP1007" s="47">
        <v>72</v>
      </c>
      <c r="BQ1007" s="47">
        <v>1</v>
      </c>
      <c r="BR1007" s="47">
        <v>72</v>
      </c>
      <c r="BS1007" s="80" t="s">
        <v>432</v>
      </c>
      <c r="ED1007" s="72"/>
      <c r="EE1007" s="72"/>
    </row>
    <row r="1008" spans="20:135">
      <c r="T1008" s="19">
        <v>0.69861111111111107</v>
      </c>
      <c r="U1008" s="35">
        <v>312.58212351359225</v>
      </c>
      <c r="V1008" s="5">
        <v>312.58212351359225</v>
      </c>
      <c r="W1008" s="5">
        <v>349.86993968887572</v>
      </c>
      <c r="X1008" s="5">
        <v>21.937975041005984</v>
      </c>
      <c r="Y1008" s="5">
        <v>48.93480999999997</v>
      </c>
      <c r="Z1008" s="5">
        <v>73.95571156221996</v>
      </c>
      <c r="AA1008" s="5">
        <v>100.57494320507999</v>
      </c>
      <c r="AB1008" s="5">
        <v>132.58212351359225</v>
      </c>
      <c r="AC1008" s="5">
        <v>169.86993968887572</v>
      </c>
      <c r="AD1008" s="5">
        <v>201.93797504100598</v>
      </c>
      <c r="AE1008" s="5">
        <v>228.93481</v>
      </c>
      <c r="AF1008" s="5">
        <v>253.95571156221996</v>
      </c>
      <c r="AG1008" s="5">
        <v>280.57494320507999</v>
      </c>
      <c r="BP1008" s="47">
        <v>72.010000000000005</v>
      </c>
      <c r="BQ1008" s="47">
        <v>1</v>
      </c>
      <c r="BR1008" s="47">
        <v>72.010000000000005</v>
      </c>
      <c r="BS1008" s="80" t="s">
        <v>432</v>
      </c>
      <c r="ED1008" s="72"/>
      <c r="EE1008" s="72"/>
    </row>
    <row r="1009" spans="20:135">
      <c r="T1009" s="19">
        <v>0.69930555555555562</v>
      </c>
      <c r="U1009" s="35">
        <v>312.89093813999727</v>
      </c>
      <c r="V1009" s="5">
        <v>312.89093813999727</v>
      </c>
      <c r="W1009" s="5">
        <v>350.16892291883801</v>
      </c>
      <c r="X1009" s="5">
        <v>22.197537071190482</v>
      </c>
      <c r="Y1009" s="5">
        <v>49.167840000000012</v>
      </c>
      <c r="Z1009" s="5">
        <v>74.187726504224656</v>
      </c>
      <c r="AA1009" s="5">
        <v>100.83398292870538</v>
      </c>
      <c r="AB1009" s="5">
        <v>132.89093813999727</v>
      </c>
      <c r="AC1009" s="5">
        <v>170.16892291883801</v>
      </c>
      <c r="AD1009" s="5">
        <v>202.19753707119048</v>
      </c>
      <c r="AE1009" s="5">
        <v>229.16784000000001</v>
      </c>
      <c r="AF1009" s="5">
        <v>254.18772650422466</v>
      </c>
      <c r="AG1009" s="5">
        <v>280.83398292870538</v>
      </c>
      <c r="BP1009" s="47">
        <v>72.02</v>
      </c>
      <c r="BQ1009" s="47">
        <v>1</v>
      </c>
      <c r="BR1009" s="47">
        <v>72.02</v>
      </c>
      <c r="BS1009" s="80" t="s">
        <v>432</v>
      </c>
      <c r="ED1009" s="72"/>
      <c r="EE1009" s="72"/>
    </row>
    <row r="1010" spans="20:135">
      <c r="T1010" s="19">
        <v>0.70000000000000007</v>
      </c>
      <c r="U1010" s="35">
        <v>313.20008861120527</v>
      </c>
      <c r="V1010" s="5">
        <v>313.20008861120527</v>
      </c>
      <c r="W1010" s="5">
        <v>350.46785553211436</v>
      </c>
      <c r="X1010" s="5">
        <v>22.456854808935589</v>
      </c>
      <c r="Y1010" s="5">
        <v>49.400769999999966</v>
      </c>
      <c r="Z1010" s="5">
        <v>74.419842343339667</v>
      </c>
      <c r="AA1010" s="5">
        <v>101.09332848160403</v>
      </c>
      <c r="AB1010" s="5">
        <v>133.20008861120527</v>
      </c>
      <c r="AC1010" s="5">
        <v>170.46785553211436</v>
      </c>
      <c r="AD1010" s="5">
        <v>202.45685480893559</v>
      </c>
      <c r="AE1010" s="5">
        <v>229.40076999999999</v>
      </c>
      <c r="AF1010" s="5">
        <v>254.41984234333967</v>
      </c>
      <c r="AG1010" s="5">
        <v>281.09332848160403</v>
      </c>
      <c r="BP1010" s="47">
        <v>72.03</v>
      </c>
      <c r="BQ1010" s="47">
        <v>1</v>
      </c>
      <c r="BR1010" s="47">
        <v>72.03</v>
      </c>
      <c r="BS1010" s="80" t="s">
        <v>432</v>
      </c>
      <c r="ED1010" s="72"/>
      <c r="EE1010" s="72"/>
    </row>
    <row r="1011" spans="20:135">
      <c r="T1011" s="19">
        <v>0.7006944444444444</v>
      </c>
      <c r="U1011" s="35">
        <v>313.50967284936564</v>
      </c>
      <c r="V1011" s="5">
        <v>313.50967284936564</v>
      </c>
      <c r="W1011" s="5">
        <v>350.76663756439621</v>
      </c>
      <c r="X1011" s="5">
        <v>22.715928833001726</v>
      </c>
      <c r="Y1011" s="5">
        <v>49.633609999999976</v>
      </c>
      <c r="Z1011" s="5">
        <v>74.65206048610861</v>
      </c>
      <c r="AA1011" s="5">
        <v>101.35297642023818</v>
      </c>
      <c r="AB1011" s="5">
        <v>133.50967284936564</v>
      </c>
      <c r="AC1011" s="5">
        <v>170.76663756439621</v>
      </c>
      <c r="AD1011" s="5">
        <v>202.71592883300173</v>
      </c>
      <c r="AE1011" s="5">
        <v>229.63361</v>
      </c>
      <c r="AF1011" s="5">
        <v>254.65206048610861</v>
      </c>
      <c r="AG1011" s="5">
        <v>281.35297642023818</v>
      </c>
      <c r="BP1011" s="47">
        <v>72.040000000000006</v>
      </c>
      <c r="BQ1011" s="47">
        <v>1</v>
      </c>
      <c r="BR1011" s="47">
        <v>72.040000000000006</v>
      </c>
      <c r="BS1011" s="80" t="s">
        <v>432</v>
      </c>
      <c r="ED1011" s="72"/>
      <c r="EE1011" s="72"/>
    </row>
    <row r="1012" spans="20:135">
      <c r="T1012" s="19">
        <v>0.70138888888888884</v>
      </c>
      <c r="U1012" s="35">
        <v>313.819277678807</v>
      </c>
      <c r="V1012" s="5">
        <v>313.819277678807</v>
      </c>
      <c r="W1012" s="5">
        <v>351.06528824005289</v>
      </c>
      <c r="X1012" s="5">
        <v>22.97475897785597</v>
      </c>
      <c r="Y1012" s="5">
        <v>49.866350000000011</v>
      </c>
      <c r="Z1012" s="5">
        <v>74.884382337906402</v>
      </c>
      <c r="AA1012" s="5">
        <v>101.61292358470695</v>
      </c>
      <c r="AB1012" s="5">
        <v>133.819277678807</v>
      </c>
      <c r="AC1012" s="5">
        <v>171.06528824005289</v>
      </c>
      <c r="AD1012" s="5">
        <v>202.97475897785597</v>
      </c>
      <c r="AE1012" s="5">
        <v>229.86635000000001</v>
      </c>
      <c r="AF1012" s="5">
        <v>254.8843823379064</v>
      </c>
      <c r="AG1012" s="5">
        <v>281.61292358470695</v>
      </c>
      <c r="BP1012" s="47">
        <v>72.05</v>
      </c>
      <c r="BQ1012" s="47">
        <v>1</v>
      </c>
      <c r="BR1012" s="47">
        <v>72.05</v>
      </c>
      <c r="BS1012" s="80" t="s">
        <v>432</v>
      </c>
      <c r="ED1012" s="72"/>
      <c r="EE1012" s="72"/>
    </row>
    <row r="1013" spans="20:135">
      <c r="T1013" s="19">
        <v>0.70208333333333339</v>
      </c>
      <c r="U1013" s="35">
        <v>314.12930229967264</v>
      </c>
      <c r="V1013" s="5">
        <v>314.12930229967264</v>
      </c>
      <c r="W1013" s="5">
        <v>351.36370624486506</v>
      </c>
      <c r="X1013" s="5">
        <v>23.233345101759028</v>
      </c>
      <c r="Y1013" s="5">
        <v>50.09899999999999</v>
      </c>
      <c r="Z1013" s="5">
        <v>75.116809302288175</v>
      </c>
      <c r="AA1013" s="5">
        <v>101.87316380993184</v>
      </c>
      <c r="AB1013" s="5">
        <v>134.12930229967264</v>
      </c>
      <c r="AC1013" s="5">
        <v>171.36370624486506</v>
      </c>
      <c r="AD1013" s="5">
        <v>203.23334510175903</v>
      </c>
      <c r="AE1013" s="5">
        <v>230.09899999999999</v>
      </c>
      <c r="AF1013" s="5">
        <v>255.11680930228817</v>
      </c>
      <c r="AG1013" s="5">
        <v>281.87316380993184</v>
      </c>
      <c r="BP1013" s="47">
        <v>72.06</v>
      </c>
      <c r="BQ1013" s="47">
        <v>1</v>
      </c>
      <c r="BR1013" s="47">
        <v>72.06</v>
      </c>
      <c r="BS1013" s="80" t="s">
        <v>432</v>
      </c>
      <c r="ED1013" s="72"/>
      <c r="EE1013" s="72"/>
    </row>
    <row r="1014" spans="20:135">
      <c r="T1014" s="19">
        <v>0.70277777777777783</v>
      </c>
      <c r="U1014" s="35">
        <v>314.43973672524885</v>
      </c>
      <c r="V1014" s="5">
        <v>314.43973672524885</v>
      </c>
      <c r="W1014" s="5">
        <v>351.66200179734335</v>
      </c>
      <c r="X1014" s="5">
        <v>23.491688417174259</v>
      </c>
      <c r="Y1014" s="5">
        <v>50.331549999999993</v>
      </c>
      <c r="Z1014" s="5">
        <v>75.34934278142282</v>
      </c>
      <c r="AA1014" s="5">
        <v>102.13369384996969</v>
      </c>
      <c r="AB1014" s="5">
        <v>134.43973672524885</v>
      </c>
      <c r="AC1014" s="5">
        <v>171.66200179734335</v>
      </c>
      <c r="AD1014" s="5">
        <v>203.49168841717426</v>
      </c>
      <c r="AE1014" s="5">
        <v>230.33154999999999</v>
      </c>
      <c r="AF1014" s="5">
        <v>255.34934278142282</v>
      </c>
      <c r="AG1014" s="5">
        <v>282.13369384996969</v>
      </c>
      <c r="BP1014" s="47">
        <v>72.069999999999993</v>
      </c>
      <c r="BQ1014" s="47">
        <v>1</v>
      </c>
      <c r="BR1014" s="47">
        <v>72.069999999999993</v>
      </c>
      <c r="BS1014" s="80" t="s">
        <v>432</v>
      </c>
      <c r="ED1014" s="72"/>
      <c r="EE1014" s="72"/>
    </row>
    <row r="1015" spans="20:135">
      <c r="T1015" s="19">
        <v>0.70347222222222217</v>
      </c>
      <c r="U1015" s="35">
        <v>314.75019347149794</v>
      </c>
      <c r="V1015" s="5">
        <v>314.75019347149794</v>
      </c>
      <c r="W1015" s="5">
        <v>351.96021402226717</v>
      </c>
      <c r="X1015" s="5">
        <v>23.749788206167864</v>
      </c>
      <c r="Y1015" s="5">
        <v>50.564009999999996</v>
      </c>
      <c r="Z1015" s="5">
        <v>75.581984175851574</v>
      </c>
      <c r="AA1015" s="5">
        <v>102.39454371953286</v>
      </c>
      <c r="AB1015" s="5">
        <v>134.75019347149794</v>
      </c>
      <c r="AC1015" s="5">
        <v>171.96021402226717</v>
      </c>
      <c r="AD1015" s="5">
        <v>203.74978820616786</v>
      </c>
      <c r="AE1015" s="5">
        <v>230.56401</v>
      </c>
      <c r="AF1015" s="5">
        <v>255.58198417585157</v>
      </c>
      <c r="AG1015" s="5">
        <v>282.39454371953286</v>
      </c>
      <c r="BP1015" s="47">
        <v>72.08</v>
      </c>
      <c r="BQ1015" s="47">
        <v>1</v>
      </c>
      <c r="BR1015" s="47">
        <v>72.08</v>
      </c>
      <c r="BS1015" s="80" t="s">
        <v>432</v>
      </c>
      <c r="ED1015" s="72"/>
      <c r="EE1015" s="72"/>
    </row>
    <row r="1016" spans="20:135">
      <c r="T1016" s="19">
        <v>0.70416666666666661</v>
      </c>
      <c r="U1016" s="35">
        <v>315.06104931936017</v>
      </c>
      <c r="V1016" s="5">
        <v>315.06104931936017</v>
      </c>
      <c r="W1016" s="5">
        <v>352.25811436208738</v>
      </c>
      <c r="X1016" s="5">
        <v>24.007645001465448</v>
      </c>
      <c r="Y1016" s="5">
        <v>50.796389999999974</v>
      </c>
      <c r="Z1016" s="5">
        <v>75.814734884208065</v>
      </c>
      <c r="AA1016" s="5">
        <v>102.65568158152018</v>
      </c>
      <c r="AB1016" s="5">
        <v>135.06104931936011</v>
      </c>
      <c r="AC1016" s="5">
        <v>172.25811436208738</v>
      </c>
      <c r="AD1016" s="5">
        <v>204.00764500146545</v>
      </c>
      <c r="AE1016" s="5">
        <v>230.79639</v>
      </c>
      <c r="AF1016" s="5">
        <v>255.81473488420806</v>
      </c>
      <c r="AG1016" s="5">
        <v>282.65568158152018</v>
      </c>
      <c r="BP1016" s="47">
        <v>72.09</v>
      </c>
      <c r="BQ1016" s="47">
        <v>1</v>
      </c>
      <c r="BR1016" s="47">
        <v>72.09</v>
      </c>
      <c r="BS1016" s="80" t="s">
        <v>432</v>
      </c>
      <c r="ED1016" s="72"/>
      <c r="EE1016" s="72"/>
    </row>
    <row r="1017" spans="20:135">
      <c r="T1017" s="19">
        <v>0.70486111111111116</v>
      </c>
      <c r="U1017" s="35">
        <v>315.37226144152544</v>
      </c>
      <c r="V1017" s="5">
        <v>315.37226144152544</v>
      </c>
      <c r="W1017" s="5">
        <v>352.55593908507598</v>
      </c>
      <c r="X1017" s="5">
        <v>24.265259171106891</v>
      </c>
      <c r="Y1017" s="5">
        <v>51.028670000000034</v>
      </c>
      <c r="Z1017" s="5">
        <v>76.047596304091314</v>
      </c>
      <c r="AA1017" s="5">
        <v>102.91712740402244</v>
      </c>
      <c r="AB1017" s="5">
        <v>135.37226144152544</v>
      </c>
      <c r="AC1017" s="5">
        <v>172.55593908507598</v>
      </c>
      <c r="AD1017" s="5">
        <v>204.26525917110689</v>
      </c>
      <c r="AE1017" s="5">
        <v>231.02867000000001</v>
      </c>
      <c r="AF1017" s="5">
        <v>256.04759630409131</v>
      </c>
      <c r="AG1017" s="5">
        <v>282.91712740402244</v>
      </c>
      <c r="BP1017" s="47">
        <v>72.099999999999994</v>
      </c>
      <c r="BQ1017" s="47">
        <v>1</v>
      </c>
      <c r="BR1017" s="47">
        <v>72.099999999999994</v>
      </c>
      <c r="BS1017" s="80" t="s">
        <v>432</v>
      </c>
      <c r="ED1017" s="72"/>
      <c r="EE1017" s="72"/>
    </row>
    <row r="1018" spans="20:135">
      <c r="T1018" s="19">
        <v>0.7055555555555556</v>
      </c>
      <c r="U1018" s="35">
        <v>315.68356858492621</v>
      </c>
      <c r="V1018" s="5">
        <v>315.68356858492621</v>
      </c>
      <c r="W1018" s="5">
        <v>352.85351909392784</v>
      </c>
      <c r="X1018" s="5">
        <v>24.522630892765221</v>
      </c>
      <c r="Y1018" s="5">
        <v>51.260870000000011</v>
      </c>
      <c r="Z1018" s="5">
        <v>76.28056983015216</v>
      </c>
      <c r="AA1018" s="5">
        <v>103.17886947922432</v>
      </c>
      <c r="AB1018" s="5">
        <v>135.68356858492621</v>
      </c>
      <c r="AC1018" s="5">
        <v>172.85351909392784</v>
      </c>
      <c r="AD1018" s="5">
        <v>204.52263089276522</v>
      </c>
      <c r="AE1018" s="5">
        <v>231.26087000000001</v>
      </c>
      <c r="AF1018" s="5">
        <v>256.28056983015216</v>
      </c>
      <c r="AG1018" s="5">
        <v>283.17886947922432</v>
      </c>
      <c r="BP1018" s="47">
        <v>72.11</v>
      </c>
      <c r="BQ1018" s="47">
        <v>1</v>
      </c>
      <c r="BR1018" s="47">
        <v>72.11</v>
      </c>
      <c r="BS1018" s="80" t="s">
        <v>432</v>
      </c>
      <c r="ED1018" s="72"/>
      <c r="EE1018" s="72"/>
    </row>
    <row r="1019" spans="20:135">
      <c r="T1019" s="19">
        <v>0.70624999999999993</v>
      </c>
      <c r="U1019" s="35">
        <v>315.99522843237696</v>
      </c>
      <c r="V1019" s="5">
        <v>315.99522843237696</v>
      </c>
      <c r="W1019" s="5">
        <v>353.15088032228306</v>
      </c>
      <c r="X1019" s="5">
        <v>24.779760521704645</v>
      </c>
      <c r="Y1019" s="5">
        <v>51.492979999999989</v>
      </c>
      <c r="Z1019" s="5">
        <v>76.513656855402132</v>
      </c>
      <c r="AA1019" s="5">
        <v>103.44091666229343</v>
      </c>
      <c r="AB1019" s="5">
        <v>135.99522843237696</v>
      </c>
      <c r="AC1019" s="5">
        <v>173.15088032228306</v>
      </c>
      <c r="AD1019" s="5">
        <v>204.77976052170465</v>
      </c>
      <c r="AE1019" s="5">
        <v>231.49297999999999</v>
      </c>
      <c r="AF1019" s="5">
        <v>256.51365685540213</v>
      </c>
      <c r="AG1019" s="5">
        <v>283.44091666229343</v>
      </c>
      <c r="BP1019" s="47">
        <v>72.12</v>
      </c>
      <c r="BQ1019" s="47">
        <v>1</v>
      </c>
      <c r="BR1019" s="47">
        <v>72.12</v>
      </c>
      <c r="BS1019" s="80" t="s">
        <v>432</v>
      </c>
      <c r="ED1019" s="72"/>
      <c r="EE1019" s="72"/>
    </row>
    <row r="1020" spans="20:135">
      <c r="T1020" s="19">
        <v>0.70694444444444438</v>
      </c>
      <c r="U1020" s="35">
        <v>316.30724787179372</v>
      </c>
      <c r="V1020" s="5">
        <v>316.30724787179372</v>
      </c>
      <c r="W1020" s="5">
        <v>353.44814977494087</v>
      </c>
      <c r="X1020" s="5">
        <v>25.036648266673524</v>
      </c>
      <c r="Y1020" s="5">
        <v>51.725009999999997</v>
      </c>
      <c r="Z1020" s="5">
        <v>76.746858772405574</v>
      </c>
      <c r="AA1020" s="5">
        <v>103.70325997861823</v>
      </c>
      <c r="AB1020" s="5">
        <v>136.30724787179372</v>
      </c>
      <c r="AC1020" s="5">
        <v>173.44814977494087</v>
      </c>
      <c r="AD1020" s="5">
        <v>205.03664826667352</v>
      </c>
      <c r="AE1020" s="5">
        <v>231.72501</v>
      </c>
      <c r="AF1020" s="5">
        <v>256.74685877240557</v>
      </c>
      <c r="AG1020" s="5">
        <v>283.70325997861823</v>
      </c>
      <c r="BP1020" s="47">
        <v>72.13</v>
      </c>
      <c r="BQ1020" s="47">
        <v>1</v>
      </c>
      <c r="BR1020" s="47">
        <v>72.13</v>
      </c>
      <c r="BS1020" s="80" t="s">
        <v>432</v>
      </c>
      <c r="ED1020" s="72"/>
      <c r="EE1020" s="72"/>
    </row>
    <row r="1021" spans="20:135">
      <c r="T1021" s="19">
        <v>0.70763888888888893</v>
      </c>
      <c r="U1021" s="35">
        <v>316.61933727778626</v>
      </c>
      <c r="V1021" s="5">
        <v>316.61933727778626</v>
      </c>
      <c r="W1021" s="5">
        <v>353.74515623647875</v>
      </c>
      <c r="X1021" s="5">
        <v>25.293294459810795</v>
      </c>
      <c r="Y1021" s="5">
        <v>51.956950000000006</v>
      </c>
      <c r="Z1021" s="5">
        <v>76.980176968823628</v>
      </c>
      <c r="AA1021" s="5">
        <v>103.96592391805666</v>
      </c>
      <c r="AB1021" s="5">
        <v>136.61933727778626</v>
      </c>
      <c r="AC1021" s="5">
        <v>173.74515623647875</v>
      </c>
      <c r="AD1021" s="5">
        <v>205.2932944598108</v>
      </c>
      <c r="AE1021" s="5">
        <v>231.95695000000001</v>
      </c>
      <c r="AF1021" s="5">
        <v>256.98017696882363</v>
      </c>
      <c r="AG1021" s="5">
        <v>283.96592391805666</v>
      </c>
      <c r="BP1021" s="47">
        <v>72.14</v>
      </c>
      <c r="BQ1021" s="47">
        <v>1</v>
      </c>
      <c r="BR1021" s="47">
        <v>72.14</v>
      </c>
      <c r="BS1021" s="80" t="s">
        <v>432</v>
      </c>
      <c r="ED1021" s="72"/>
      <c r="EE1021" s="72"/>
    </row>
    <row r="1022" spans="20:135">
      <c r="T1022" s="19">
        <v>0.70833333333333337</v>
      </c>
      <c r="U1022" s="35">
        <v>316.9317870538332</v>
      </c>
      <c r="V1022" s="5">
        <v>316.9317870538332</v>
      </c>
      <c r="W1022" s="5">
        <v>354.0420977710998</v>
      </c>
      <c r="X1022" s="5">
        <v>25.54969960209155</v>
      </c>
      <c r="Y1022" s="5">
        <v>52.188820000000021</v>
      </c>
      <c r="Z1022" s="5">
        <v>77.213612832927879</v>
      </c>
      <c r="AA1022" s="5">
        <v>104.22888706282788</v>
      </c>
      <c r="AB1022" s="5">
        <v>136.9317870538332</v>
      </c>
      <c r="AC1022" s="5">
        <v>174.0420977710998</v>
      </c>
      <c r="AD1022" s="5">
        <v>205.54969960209155</v>
      </c>
      <c r="AE1022" s="5">
        <v>232.18882000000002</v>
      </c>
      <c r="AF1022" s="5">
        <v>257.21361283292788</v>
      </c>
      <c r="AG1022" s="5">
        <v>284.22888706282788</v>
      </c>
      <c r="BP1022" s="47">
        <v>72.150000000000006</v>
      </c>
      <c r="BQ1022" s="47">
        <v>1</v>
      </c>
      <c r="BR1022" s="47">
        <v>72.150000000000006</v>
      </c>
      <c r="BS1022" s="80" t="s">
        <v>432</v>
      </c>
      <c r="ED1022" s="72"/>
      <c r="EE1022" s="72"/>
    </row>
    <row r="1023" spans="20:135">
      <c r="T1023" s="19">
        <v>0.7090277777777777</v>
      </c>
      <c r="U1023" s="35">
        <v>317.2444672529673</v>
      </c>
      <c r="V1023" s="5">
        <v>317.2444672529673</v>
      </c>
      <c r="W1023" s="5">
        <v>354.33871756070948</v>
      </c>
      <c r="X1023" s="5">
        <v>25.805864005313595</v>
      </c>
      <c r="Y1023" s="5">
        <v>52.420599999999979</v>
      </c>
      <c r="Z1023" s="5">
        <v>77.447167748609843</v>
      </c>
      <c r="AA1023" s="5">
        <v>104.4921381017374</v>
      </c>
      <c r="AB1023" s="5">
        <v>137.2444672529673</v>
      </c>
      <c r="AC1023" s="5">
        <v>174.33871756070948</v>
      </c>
      <c r="AD1023" s="5">
        <v>205.80586400531359</v>
      </c>
      <c r="AE1023" s="5">
        <v>232.42059999999998</v>
      </c>
      <c r="AF1023" s="5">
        <v>257.44716774860984</v>
      </c>
      <c r="AG1023" s="5">
        <v>284.4921381017374</v>
      </c>
      <c r="BP1023" s="47">
        <v>72.16</v>
      </c>
      <c r="BQ1023" s="47">
        <v>1</v>
      </c>
      <c r="BR1023" s="47">
        <v>72.16</v>
      </c>
      <c r="BS1023" s="80" t="s">
        <v>432</v>
      </c>
      <c r="ED1023" s="72"/>
      <c r="EE1023" s="72"/>
    </row>
    <row r="1024" spans="20:135">
      <c r="T1024" s="19">
        <v>0.70972222222222225</v>
      </c>
      <c r="U1024" s="35">
        <v>317.55741086973228</v>
      </c>
      <c r="V1024" s="5">
        <v>317.55741086973228</v>
      </c>
      <c r="W1024" s="5">
        <v>354.6352454085706</v>
      </c>
      <c r="X1024" s="5">
        <v>26.061787999874696</v>
      </c>
      <c r="Y1024" s="5">
        <v>52.652299999999968</v>
      </c>
      <c r="Z1024" s="5">
        <v>77.68084309916344</v>
      </c>
      <c r="AA1024" s="5">
        <v>104.75571740809141</v>
      </c>
      <c r="AB1024" s="5">
        <v>137.55741086973228</v>
      </c>
      <c r="AC1024" s="5">
        <v>174.6352454085706</v>
      </c>
      <c r="AD1024" s="5">
        <v>206.0617879998747</v>
      </c>
      <c r="AE1024" s="5">
        <v>232.65229999999997</v>
      </c>
      <c r="AF1024" s="5">
        <v>257.68084309916344</v>
      </c>
      <c r="AG1024" s="5">
        <v>284.75571740809141</v>
      </c>
      <c r="BP1024" s="47">
        <v>72.17</v>
      </c>
      <c r="BQ1024" s="47">
        <v>1</v>
      </c>
      <c r="BR1024" s="47">
        <v>72.17</v>
      </c>
      <c r="BS1024" s="80" t="s">
        <v>432</v>
      </c>
      <c r="ED1024" s="72"/>
      <c r="EE1024" s="72"/>
    </row>
    <row r="1025" spans="20:135">
      <c r="T1025" s="19">
        <v>0.7104166666666667</v>
      </c>
      <c r="U1025" s="35">
        <v>317.87059563498008</v>
      </c>
      <c r="V1025" s="5">
        <v>317.87059563498008</v>
      </c>
      <c r="W1025" s="5">
        <v>354.9314867595981</v>
      </c>
      <c r="X1025" s="5">
        <v>26.317472022436505</v>
      </c>
      <c r="Y1025" s="5">
        <v>52.883919999999989</v>
      </c>
      <c r="Z1025" s="5">
        <v>77.914640265538651</v>
      </c>
      <c r="AA1025" s="5">
        <v>105.019600224415</v>
      </c>
      <c r="AB1025" s="5">
        <v>137.87059563498008</v>
      </c>
      <c r="AC1025" s="5">
        <v>174.9314867595981</v>
      </c>
      <c r="AD1025" s="5">
        <v>206.3174720224365</v>
      </c>
      <c r="AE1025" s="5">
        <v>232.88391999999999</v>
      </c>
      <c r="AF1025" s="5">
        <v>257.91464026553865</v>
      </c>
      <c r="AG1025" s="5">
        <v>285.019600224415</v>
      </c>
      <c r="BP1025" s="47">
        <v>72.180000000000007</v>
      </c>
      <c r="BQ1025" s="47">
        <v>1</v>
      </c>
      <c r="BR1025" s="47">
        <v>72.180000000000007</v>
      </c>
      <c r="BS1025" s="80" t="s">
        <v>432</v>
      </c>
      <c r="ED1025" s="72"/>
      <c r="EE1025" s="72"/>
    </row>
    <row r="1026" spans="20:135">
      <c r="T1026" s="19">
        <v>0.71111111111111114</v>
      </c>
      <c r="U1026" s="35">
        <v>318.18400588016402</v>
      </c>
      <c r="V1026" s="5">
        <v>318.18400588016402</v>
      </c>
      <c r="W1026" s="5">
        <v>355.22761569919845</v>
      </c>
      <c r="X1026" s="5">
        <v>26.572916353667551</v>
      </c>
      <c r="Y1026" s="5">
        <v>53.115470000000016</v>
      </c>
      <c r="Z1026" s="5">
        <v>78.148560622349862</v>
      </c>
      <c r="AA1026" s="5">
        <v>105.28377655201655</v>
      </c>
      <c r="AB1026" s="5">
        <v>138.18400588016402</v>
      </c>
      <c r="AC1026" s="5">
        <v>175.22761569919845</v>
      </c>
      <c r="AD1026" s="5">
        <v>206.57291635366755</v>
      </c>
      <c r="AE1026" s="5">
        <v>233.11547000000002</v>
      </c>
      <c r="AF1026" s="5">
        <v>258.14856062234986</v>
      </c>
      <c r="AG1026" s="5">
        <v>285.28377655201655</v>
      </c>
      <c r="BP1026" s="47">
        <v>72.19</v>
      </c>
      <c r="BQ1026" s="47">
        <v>1</v>
      </c>
      <c r="BR1026" s="47">
        <v>72.19</v>
      </c>
      <c r="BS1026" s="80" t="s">
        <v>432</v>
      </c>
      <c r="ED1026" s="72"/>
      <c r="EE1026" s="72"/>
    </row>
    <row r="1027" spans="20:135">
      <c r="T1027" s="19">
        <v>0.71180555555555547</v>
      </c>
      <c r="U1027" s="35">
        <v>318.49768204713621</v>
      </c>
      <c r="V1027" s="5">
        <v>318.49768204713621</v>
      </c>
      <c r="W1027" s="5">
        <v>355.52354821519907</v>
      </c>
      <c r="X1027" s="5">
        <v>26.82812153872004</v>
      </c>
      <c r="Y1027" s="5">
        <v>53.346940000000018</v>
      </c>
      <c r="Z1027" s="5">
        <v>78.382605547911453</v>
      </c>
      <c r="AA1027" s="5">
        <v>105.54827545415532</v>
      </c>
      <c r="AB1027" s="5">
        <v>138.49768204713621</v>
      </c>
      <c r="AC1027" s="5">
        <v>175.52354821519907</v>
      </c>
      <c r="AD1027" s="5">
        <v>206.82812153872004</v>
      </c>
      <c r="AE1027" s="5">
        <v>233.34694000000002</v>
      </c>
      <c r="AF1027" s="5">
        <v>258.38260554791145</v>
      </c>
      <c r="AG1027" s="5">
        <v>285.54827545415532</v>
      </c>
      <c r="BP1027" s="47">
        <v>72.2</v>
      </c>
      <c r="BQ1027" s="47">
        <v>1</v>
      </c>
      <c r="BR1027" s="47">
        <v>72.2</v>
      </c>
      <c r="BS1027" s="80" t="s">
        <v>432</v>
      </c>
      <c r="ED1027" s="72"/>
      <c r="EE1027" s="72"/>
    </row>
    <row r="1028" spans="20:135">
      <c r="T1028" s="19">
        <v>0.71250000000000002</v>
      </c>
      <c r="U1028" s="35">
        <v>318.81167826962195</v>
      </c>
      <c r="V1028" s="5">
        <v>318.81167826962195</v>
      </c>
      <c r="W1028" s="5">
        <v>355.81920450154564</v>
      </c>
      <c r="X1028" s="5">
        <v>27.083088043772818</v>
      </c>
      <c r="Y1028" s="5">
        <v>53.578329999999994</v>
      </c>
      <c r="Z1028" s="5">
        <v>78.616776414119158</v>
      </c>
      <c r="AA1028" s="5">
        <v>105.81306155947419</v>
      </c>
      <c r="AB1028" s="5">
        <v>138.81167826962201</v>
      </c>
      <c r="AC1028" s="5">
        <v>175.81920450154564</v>
      </c>
      <c r="AD1028" s="5">
        <v>207.08308804377282</v>
      </c>
      <c r="AE1028" s="5">
        <v>233.57832999999999</v>
      </c>
      <c r="AF1028" s="5">
        <v>258.61677641411916</v>
      </c>
      <c r="AG1028" s="5">
        <v>285.81306155947419</v>
      </c>
      <c r="BP1028" s="47">
        <v>72.209999999999994</v>
      </c>
      <c r="BQ1028" s="47">
        <v>1</v>
      </c>
      <c r="BR1028" s="47">
        <v>72.209999999999994</v>
      </c>
      <c r="BS1028" s="80" t="s">
        <v>432</v>
      </c>
      <c r="ED1028" s="72"/>
      <c r="EE1028" s="72"/>
    </row>
    <row r="1029" spans="20:135">
      <c r="T1029" s="19">
        <v>0.71319444444444446</v>
      </c>
      <c r="U1029" s="35">
        <v>319.12577293721688</v>
      </c>
      <c r="V1029" s="5">
        <v>319.12577293721688</v>
      </c>
      <c r="W1029" s="5">
        <v>356.11470915006146</v>
      </c>
      <c r="X1029" s="5">
        <v>27.337816124358653</v>
      </c>
      <c r="Y1029" s="5">
        <v>53.809650000000033</v>
      </c>
      <c r="Z1029" s="5">
        <v>78.85107458995941</v>
      </c>
      <c r="AA1029" s="5">
        <v>106.07816593151654</v>
      </c>
      <c r="AB1029" s="5">
        <v>139.12577293721688</v>
      </c>
      <c r="AC1029" s="5">
        <v>176.11470915006146</v>
      </c>
      <c r="AD1029" s="5">
        <v>207.33781612435865</v>
      </c>
      <c r="AE1029" s="5">
        <v>233.80965000000003</v>
      </c>
      <c r="AF1029" s="5">
        <v>258.85107458995941</v>
      </c>
      <c r="AG1029" s="5">
        <v>286.07816593151654</v>
      </c>
      <c r="BP1029" s="47">
        <v>72.22</v>
      </c>
      <c r="BQ1029" s="47">
        <v>1</v>
      </c>
      <c r="BR1029" s="47">
        <v>72.22</v>
      </c>
      <c r="BS1029" s="80" t="s">
        <v>432</v>
      </c>
      <c r="ED1029" s="72"/>
      <c r="EE1029" s="72"/>
    </row>
    <row r="1030" spans="20:135">
      <c r="T1030" s="19">
        <v>0.71388888888888891</v>
      </c>
      <c r="U1030" s="35">
        <v>319.44009219120915</v>
      </c>
      <c r="V1030" s="5">
        <v>319.44009219120915</v>
      </c>
      <c r="W1030" s="5">
        <v>356.40991494668071</v>
      </c>
      <c r="X1030" s="5">
        <v>27.592306557612119</v>
      </c>
      <c r="Y1030" s="5">
        <v>54.040899999999965</v>
      </c>
      <c r="Z1030" s="5">
        <v>79.085501444405509</v>
      </c>
      <c r="AA1030" s="5">
        <v>106.34359515204039</v>
      </c>
      <c r="AB1030" s="5">
        <v>139.44009219120915</v>
      </c>
      <c r="AC1030" s="5">
        <v>176.40991494668071</v>
      </c>
      <c r="AD1030" s="5">
        <v>207.59230655761212</v>
      </c>
      <c r="AE1030" s="5">
        <v>234.04089999999997</v>
      </c>
      <c r="AF1030" s="5">
        <v>259.08550144440551</v>
      </c>
      <c r="AG1030" s="5">
        <v>286.34359515204039</v>
      </c>
      <c r="BP1030" s="47">
        <v>72.23</v>
      </c>
      <c r="BQ1030" s="47">
        <v>1</v>
      </c>
      <c r="BR1030" s="47">
        <v>72.23</v>
      </c>
      <c r="BS1030" s="80" t="s">
        <v>432</v>
      </c>
      <c r="ED1030" s="72"/>
      <c r="EE1030" s="72"/>
    </row>
    <row r="1031" spans="20:135">
      <c r="T1031" s="19">
        <v>0.71458333333333324</v>
      </c>
      <c r="U1031" s="35">
        <v>319.75476555174521</v>
      </c>
      <c r="V1031" s="5">
        <v>319.75476555174521</v>
      </c>
      <c r="W1031" s="5">
        <v>356.70500311096657</v>
      </c>
      <c r="X1031" s="5">
        <v>27.846559381527982</v>
      </c>
      <c r="Y1031" s="5">
        <v>54.272080000000017</v>
      </c>
      <c r="Z1031" s="5">
        <v>79.320058338745071</v>
      </c>
      <c r="AA1031" s="5">
        <v>106.60930796860782</v>
      </c>
      <c r="AB1031" s="5">
        <v>139.75476555174521</v>
      </c>
      <c r="AC1031" s="5">
        <v>176.70500311096657</v>
      </c>
      <c r="AD1031" s="5">
        <v>207.84655938152798</v>
      </c>
      <c r="AE1031" s="5">
        <v>234.27208000000002</v>
      </c>
      <c r="AF1031" s="5">
        <v>259.32005833874507</v>
      </c>
      <c r="AG1031" s="5">
        <v>286.60930796860782</v>
      </c>
      <c r="BP1031" s="47">
        <v>72.239999999999995</v>
      </c>
      <c r="BQ1031" s="47">
        <v>1</v>
      </c>
      <c r="BR1031" s="47">
        <v>72.239999999999995</v>
      </c>
      <c r="BS1031" s="80" t="s">
        <v>432</v>
      </c>
      <c r="ED1031" s="72"/>
      <c r="EE1031" s="72"/>
    </row>
    <row r="1032" spans="20:135">
      <c r="T1032" s="19">
        <v>0.71527777777777779</v>
      </c>
      <c r="U1032" s="35">
        <v>320.06950999902506</v>
      </c>
      <c r="V1032" s="5">
        <v>320.06950999902506</v>
      </c>
      <c r="W1032" s="5">
        <v>356.99984401207035</v>
      </c>
      <c r="X1032" s="5">
        <v>28.100575648047311</v>
      </c>
      <c r="Y1032" s="5">
        <v>54.503190000000018</v>
      </c>
      <c r="Z1032" s="5">
        <v>79.554746638183246</v>
      </c>
      <c r="AA1032" s="5">
        <v>106.875339737736</v>
      </c>
      <c r="AB1032" s="5">
        <v>140.06950999902506</v>
      </c>
      <c r="AC1032" s="5">
        <v>176.99984401207035</v>
      </c>
      <c r="AD1032" s="5">
        <v>208.10057564804731</v>
      </c>
      <c r="AE1032" s="5">
        <v>234.50319000000002</v>
      </c>
      <c r="AF1032" s="5">
        <v>259.55474663818325</v>
      </c>
      <c r="AG1032" s="5">
        <v>286.875339737736</v>
      </c>
      <c r="BP1032" s="47">
        <v>72.25</v>
      </c>
      <c r="BQ1032" s="47">
        <v>1</v>
      </c>
      <c r="BR1032" s="47">
        <v>72.25</v>
      </c>
      <c r="BS1032" s="80" t="s">
        <v>432</v>
      </c>
      <c r="ED1032" s="72"/>
      <c r="EE1032" s="72"/>
    </row>
    <row r="1033" spans="20:135">
      <c r="T1033" s="19">
        <v>0.71597222222222223</v>
      </c>
      <c r="U1033" s="35">
        <v>320.38456367298193</v>
      </c>
      <c r="V1033" s="5">
        <v>320.38456367298193</v>
      </c>
      <c r="W1033" s="5">
        <v>357.29456056167425</v>
      </c>
      <c r="X1033" s="5">
        <v>28.354355415537157</v>
      </c>
      <c r="Y1033" s="5">
        <v>54.73424</v>
      </c>
      <c r="Z1033" s="5">
        <v>79.789567697847929</v>
      </c>
      <c r="AA1033" s="5">
        <v>107.14170249363144</v>
      </c>
      <c r="AB1033" s="5">
        <v>140.38456367298193</v>
      </c>
      <c r="AC1033" s="5">
        <v>177.29456056167425</v>
      </c>
      <c r="AD1033" s="5">
        <v>208.35435541553716</v>
      </c>
      <c r="AE1033" s="5">
        <v>234.73424</v>
      </c>
      <c r="AF1033" s="5">
        <v>259.78956769784793</v>
      </c>
      <c r="AG1033" s="5">
        <v>287.14170249363144</v>
      </c>
      <c r="BP1033" s="47">
        <v>72.260000000000005</v>
      </c>
      <c r="BQ1033" s="47">
        <v>1</v>
      </c>
      <c r="BR1033" s="47">
        <v>72.260000000000005</v>
      </c>
      <c r="BS1033" s="80" t="s">
        <v>432</v>
      </c>
      <c r="ED1033" s="72"/>
      <c r="EE1033" s="72"/>
    </row>
    <row r="1034" spans="20:135">
      <c r="T1034" s="19">
        <v>0.71666666666666667</v>
      </c>
      <c r="U1034" s="35">
        <v>320.69976442253221</v>
      </c>
      <c r="V1034" s="5">
        <v>320.69976442253221</v>
      </c>
      <c r="W1034" s="5">
        <v>357.58896280162247</v>
      </c>
      <c r="X1034" s="5">
        <v>28.607899259916337</v>
      </c>
      <c r="Y1034" s="5">
        <v>54.965210000000013</v>
      </c>
      <c r="Z1034" s="5">
        <v>80.024522872926184</v>
      </c>
      <c r="AA1034" s="5">
        <v>107.4083442884538</v>
      </c>
      <c r="AB1034" s="5">
        <v>140.69976442253221</v>
      </c>
      <c r="AC1034" s="5">
        <v>177.58896280162247</v>
      </c>
      <c r="AD1034" s="5">
        <v>208.60789925991634</v>
      </c>
      <c r="AE1034" s="5">
        <v>234.96521000000001</v>
      </c>
      <c r="AF1034" s="5">
        <v>260.02452287292618</v>
      </c>
      <c r="AG1034" s="5">
        <v>287.4083442884538</v>
      </c>
      <c r="BP1034" s="47">
        <v>72.27</v>
      </c>
      <c r="BQ1034" s="47">
        <v>1</v>
      </c>
      <c r="BR1034" s="47">
        <v>72.27</v>
      </c>
      <c r="BS1034" s="80" t="s">
        <v>432</v>
      </c>
      <c r="ED1034" s="72"/>
      <c r="EE1034" s="72"/>
    </row>
    <row r="1035" spans="20:135">
      <c r="T1035" s="19">
        <v>0.71736111111111101</v>
      </c>
      <c r="U1035" s="35">
        <v>321.01510162698457</v>
      </c>
      <c r="V1035" s="5">
        <v>321.01510162698457</v>
      </c>
      <c r="W1035" s="5">
        <v>357.8831862261876</v>
      </c>
      <c r="X1035" s="5">
        <v>28.861208065589892</v>
      </c>
      <c r="Y1035" s="5">
        <v>55.196120000000008</v>
      </c>
      <c r="Z1035" s="5">
        <v>80.259613519330514</v>
      </c>
      <c r="AA1035" s="5">
        <v>107.67532183075321</v>
      </c>
      <c r="AB1035" s="5">
        <v>141.01510162698457</v>
      </c>
      <c r="AC1035" s="5">
        <v>177.8831862261876</v>
      </c>
      <c r="AD1035" s="5">
        <v>208.86120806558989</v>
      </c>
      <c r="AE1035" s="5">
        <v>235.19612000000001</v>
      </c>
      <c r="AF1035" s="5">
        <v>260.25961351933051</v>
      </c>
      <c r="AG1035" s="5">
        <v>287.67532183075321</v>
      </c>
      <c r="BP1035" s="47">
        <v>72.28</v>
      </c>
      <c r="BQ1035" s="47">
        <v>1</v>
      </c>
      <c r="BR1035" s="47">
        <v>72.28</v>
      </c>
      <c r="BS1035" s="80" t="s">
        <v>432</v>
      </c>
      <c r="ED1035" s="72"/>
      <c r="EE1035" s="72"/>
    </row>
    <row r="1036" spans="20:135">
      <c r="T1036" s="19">
        <v>0.71805555555555556</v>
      </c>
      <c r="U1036" s="35">
        <v>321.3309031529152</v>
      </c>
      <c r="V1036" s="5">
        <v>321.3309031529152</v>
      </c>
      <c r="W1036" s="5">
        <v>358.17708562465452</v>
      </c>
      <c r="X1036" s="5">
        <v>29.11428205015369</v>
      </c>
      <c r="Y1036" s="5">
        <v>55.426969999999983</v>
      </c>
      <c r="Z1036" s="5">
        <v>80.494840982156859</v>
      </c>
      <c r="AA1036" s="5">
        <v>107.94257807823044</v>
      </c>
      <c r="AB1036" s="5">
        <v>141.3309031529152</v>
      </c>
      <c r="AC1036" s="5">
        <v>178.17708562465452</v>
      </c>
      <c r="AD1036" s="5">
        <v>209.11428205015369</v>
      </c>
      <c r="AE1036" s="5">
        <v>235.42696999999998</v>
      </c>
      <c r="AF1036" s="5">
        <v>260.49484098215686</v>
      </c>
      <c r="AG1036" s="5">
        <v>287.94257807823044</v>
      </c>
      <c r="BP1036" s="47">
        <v>72.290000000000006</v>
      </c>
      <c r="BQ1036" s="47">
        <v>1</v>
      </c>
      <c r="BR1036" s="47">
        <v>72.290000000000006</v>
      </c>
      <c r="BS1036" s="80" t="s">
        <v>432</v>
      </c>
      <c r="ED1036" s="72"/>
      <c r="EE1036" s="72"/>
    </row>
    <row r="1037" spans="20:135">
      <c r="T1037" s="19">
        <v>0.71875</v>
      </c>
      <c r="U1037" s="35">
        <v>321.64676285272299</v>
      </c>
      <c r="V1037" s="5">
        <v>321.64676285272299</v>
      </c>
      <c r="W1037" s="5">
        <v>358.47091944321261</v>
      </c>
      <c r="X1037" s="5">
        <v>29.367121824286016</v>
      </c>
      <c r="Y1037" s="5">
        <v>55.657749999999965</v>
      </c>
      <c r="Z1037" s="5">
        <v>80.730206607267689</v>
      </c>
      <c r="AA1037" s="5">
        <v>108.21017052087598</v>
      </c>
      <c r="AB1037" s="5">
        <v>141.64676285272299</v>
      </c>
      <c r="AC1037" s="5">
        <v>178.47091944321261</v>
      </c>
      <c r="AD1037" s="5">
        <v>209.36712182428602</v>
      </c>
      <c r="AE1037" s="5">
        <v>235.65774999999996</v>
      </c>
      <c r="AF1037" s="5">
        <v>260.73020660726769</v>
      </c>
      <c r="AG1037" s="5">
        <v>288.21017052087598</v>
      </c>
      <c r="BP1037" s="47">
        <v>72.3</v>
      </c>
      <c r="BQ1037" s="47">
        <v>1</v>
      </c>
      <c r="BR1037" s="47">
        <v>72.3</v>
      </c>
      <c r="BS1037" s="80" t="s">
        <v>432</v>
      </c>
      <c r="ED1037" s="72"/>
      <c r="EE1037" s="72"/>
    </row>
    <row r="1038" spans="20:135">
      <c r="T1038" s="19">
        <v>0.71944444444444444</v>
      </c>
      <c r="U1038" s="35">
        <v>321.96263781945379</v>
      </c>
      <c r="V1038" s="5">
        <v>321.96263781945379</v>
      </c>
      <c r="W1038" s="5">
        <v>358.76439083863511</v>
      </c>
      <c r="X1038" s="5">
        <v>29.619728181683627</v>
      </c>
      <c r="Y1038" s="5">
        <v>55.888480000000015</v>
      </c>
      <c r="Z1038" s="5">
        <v>80.965711739312269</v>
      </c>
      <c r="AA1038" s="5">
        <v>108.47806053728345</v>
      </c>
      <c r="AB1038" s="5">
        <v>141.96263781945379</v>
      </c>
      <c r="AC1038" s="5">
        <v>178.76439083863511</v>
      </c>
      <c r="AD1038" s="5">
        <v>209.61972818168363</v>
      </c>
      <c r="AE1038" s="5">
        <v>235.88848000000002</v>
      </c>
      <c r="AF1038" s="5">
        <v>260.96571173931227</v>
      </c>
      <c r="AG1038" s="5">
        <v>288.47806053728345</v>
      </c>
      <c r="BP1038" s="47">
        <v>72.31</v>
      </c>
      <c r="BQ1038" s="47">
        <v>1</v>
      </c>
      <c r="BR1038" s="47">
        <v>72.31</v>
      </c>
      <c r="BS1038" s="80" t="s">
        <v>432</v>
      </c>
      <c r="ED1038" s="72"/>
      <c r="EE1038" s="72"/>
    </row>
    <row r="1039" spans="20:135">
      <c r="T1039" s="19">
        <v>0.72013888888888899</v>
      </c>
      <c r="U1039" s="35">
        <v>322.27895815144893</v>
      </c>
      <c r="V1039" s="5">
        <v>322.27895815144893</v>
      </c>
      <c r="W1039" s="5">
        <v>359.05768052883303</v>
      </c>
      <c r="X1039" s="5">
        <v>29.872101517684769</v>
      </c>
      <c r="Y1039" s="5">
        <v>56.119140000000016</v>
      </c>
      <c r="Z1039" s="5">
        <v>81.201357714399137</v>
      </c>
      <c r="AA1039" s="5">
        <v>108.74627374662998</v>
      </c>
      <c r="AB1039" s="5">
        <v>142.27895815144893</v>
      </c>
      <c r="AC1039" s="5">
        <v>179.05768052883303</v>
      </c>
      <c r="AD1039" s="5">
        <v>209.87210151768477</v>
      </c>
      <c r="AE1039" s="5">
        <v>236.11914000000002</v>
      </c>
      <c r="AF1039" s="5">
        <v>261.20135771439914</v>
      </c>
      <c r="AG1039" s="5">
        <v>288.74627374662998</v>
      </c>
      <c r="BP1039" s="47">
        <v>72.319999999999993</v>
      </c>
      <c r="BQ1039" s="47">
        <v>1</v>
      </c>
      <c r="BR1039" s="47">
        <v>72.319999999999993</v>
      </c>
      <c r="BS1039" s="80" t="s">
        <v>432</v>
      </c>
      <c r="ED1039" s="72"/>
      <c r="EE1039" s="72"/>
    </row>
    <row r="1040" spans="20:135">
      <c r="T1040" s="19">
        <v>0.72083333333333333</v>
      </c>
      <c r="U1040" s="35">
        <v>322.59535487758785</v>
      </c>
      <c r="V1040" s="5">
        <v>322.59535487758785</v>
      </c>
      <c r="W1040" s="5">
        <v>359.35073976699005</v>
      </c>
      <c r="X1040" s="5">
        <v>30.124242519867721</v>
      </c>
      <c r="Y1040" s="5">
        <v>56.349739999999997</v>
      </c>
      <c r="Z1040" s="5">
        <v>81.437145868369896</v>
      </c>
      <c r="AA1040" s="5">
        <v>109.01481140557797</v>
      </c>
      <c r="AB1040" s="5">
        <v>142.59535487758785</v>
      </c>
      <c r="AC1040" s="5">
        <v>179.35073976699005</v>
      </c>
      <c r="AD1040" s="5">
        <v>210.12424251986772</v>
      </c>
      <c r="AE1040" s="5">
        <v>236.34974</v>
      </c>
      <c r="AF1040" s="5">
        <v>261.4371458683699</v>
      </c>
      <c r="AG1040" s="5">
        <v>289.01481140557797</v>
      </c>
      <c r="BP1040" s="47">
        <v>72.33</v>
      </c>
      <c r="BQ1040" s="47">
        <v>1</v>
      </c>
      <c r="BR1040" s="47">
        <v>72.33</v>
      </c>
      <c r="BS1040" s="80" t="s">
        <v>432</v>
      </c>
      <c r="ED1040" s="72"/>
      <c r="EE1040" s="72"/>
    </row>
    <row r="1041" spans="20:135">
      <c r="T1041" s="19">
        <v>0.72152777777777777</v>
      </c>
      <c r="U1041" s="35">
        <v>322.91205928646718</v>
      </c>
      <c r="V1041" s="5">
        <v>322.91205928646718</v>
      </c>
      <c r="W1041" s="5">
        <v>359.64361857283319</v>
      </c>
      <c r="X1041" s="5">
        <v>30.376151869688783</v>
      </c>
      <c r="Y1041" s="5">
        <v>56.580289999999991</v>
      </c>
      <c r="Z1041" s="5">
        <v>81.67307753415696</v>
      </c>
      <c r="AA1041" s="5">
        <v>109.28362346140943</v>
      </c>
      <c r="AB1041" s="5">
        <v>142.91205928646718</v>
      </c>
      <c r="AC1041" s="5">
        <v>179.64361857283319</v>
      </c>
      <c r="AD1041" s="5">
        <v>210.37615186968878</v>
      </c>
      <c r="AE1041" s="5">
        <v>236.58028999999999</v>
      </c>
      <c r="AF1041" s="5">
        <v>261.67307753415696</v>
      </c>
      <c r="AG1041" s="5">
        <v>289.28362346140943</v>
      </c>
      <c r="BP1041" s="47">
        <v>72.34</v>
      </c>
      <c r="BQ1041" s="47">
        <v>1</v>
      </c>
      <c r="BR1041" s="47">
        <v>72.34</v>
      </c>
      <c r="BS1041" s="80" t="s">
        <v>432</v>
      </c>
      <c r="ED1041" s="72"/>
      <c r="EE1041" s="72"/>
    </row>
    <row r="1042" spans="20:135">
      <c r="T1042" s="19">
        <v>0.72222222222222221</v>
      </c>
      <c r="U1042" s="35">
        <v>323.22884531392572</v>
      </c>
      <c r="V1042" s="5">
        <v>323.22884531392572</v>
      </c>
      <c r="W1042" s="5">
        <v>359.93618378724551</v>
      </c>
      <c r="X1042" s="5">
        <v>30.62783009032097</v>
      </c>
      <c r="Y1042" s="5">
        <v>56.810780000000022</v>
      </c>
      <c r="Z1042" s="5">
        <v>81.909154036466816</v>
      </c>
      <c r="AA1042" s="5">
        <v>109.55276589529012</v>
      </c>
      <c r="AB1042" s="5">
        <v>143.22884531392572</v>
      </c>
      <c r="AC1042" s="5">
        <v>179.93618378724551</v>
      </c>
      <c r="AD1042" s="5">
        <v>210.62783009032097</v>
      </c>
      <c r="AE1042" s="5">
        <v>236.81078000000002</v>
      </c>
      <c r="AF1042" s="5">
        <v>261.90915403646682</v>
      </c>
      <c r="AG1042" s="5">
        <v>289.55276589529012</v>
      </c>
      <c r="BP1042" s="47">
        <v>72.349999999999994</v>
      </c>
      <c r="BQ1042" s="47">
        <v>1</v>
      </c>
      <c r="BR1042" s="47">
        <v>72.349999999999994</v>
      </c>
      <c r="BS1042" s="80" t="s">
        <v>432</v>
      </c>
      <c r="ED1042" s="72"/>
      <c r="EE1042" s="72"/>
    </row>
    <row r="1043" spans="20:135">
      <c r="T1043" s="19">
        <v>0.72291666666666676</v>
      </c>
      <c r="U1043" s="35">
        <v>323.54564527399981</v>
      </c>
      <c r="V1043" s="5">
        <v>323.54564527399981</v>
      </c>
      <c r="W1043" s="5">
        <v>0.22857891074283998</v>
      </c>
      <c r="X1043" s="5">
        <v>30.879277854284055</v>
      </c>
      <c r="Y1043" s="5">
        <v>57.04122000000001</v>
      </c>
      <c r="Z1043" s="5">
        <v>82.145376698656491</v>
      </c>
      <c r="AA1043" s="5">
        <v>109.82224279973809</v>
      </c>
      <c r="AB1043" s="5">
        <v>143.54564527399975</v>
      </c>
      <c r="AC1043" s="5">
        <v>180.22857891074284</v>
      </c>
      <c r="AD1043" s="5">
        <v>210.87927785428406</v>
      </c>
      <c r="AE1043" s="5">
        <v>237.04122000000001</v>
      </c>
      <c r="AF1043" s="5">
        <v>262.14537669865649</v>
      </c>
      <c r="AG1043" s="5">
        <v>289.82224279973809</v>
      </c>
      <c r="BP1043" s="47">
        <v>72.36</v>
      </c>
      <c r="BQ1043" s="47">
        <v>1</v>
      </c>
      <c r="BR1043" s="47">
        <v>72.36</v>
      </c>
      <c r="BS1043" s="80" t="s">
        <v>432</v>
      </c>
      <c r="ED1043" s="72"/>
      <c r="EE1043" s="72"/>
    </row>
    <row r="1044" spans="20:135">
      <c r="T1044" s="19">
        <v>0.72361111111111109</v>
      </c>
      <c r="U1044" s="35">
        <v>323.86292418014443</v>
      </c>
      <c r="V1044" s="5">
        <v>323.86292418014443</v>
      </c>
      <c r="W1044" s="5">
        <v>0.52068626143272922</v>
      </c>
      <c r="X1044" s="5">
        <v>31.130495920608155</v>
      </c>
      <c r="Y1044" s="5">
        <v>57.271600000000035</v>
      </c>
      <c r="Z1044" s="5">
        <v>82.381746844785539</v>
      </c>
      <c r="AA1044" s="5">
        <v>110.09199368738723</v>
      </c>
      <c r="AB1044" s="5">
        <v>143.86292418014443</v>
      </c>
      <c r="AC1044" s="5">
        <v>180.52068626143273</v>
      </c>
      <c r="AD1044" s="5">
        <v>211.13049592060815</v>
      </c>
      <c r="AE1044" s="5">
        <v>237.27160000000003</v>
      </c>
      <c r="AF1044" s="5">
        <v>262.38174684478554</v>
      </c>
      <c r="AG1044" s="5">
        <v>290.09199368738723</v>
      </c>
      <c r="BP1044" s="47">
        <v>72.37</v>
      </c>
      <c r="BQ1044" s="47">
        <v>1</v>
      </c>
      <c r="BR1044" s="47">
        <v>72.37</v>
      </c>
      <c r="BS1044" s="80" t="s">
        <v>432</v>
      </c>
      <c r="ED1044" s="72"/>
      <c r="EE1044" s="72"/>
    </row>
    <row r="1045" spans="20:135">
      <c r="T1045" s="19">
        <v>0.72430555555555554</v>
      </c>
      <c r="U1045" s="35">
        <v>324.18016384251456</v>
      </c>
      <c r="V1045" s="5">
        <v>324.18016384251456</v>
      </c>
      <c r="W1045" s="5">
        <v>0.81260837180735734</v>
      </c>
      <c r="X1045" s="5">
        <v>31.381484880569417</v>
      </c>
      <c r="Y1045" s="5">
        <v>57.501930000000016</v>
      </c>
      <c r="Z1045" s="5">
        <v>82.618265786318261</v>
      </c>
      <c r="AA1045" s="5">
        <v>110.36208652595286</v>
      </c>
      <c r="AB1045" s="5">
        <v>144.1801638425145</v>
      </c>
      <c r="AC1045" s="5">
        <v>180.81260837180736</v>
      </c>
      <c r="AD1045" s="5">
        <v>211.38148488056942</v>
      </c>
      <c r="AE1045" s="5">
        <v>237.50193000000002</v>
      </c>
      <c r="AF1045" s="5">
        <v>262.61826578631826</v>
      </c>
      <c r="AG1045" s="5">
        <v>290.36208652595286</v>
      </c>
      <c r="BP1045" s="47">
        <v>72.38</v>
      </c>
      <c r="BQ1045" s="47">
        <v>1</v>
      </c>
      <c r="BR1045" s="47">
        <v>72.38</v>
      </c>
      <c r="BS1045" s="80" t="s">
        <v>432</v>
      </c>
      <c r="ED1045" s="72"/>
      <c r="EE1045" s="72"/>
    </row>
    <row r="1046" spans="20:135">
      <c r="T1046" s="19">
        <v>0.72499999999999998</v>
      </c>
      <c r="U1046" s="35">
        <v>324.49760642244831</v>
      </c>
      <c r="V1046" s="5">
        <v>324.49760642244831</v>
      </c>
      <c r="W1046" s="5">
        <v>1.1042695392537212</v>
      </c>
      <c r="X1046" s="5">
        <v>31.632245485447697</v>
      </c>
      <c r="Y1046" s="5">
        <v>57.732210000000009</v>
      </c>
      <c r="Z1046" s="5">
        <v>82.854934835281824</v>
      </c>
      <c r="AA1046" s="5">
        <v>110.6324767253758</v>
      </c>
      <c r="AB1046" s="5">
        <v>144.49760642244837</v>
      </c>
      <c r="AC1046" s="5">
        <v>181.10426953925372</v>
      </c>
      <c r="AD1046" s="5">
        <v>211.6322454854477</v>
      </c>
      <c r="AE1046" s="5">
        <v>237.73221000000001</v>
      </c>
      <c r="AF1046" s="5">
        <v>262.85493483528182</v>
      </c>
      <c r="AG1046" s="5">
        <v>290.6324767253758</v>
      </c>
      <c r="BP1046" s="47">
        <v>72.39</v>
      </c>
      <c r="BQ1046" s="47">
        <v>1</v>
      </c>
      <c r="BR1046" s="47">
        <v>72.39</v>
      </c>
      <c r="BS1046" s="80" t="s">
        <v>432</v>
      </c>
      <c r="ED1046" s="72"/>
      <c r="EE1046" s="72"/>
    </row>
    <row r="1047" spans="20:135">
      <c r="T1047" s="19">
        <v>0.72569444444444453</v>
      </c>
      <c r="U1047" s="35">
        <v>324.81518241639219</v>
      </c>
      <c r="V1047" s="5">
        <v>324.81518241639219</v>
      </c>
      <c r="W1047" s="5">
        <v>1.3956751996029197</v>
      </c>
      <c r="X1047" s="5">
        <v>31.882778345748875</v>
      </c>
      <c r="Y1047" s="5">
        <v>57.962440000000015</v>
      </c>
      <c r="Z1047" s="5">
        <v>83.091755301573642</v>
      </c>
      <c r="AA1047" s="5">
        <v>110.9031879311475</v>
      </c>
      <c r="AB1047" s="5">
        <v>144.81518241639219</v>
      </c>
      <c r="AC1047" s="5">
        <v>181.39567519960292</v>
      </c>
      <c r="AD1047" s="5">
        <v>211.88277834574887</v>
      </c>
      <c r="AE1047" s="5">
        <v>237.96244000000002</v>
      </c>
      <c r="AF1047" s="5">
        <v>263.09175530157364</v>
      </c>
      <c r="AG1047" s="5">
        <v>290.9031879311475</v>
      </c>
      <c r="BP1047" s="47">
        <v>72.400000000000006</v>
      </c>
      <c r="BQ1047" s="47">
        <v>1</v>
      </c>
      <c r="BR1047" s="47">
        <v>72.400000000000006</v>
      </c>
      <c r="BS1047" s="80" t="s">
        <v>432</v>
      </c>
      <c r="ED1047" s="72"/>
      <c r="EE1047" s="72"/>
    </row>
    <row r="1048" spans="20:135">
      <c r="T1048" s="19">
        <v>0.72638888888888886</v>
      </c>
      <c r="U1048" s="35">
        <v>325.13312701735538</v>
      </c>
      <c r="V1048" s="5">
        <v>325.13312701735538</v>
      </c>
      <c r="W1048" s="5">
        <v>1.6868183035079483</v>
      </c>
      <c r="X1048" s="5">
        <v>32.133084281281413</v>
      </c>
      <c r="Y1048" s="5">
        <v>58.192620000000034</v>
      </c>
      <c r="Z1048" s="5">
        <v>83.328728485919441</v>
      </c>
      <c r="AA1048" s="5">
        <v>111.17421692899484</v>
      </c>
      <c r="AB1048" s="5">
        <v>145.13312701735538</v>
      </c>
      <c r="AC1048" s="5">
        <v>181.68681830350795</v>
      </c>
      <c r="AD1048" s="5">
        <v>212.13308428128141</v>
      </c>
      <c r="AE1048" s="5">
        <v>238.19262000000003</v>
      </c>
      <c r="AF1048" s="5">
        <v>263.32872848591944</v>
      </c>
      <c r="AG1048" s="5">
        <v>291.17421692899484</v>
      </c>
      <c r="BP1048" s="47">
        <v>72.41</v>
      </c>
      <c r="BQ1048" s="47">
        <v>1</v>
      </c>
      <c r="BR1048" s="47">
        <v>72.41</v>
      </c>
      <c r="BS1048" s="80" t="s">
        <v>432</v>
      </c>
      <c r="ED1048" s="72"/>
      <c r="EE1048" s="72"/>
    </row>
    <row r="1049" spans="20:135">
      <c r="T1049" s="19">
        <v>0.7270833333333333</v>
      </c>
      <c r="U1049" s="35">
        <v>325.451022576632</v>
      </c>
      <c r="V1049" s="5">
        <v>325.451022576632</v>
      </c>
      <c r="W1049" s="5">
        <v>1.9776709881450643</v>
      </c>
      <c r="X1049" s="5">
        <v>32.383164079517883</v>
      </c>
      <c r="Y1049" s="5">
        <v>58.422759999999982</v>
      </c>
      <c r="Z1049" s="5">
        <v>83.565855688178885</v>
      </c>
      <c r="AA1049" s="5">
        <v>111.44552995925466</v>
      </c>
      <c r="AB1049" s="5">
        <v>145.451022576632</v>
      </c>
      <c r="AC1049" s="5">
        <v>181.97767098814506</v>
      </c>
      <c r="AD1049" s="5">
        <v>212.38316407951788</v>
      </c>
      <c r="AE1049" s="5">
        <v>238.42275999999998</v>
      </c>
      <c r="AF1049" s="5">
        <v>263.56585568817889</v>
      </c>
      <c r="AG1049" s="5">
        <v>291.44552995925466</v>
      </c>
      <c r="BP1049" s="47">
        <v>72.42</v>
      </c>
      <c r="BQ1049" s="47">
        <v>1</v>
      </c>
      <c r="BR1049" s="47">
        <v>72.42</v>
      </c>
      <c r="BS1049" s="80" t="s">
        <v>432</v>
      </c>
      <c r="ED1049" s="72"/>
      <c r="EE1049" s="72"/>
    </row>
    <row r="1050" spans="20:135">
      <c r="T1050" s="19">
        <v>0.72777777777777775</v>
      </c>
      <c r="U1050" s="35">
        <v>325.76905507814223</v>
      </c>
      <c r="V1050" s="5">
        <v>325.76905507814223</v>
      </c>
      <c r="W1050" s="5">
        <v>2.2683261783847684</v>
      </c>
      <c r="X1050" s="5">
        <v>32.633018267217722</v>
      </c>
      <c r="Y1050" s="5">
        <v>58.652850000000001</v>
      </c>
      <c r="Z1050" s="5">
        <v>83.803138204230436</v>
      </c>
      <c r="AA1050" s="5">
        <v>111.71719242300412</v>
      </c>
      <c r="AB1050" s="5">
        <v>145.76905507814217</v>
      </c>
      <c r="AC1050" s="5">
        <v>182.26832617838477</v>
      </c>
      <c r="AD1050" s="5">
        <v>212.63301826721772</v>
      </c>
      <c r="AE1050" s="5">
        <v>238.65285</v>
      </c>
      <c r="AF1050" s="5">
        <v>263.80313820423044</v>
      </c>
      <c r="AG1050" s="5">
        <v>291.71719242300412</v>
      </c>
      <c r="BP1050" s="47">
        <v>72.430000000000007</v>
      </c>
      <c r="BQ1050" s="47">
        <v>1</v>
      </c>
      <c r="BR1050" s="47">
        <v>72.430000000000007</v>
      </c>
      <c r="BS1050" s="80" t="s">
        <v>432</v>
      </c>
      <c r="ED1050" s="72"/>
      <c r="EE1050" s="72"/>
    </row>
    <row r="1051" spans="20:135">
      <c r="T1051" s="19">
        <v>0.7284722222222223</v>
      </c>
      <c r="U1051" s="35">
        <v>326.0872347847465</v>
      </c>
      <c r="V1051" s="5">
        <v>326.0872347847465</v>
      </c>
      <c r="W1051" s="5">
        <v>2.5587557721702865</v>
      </c>
      <c r="X1051" s="5">
        <v>32.882647766527157</v>
      </c>
      <c r="Y1051" s="5">
        <v>58.882900000000006</v>
      </c>
      <c r="Z1051" s="5">
        <v>84.040577319581473</v>
      </c>
      <c r="AA1051" s="5">
        <v>111.98914634297876</v>
      </c>
      <c r="AB1051" s="5">
        <v>146.08723478474644</v>
      </c>
      <c r="AC1051" s="5">
        <v>182.55875577217029</v>
      </c>
      <c r="AD1051" s="5">
        <v>212.88264776652716</v>
      </c>
      <c r="AE1051" s="5">
        <v>238.88290000000001</v>
      </c>
      <c r="AF1051" s="5">
        <v>264.04057731958147</v>
      </c>
      <c r="AG1051" s="5">
        <v>291.98914634297876</v>
      </c>
      <c r="BP1051" s="47">
        <v>72.44</v>
      </c>
      <c r="BQ1051" s="47">
        <v>1</v>
      </c>
      <c r="BR1051" s="47">
        <v>72.44</v>
      </c>
      <c r="BS1051" s="80" t="s">
        <v>432</v>
      </c>
      <c r="ED1051" s="72"/>
      <c r="EE1051" s="72"/>
    </row>
    <row r="1052" spans="20:135">
      <c r="T1052" s="19">
        <v>0.72916666666666663</v>
      </c>
      <c r="U1052" s="35">
        <v>326.40563766305002</v>
      </c>
      <c r="V1052" s="5">
        <v>326.40563766305002</v>
      </c>
      <c r="W1052" s="5">
        <v>2.8488849293344174</v>
      </c>
      <c r="X1052" s="5">
        <v>33.132053356808058</v>
      </c>
      <c r="Y1052" s="5">
        <v>59.112899999999968</v>
      </c>
      <c r="Z1052" s="5">
        <v>84.278174318607569</v>
      </c>
      <c r="AA1052" s="5">
        <v>112.26139416793842</v>
      </c>
      <c r="AB1052" s="5">
        <v>146.40563766305002</v>
      </c>
      <c r="AC1052" s="5">
        <v>182.84888492933442</v>
      </c>
      <c r="AD1052" s="5">
        <v>213.13205335680806</v>
      </c>
      <c r="AE1052" s="5">
        <v>239.11289999999997</v>
      </c>
      <c r="AF1052" s="5">
        <v>264.27817431860757</v>
      </c>
      <c r="AG1052" s="5">
        <v>292.26139416793842</v>
      </c>
      <c r="BP1052" s="47">
        <v>72.45</v>
      </c>
      <c r="BQ1052" s="47">
        <v>1</v>
      </c>
      <c r="BR1052" s="47">
        <v>72.45</v>
      </c>
      <c r="BS1052" s="80" t="s">
        <v>432</v>
      </c>
      <c r="ED1052" s="72"/>
      <c r="EE1052" s="72"/>
    </row>
    <row r="1053" spans="20:135">
      <c r="T1053" s="19">
        <v>0.72986111111111107</v>
      </c>
      <c r="U1053" s="35">
        <v>326.72422874058543</v>
      </c>
      <c r="V1053" s="5">
        <v>326.72422874058543</v>
      </c>
      <c r="W1053" s="5">
        <v>3.1387875873940629</v>
      </c>
      <c r="X1053" s="5">
        <v>33.381235641509193</v>
      </c>
      <c r="Y1053" s="5">
        <v>59.342859999999973</v>
      </c>
      <c r="Z1053" s="5">
        <v>84.515930487681032</v>
      </c>
      <c r="AA1053" s="5">
        <v>112.53400148172142</v>
      </c>
      <c r="AB1053" s="5">
        <v>146.72422874058543</v>
      </c>
      <c r="AC1053" s="5">
        <v>183.13878758739406</v>
      </c>
      <c r="AD1053" s="5">
        <v>213.38123564150919</v>
      </c>
      <c r="AE1053" s="5">
        <v>239.34285999999997</v>
      </c>
      <c r="AF1053" s="5">
        <v>264.51593048768103</v>
      </c>
      <c r="AG1053" s="5">
        <v>292.53400148172142</v>
      </c>
      <c r="BP1053" s="47">
        <v>72.459999999999994</v>
      </c>
      <c r="BQ1053" s="47">
        <v>1</v>
      </c>
      <c r="BR1053" s="47">
        <v>72.459999999999994</v>
      </c>
      <c r="BS1053" s="80" t="s">
        <v>432</v>
      </c>
      <c r="ED1053" s="72"/>
      <c r="EE1053" s="72"/>
    </row>
    <row r="1054" spans="20:135">
      <c r="T1054" s="19">
        <v>0.73055555555555562</v>
      </c>
      <c r="U1054" s="35">
        <v>327.04290378282565</v>
      </c>
      <c r="V1054" s="5">
        <v>327.04290378282565</v>
      </c>
      <c r="W1054" s="5">
        <v>3.4283390652214507</v>
      </c>
      <c r="X1054" s="5">
        <v>33.630195593485496</v>
      </c>
      <c r="Y1054" s="5">
        <v>59.572789999999998</v>
      </c>
      <c r="Z1054" s="5">
        <v>84.75384709600047</v>
      </c>
      <c r="AA1054" s="5">
        <v>112.80686471370967</v>
      </c>
      <c r="AB1054" s="5">
        <v>147.04290378282565</v>
      </c>
      <c r="AC1054" s="5">
        <v>183.42833906522145</v>
      </c>
      <c r="AD1054" s="5">
        <v>213.6301955934855</v>
      </c>
      <c r="AE1054" s="5">
        <v>239.57279</v>
      </c>
      <c r="AF1054" s="5">
        <v>264.75384709600047</v>
      </c>
      <c r="AG1054" s="5">
        <v>292.80686471370967</v>
      </c>
      <c r="BP1054" s="47">
        <v>72.47</v>
      </c>
      <c r="BQ1054" s="47">
        <v>1</v>
      </c>
      <c r="BR1054" s="47">
        <v>72.47</v>
      </c>
      <c r="BS1054" s="80" t="s">
        <v>432</v>
      </c>
      <c r="ED1054" s="72"/>
      <c r="EE1054" s="72"/>
    </row>
    <row r="1055" spans="20:135">
      <c r="T1055" s="19">
        <v>0.73125000000000007</v>
      </c>
      <c r="U1055" s="35">
        <v>327.36170609050748</v>
      </c>
      <c r="V1055" s="5">
        <v>327.36170609050748</v>
      </c>
      <c r="W1055" s="5">
        <v>3.717715636418859</v>
      </c>
      <c r="X1055" s="5">
        <v>33.87893397004666</v>
      </c>
      <c r="Y1055" s="5">
        <v>59.802670000000035</v>
      </c>
      <c r="Z1055" s="5">
        <v>84.99192541611751</v>
      </c>
      <c r="AA1055" s="5">
        <v>113.0800799551368</v>
      </c>
      <c r="AB1055" s="5">
        <v>147.36170609050748</v>
      </c>
      <c r="AC1055" s="5">
        <v>183.71771563641886</v>
      </c>
      <c r="AD1055" s="5">
        <v>213.87893397004666</v>
      </c>
      <c r="AE1055" s="5">
        <v>239.80267000000003</v>
      </c>
      <c r="AF1055" s="5">
        <v>264.99192541611751</v>
      </c>
      <c r="AG1055" s="5">
        <v>293.0800799551368</v>
      </c>
      <c r="BP1055" s="47">
        <v>72.48</v>
      </c>
      <c r="BQ1055" s="47">
        <v>1</v>
      </c>
      <c r="BR1055" s="47">
        <v>72.48</v>
      </c>
      <c r="BS1055" s="80" t="s">
        <v>432</v>
      </c>
      <c r="ED1055" s="72"/>
      <c r="EE1055" s="72"/>
    </row>
    <row r="1056" spans="20:135">
      <c r="T1056" s="19">
        <v>0.7319444444444444</v>
      </c>
      <c r="U1056" s="35">
        <v>327.68046937165832</v>
      </c>
      <c r="V1056" s="5">
        <v>327.68046937165832</v>
      </c>
      <c r="W1056" s="5">
        <v>4.0068727408789186</v>
      </c>
      <c r="X1056" s="5">
        <v>34.127451535971886</v>
      </c>
      <c r="Y1056" s="5">
        <v>60.032519999999977</v>
      </c>
      <c r="Z1056" s="5">
        <v>85.230166711439892</v>
      </c>
      <c r="AA1056" s="5">
        <v>113.35358896013304</v>
      </c>
      <c r="AB1056" s="5">
        <v>147.68046937165832</v>
      </c>
      <c r="AC1056" s="5">
        <v>184.00687274087892</v>
      </c>
      <c r="AD1056" s="5">
        <v>214.12745153597189</v>
      </c>
      <c r="AE1056" s="5">
        <v>240.03251999999998</v>
      </c>
      <c r="AF1056" s="5">
        <v>265.23016671143989</v>
      </c>
      <c r="AG1056" s="5">
        <v>293.35358896013304</v>
      </c>
      <c r="BP1056" s="47">
        <v>72.489999999999995</v>
      </c>
      <c r="BQ1056" s="47">
        <v>1</v>
      </c>
      <c r="BR1056" s="47">
        <v>72.489999999999995</v>
      </c>
      <c r="BS1056" s="80" t="s">
        <v>432</v>
      </c>
      <c r="ED1056" s="72"/>
      <c r="EE1056" s="72"/>
    </row>
    <row r="1057" spans="20:135">
      <c r="T1057" s="19">
        <v>0.73263888888888884</v>
      </c>
      <c r="U1057" s="35">
        <v>327.99943348477461</v>
      </c>
      <c r="V1057" s="5">
        <v>327.99943348477461</v>
      </c>
      <c r="W1057" s="5">
        <v>4.295704700400961</v>
      </c>
      <c r="X1057" s="5">
        <v>34.375749175544854</v>
      </c>
      <c r="Y1057" s="5">
        <v>60.26233000000002</v>
      </c>
      <c r="Z1057" s="5">
        <v>85.468572244404868</v>
      </c>
      <c r="AA1057" s="5">
        <v>113.62744738390643</v>
      </c>
      <c r="AB1057" s="5">
        <v>147.99943348477461</v>
      </c>
      <c r="AC1057" s="5">
        <v>184.29570470040096</v>
      </c>
      <c r="AD1057" s="5">
        <v>214.37574917554485</v>
      </c>
      <c r="AE1057" s="5">
        <v>240.26233000000002</v>
      </c>
      <c r="AF1057" s="5">
        <v>265.46857224440487</v>
      </c>
      <c r="AG1057" s="5">
        <v>293.62744738390643</v>
      </c>
      <c r="BP1057" s="47">
        <v>72.5</v>
      </c>
      <c r="BQ1057" s="47">
        <v>1</v>
      </c>
      <c r="BR1057" s="47">
        <v>72.5</v>
      </c>
      <c r="BS1057" s="80" t="s">
        <v>432</v>
      </c>
      <c r="ED1057" s="72"/>
      <c r="EE1057" s="72"/>
    </row>
    <row r="1058" spans="20:135">
      <c r="T1058" s="19">
        <v>0.73333333333333339</v>
      </c>
      <c r="U1058" s="35">
        <v>328.31854201692079</v>
      </c>
      <c r="V1058" s="5">
        <v>328.31854201692079</v>
      </c>
      <c r="W1058" s="5">
        <v>4.5842711250242587</v>
      </c>
      <c r="X1058" s="5">
        <v>34.623827668765557</v>
      </c>
      <c r="Y1058" s="5">
        <v>60.492110000000025</v>
      </c>
      <c r="Z1058" s="5">
        <v>85.707143275150941</v>
      </c>
      <c r="AA1058" s="5">
        <v>113.90158032591501</v>
      </c>
      <c r="AB1058" s="5">
        <v>148.31854201692079</v>
      </c>
      <c r="AC1058" s="5">
        <v>184.58427112502426</v>
      </c>
      <c r="AD1058" s="5">
        <v>214.62382766876556</v>
      </c>
      <c r="AE1058" s="5">
        <v>240.49211000000003</v>
      </c>
      <c r="AF1058" s="5">
        <v>265.70714327515094</v>
      </c>
      <c r="AG1058" s="5">
        <v>293.90158032591501</v>
      </c>
      <c r="BP1058" s="47">
        <v>72.510000000000005</v>
      </c>
      <c r="BQ1058" s="47">
        <v>1</v>
      </c>
      <c r="BR1058" s="47">
        <v>72.510000000000005</v>
      </c>
      <c r="BS1058" s="80" t="s">
        <v>432</v>
      </c>
      <c r="ED1058" s="72"/>
      <c r="EE1058" s="72"/>
    </row>
    <row r="1059" spans="20:135">
      <c r="T1059" s="19">
        <v>0.73402777777777783</v>
      </c>
      <c r="U1059" s="35">
        <v>328.63792116600541</v>
      </c>
      <c r="V1059" s="5">
        <v>328.63792116600541</v>
      </c>
      <c r="W1059" s="5">
        <v>4.8725350960685887</v>
      </c>
      <c r="X1059" s="5">
        <v>34.871688026351478</v>
      </c>
      <c r="Y1059" s="5">
        <v>60.721850000000018</v>
      </c>
      <c r="Z1059" s="5">
        <v>85.945881041476127</v>
      </c>
      <c r="AA1059" s="5">
        <v>114.17604228862416</v>
      </c>
      <c r="AB1059" s="5">
        <v>148.63792116600541</v>
      </c>
      <c r="AC1059" s="5">
        <v>184.87253509606859</v>
      </c>
      <c r="AD1059" s="5">
        <v>214.87168802635148</v>
      </c>
      <c r="AE1059" s="5">
        <v>240.72185000000002</v>
      </c>
      <c r="AF1059" s="5">
        <v>265.94588104147613</v>
      </c>
      <c r="AG1059" s="5">
        <v>294.17604228862416</v>
      </c>
      <c r="BP1059" s="47">
        <v>72.52</v>
      </c>
      <c r="BQ1059" s="47">
        <v>1</v>
      </c>
      <c r="BR1059" s="47">
        <v>72.52</v>
      </c>
      <c r="BS1059" s="80" t="s">
        <v>432</v>
      </c>
      <c r="ED1059" s="72"/>
      <c r="EE1059" s="72"/>
    </row>
    <row r="1060" spans="20:135">
      <c r="T1060" s="19">
        <v>0.73472222222222217</v>
      </c>
      <c r="U1060" s="35">
        <v>328.95717003599049</v>
      </c>
      <c r="V1060" s="5">
        <v>328.95717003599049</v>
      </c>
      <c r="W1060" s="5">
        <v>5.1606240411733779</v>
      </c>
      <c r="X1060" s="5">
        <v>35.119330897042801</v>
      </c>
      <c r="Y1060" s="5">
        <v>60.951559999999972</v>
      </c>
      <c r="Z1060" s="5">
        <v>86.184786792182081</v>
      </c>
      <c r="AA1060" s="5">
        <v>114.45080080760852</v>
      </c>
      <c r="AB1060" s="5">
        <v>148.95717003599043</v>
      </c>
      <c r="AC1060" s="5">
        <v>185.16062404117338</v>
      </c>
      <c r="AD1060" s="5">
        <v>215.1193308970428</v>
      </c>
      <c r="AE1060" s="5">
        <v>240.95155999999997</v>
      </c>
      <c r="AF1060" s="5">
        <v>266.18478679218208</v>
      </c>
      <c r="AG1060" s="5">
        <v>294.45080080760852</v>
      </c>
      <c r="BP1060" s="47">
        <v>72.53</v>
      </c>
      <c r="BQ1060" s="47">
        <v>1</v>
      </c>
      <c r="BR1060" s="47">
        <v>72.53</v>
      </c>
      <c r="BS1060" s="80" t="s">
        <v>432</v>
      </c>
      <c r="ED1060" s="72"/>
      <c r="EE1060" s="72"/>
    </row>
    <row r="1061" spans="20:135">
      <c r="T1061" s="19">
        <v>0.73541666666666661</v>
      </c>
      <c r="U1061" s="35">
        <v>329.27661107853152</v>
      </c>
      <c r="V1061" s="5">
        <v>329.27661107853152</v>
      </c>
      <c r="W1061" s="5">
        <v>5.4483541728545788</v>
      </c>
      <c r="X1061" s="5">
        <v>35.366757176310216</v>
      </c>
      <c r="Y1061" s="5">
        <v>61.181240000000003</v>
      </c>
      <c r="Z1061" s="5">
        <v>86.423861763697687</v>
      </c>
      <c r="AA1061" s="5">
        <v>114.72584862920974</v>
      </c>
      <c r="AB1061" s="5">
        <v>149.27661107853146</v>
      </c>
      <c r="AC1061" s="5">
        <v>185.44835417285458</v>
      </c>
      <c r="AD1061" s="5">
        <v>215.36675717631022</v>
      </c>
      <c r="AE1061" s="5">
        <v>241.18124</v>
      </c>
      <c r="AF1061" s="5">
        <v>266.42386176369769</v>
      </c>
      <c r="AG1061" s="5">
        <v>294.72584862920974</v>
      </c>
      <c r="BP1061" s="47">
        <v>72.540000000000006</v>
      </c>
      <c r="BQ1061" s="47">
        <v>1</v>
      </c>
      <c r="BR1061" s="47">
        <v>72.540000000000006</v>
      </c>
      <c r="BS1061" s="80" t="s">
        <v>432</v>
      </c>
      <c r="ED1061" s="72"/>
      <c r="EE1061" s="72"/>
    </row>
    <row r="1062" spans="20:135">
      <c r="T1062" s="19">
        <v>0.73611111111111116</v>
      </c>
      <c r="U1062" s="35">
        <v>329.59621939084587</v>
      </c>
      <c r="V1062" s="5">
        <v>329.59621939084587</v>
      </c>
      <c r="W1062" s="5">
        <v>5.735899849433963</v>
      </c>
      <c r="X1062" s="5">
        <v>35.613967926377711</v>
      </c>
      <c r="Y1062" s="5">
        <v>61.41089999999997</v>
      </c>
      <c r="Z1062" s="5">
        <v>86.663107193886617</v>
      </c>
      <c r="AA1062" s="5">
        <v>115.00126706564811</v>
      </c>
      <c r="AB1062" s="5">
        <v>149.59621939084582</v>
      </c>
      <c r="AC1062" s="5">
        <v>185.73589984943396</v>
      </c>
      <c r="AD1062" s="5">
        <v>215.61396792637771</v>
      </c>
      <c r="AE1062" s="5">
        <v>241.41089999999997</v>
      </c>
      <c r="AF1062" s="5">
        <v>266.66310719388662</v>
      </c>
      <c r="AG1062" s="5">
        <v>295.00126706564811</v>
      </c>
      <c r="BP1062" s="47">
        <v>72.55</v>
      </c>
      <c r="BQ1062" s="47">
        <v>1</v>
      </c>
      <c r="BR1062" s="47">
        <v>72.55</v>
      </c>
      <c r="BS1062" s="80" t="s">
        <v>432</v>
      </c>
      <c r="ED1062" s="72"/>
      <c r="EE1062" s="72"/>
    </row>
    <row r="1063" spans="20:135">
      <c r="T1063" s="19">
        <v>0.7368055555555556</v>
      </c>
      <c r="U1063" s="35">
        <v>329.91570196063412</v>
      </c>
      <c r="V1063" s="5">
        <v>329.91570196063412</v>
      </c>
      <c r="W1063" s="5">
        <v>6.0231172903751826</v>
      </c>
      <c r="X1063" s="5">
        <v>35.86096386226825</v>
      </c>
      <c r="Y1063" s="5">
        <v>61.640519999999981</v>
      </c>
      <c r="Z1063" s="5">
        <v>86.902524304691156</v>
      </c>
      <c r="AA1063" s="5">
        <v>115.27695890448223</v>
      </c>
      <c r="AB1063" s="5">
        <v>149.91570196063412</v>
      </c>
      <c r="AC1063" s="5">
        <v>186.02311729037518</v>
      </c>
      <c r="AD1063" s="5">
        <v>215.86096386226825</v>
      </c>
      <c r="AE1063" s="5">
        <v>241.64051999999998</v>
      </c>
      <c r="AF1063" s="5">
        <v>266.90252430469116</v>
      </c>
      <c r="AG1063" s="5">
        <v>295.27695890448223</v>
      </c>
      <c r="BP1063" s="47">
        <v>72.56</v>
      </c>
      <c r="BQ1063" s="47">
        <v>1</v>
      </c>
      <c r="BR1063" s="47">
        <v>72.56</v>
      </c>
      <c r="BS1063" s="80" t="s">
        <v>432</v>
      </c>
      <c r="ED1063" s="72"/>
      <c r="EE1063" s="72"/>
    </row>
    <row r="1064" spans="20:135">
      <c r="T1064" s="19">
        <v>0.73749999999999993</v>
      </c>
      <c r="U1064" s="35">
        <v>330.23540648092336</v>
      </c>
      <c r="V1064" s="5">
        <v>330.23540648092336</v>
      </c>
      <c r="W1064" s="5">
        <v>6.3100657053687996</v>
      </c>
      <c r="X1064" s="5">
        <v>36.107745945939541</v>
      </c>
      <c r="Y1064" s="5">
        <v>61.870119999999986</v>
      </c>
      <c r="Z1064" s="5">
        <v>87.142114306300584</v>
      </c>
      <c r="AA1064" s="5">
        <v>115.55295688936894</v>
      </c>
      <c r="AB1064" s="5">
        <v>150.2354064809233</v>
      </c>
      <c r="AC1064" s="5">
        <v>186.3100657053688</v>
      </c>
      <c r="AD1064" s="5">
        <v>216.10774594593954</v>
      </c>
      <c r="AE1064" s="5">
        <v>241.87011999999999</v>
      </c>
      <c r="AF1064" s="5">
        <v>267.14211430630058</v>
      </c>
      <c r="AG1064" s="5">
        <v>295.55295688936894</v>
      </c>
      <c r="BP1064" s="47">
        <v>72.569999999999993</v>
      </c>
      <c r="BQ1064" s="47">
        <v>1</v>
      </c>
      <c r="BR1064" s="47">
        <v>72.569999999999993</v>
      </c>
      <c r="BS1064" s="80" t="s">
        <v>432</v>
      </c>
      <c r="ED1064" s="72"/>
      <c r="EE1064" s="72"/>
    </row>
    <row r="1065" spans="20:135">
      <c r="T1065" s="19">
        <v>0.73819444444444438</v>
      </c>
      <c r="U1065" s="35">
        <v>330.55520040514006</v>
      </c>
      <c r="V1065" s="5">
        <v>330.55520040514006</v>
      </c>
      <c r="W1065" s="5">
        <v>6.5967419102727263</v>
      </c>
      <c r="X1065" s="5">
        <v>36.354315099447433</v>
      </c>
      <c r="Y1065" s="5">
        <v>62.099699999999984</v>
      </c>
      <c r="Z1065" s="5">
        <v>87.381878452415265</v>
      </c>
      <c r="AA1065" s="5">
        <v>115.82926974967137</v>
      </c>
      <c r="AB1065" s="5">
        <v>150.55520040514011</v>
      </c>
      <c r="AC1065" s="5">
        <v>186.59674191027273</v>
      </c>
      <c r="AD1065" s="5">
        <v>216.35431509944743</v>
      </c>
      <c r="AE1065" s="5">
        <v>242.09969999999998</v>
      </c>
      <c r="AF1065" s="5">
        <v>267.38187845241526</v>
      </c>
      <c r="AG1065" s="5">
        <v>295.82926974967137</v>
      </c>
      <c r="BP1065" s="47">
        <v>72.58</v>
      </c>
      <c r="BQ1065" s="47">
        <v>1</v>
      </c>
      <c r="BR1065" s="47">
        <v>72.58</v>
      </c>
      <c r="BS1065" s="80" t="s">
        <v>432</v>
      </c>
      <c r="ED1065" s="72"/>
      <c r="EE1065" s="72"/>
    </row>
    <row r="1066" spans="20:135">
      <c r="T1066" s="19">
        <v>0.73888888888888893</v>
      </c>
      <c r="U1066" s="35">
        <v>330.87507029651158</v>
      </c>
      <c r="V1066" s="5">
        <v>330.87507029651158</v>
      </c>
      <c r="W1066" s="5">
        <v>6.8831317317221874</v>
      </c>
      <c r="X1066" s="5">
        <v>36.600672235665456</v>
      </c>
      <c r="Y1066" s="5">
        <v>62.329250000000002</v>
      </c>
      <c r="Z1066" s="5">
        <v>87.621817912462745</v>
      </c>
      <c r="AA1066" s="5">
        <v>116.10590283832033</v>
      </c>
      <c r="AB1066" s="5">
        <v>150.87507029651158</v>
      </c>
      <c r="AC1066" s="5">
        <v>186.88313173172219</v>
      </c>
      <c r="AD1066" s="5">
        <v>216.60067223566546</v>
      </c>
      <c r="AE1066" s="5">
        <v>242.32925</v>
      </c>
      <c r="AF1066" s="5">
        <v>267.62181791246275</v>
      </c>
      <c r="AG1066" s="5">
        <v>296.10590283832033</v>
      </c>
      <c r="BP1066" s="47">
        <v>72.59</v>
      </c>
      <c r="BQ1066" s="47">
        <v>1</v>
      </c>
      <c r="BR1066" s="47">
        <v>72.59</v>
      </c>
      <c r="BS1066" s="80" t="s">
        <v>432</v>
      </c>
      <c r="ED1066" s="72"/>
      <c r="EE1066" s="72"/>
    </row>
    <row r="1067" spans="20:135">
      <c r="T1067" s="19">
        <v>0.73958333333333337</v>
      </c>
      <c r="U1067" s="35">
        <v>331.19521972165143</v>
      </c>
      <c r="V1067" s="5">
        <v>331.19521972165143</v>
      </c>
      <c r="W1067" s="5">
        <v>7.1691903270233297</v>
      </c>
      <c r="X1067" s="5">
        <v>36.846818259060115</v>
      </c>
      <c r="Y1067" s="5">
        <v>62.558780000000013</v>
      </c>
      <c r="Z1067" s="5">
        <v>87.861933886724728</v>
      </c>
      <c r="AA1067" s="5">
        <v>116.38280831437237</v>
      </c>
      <c r="AB1067" s="5">
        <v>151.19521972165148</v>
      </c>
      <c r="AC1067" s="5">
        <v>187.16919032702333</v>
      </c>
      <c r="AD1067" s="5">
        <v>216.84681825906011</v>
      </c>
      <c r="AE1067" s="5">
        <v>242.55878000000001</v>
      </c>
      <c r="AF1067" s="5">
        <v>267.86193388672473</v>
      </c>
      <c r="AG1067" s="5">
        <v>296.38280831437237</v>
      </c>
      <c r="BP1067" s="47">
        <v>72.599999999999994</v>
      </c>
      <c r="BQ1067" s="47">
        <v>1</v>
      </c>
      <c r="BR1067" s="47">
        <v>72.599999999999994</v>
      </c>
      <c r="BS1067" s="80" t="s">
        <v>432</v>
      </c>
      <c r="ED1067" s="72"/>
      <c r="EE1067" s="72"/>
    </row>
    <row r="1068" spans="20:135">
      <c r="T1068" s="19">
        <v>0.7402777777777777</v>
      </c>
      <c r="U1068" s="35">
        <v>331.51503429559182</v>
      </c>
      <c r="V1068" s="5">
        <v>331.51503429559182</v>
      </c>
      <c r="W1068" s="5">
        <v>7.4550483430829217</v>
      </c>
      <c r="X1068" s="5">
        <v>37.092754166390648</v>
      </c>
      <c r="Y1068" s="5">
        <v>62.788290000000018</v>
      </c>
      <c r="Z1068" s="5">
        <v>88.102227603555548</v>
      </c>
      <c r="AA1068" s="5">
        <v>116.66006915987384</v>
      </c>
      <c r="AB1068" s="5">
        <v>151.51503429559182</v>
      </c>
      <c r="AC1068" s="5">
        <v>187.45504834308292</v>
      </c>
      <c r="AD1068" s="5">
        <v>217.09275416639065</v>
      </c>
      <c r="AE1068" s="5">
        <v>242.78829000000002</v>
      </c>
      <c r="AF1068" s="5">
        <v>268.10222760355555</v>
      </c>
      <c r="AG1068" s="5">
        <v>296.66006915987384</v>
      </c>
      <c r="BP1068" s="47">
        <v>72.61</v>
      </c>
      <c r="BQ1068" s="47">
        <v>1</v>
      </c>
      <c r="BR1068" s="47">
        <v>72.61</v>
      </c>
      <c r="BS1068" s="80" t="s">
        <v>432</v>
      </c>
      <c r="ED1068" s="72"/>
      <c r="EE1068" s="72"/>
    </row>
    <row r="1069" spans="20:135">
      <c r="T1069" s="19">
        <v>0.74097222222222225</v>
      </c>
      <c r="U1069" s="35">
        <v>331.83530824433933</v>
      </c>
      <c r="V1069" s="5">
        <v>331.83530824433933</v>
      </c>
      <c r="W1069" s="5">
        <v>7.7406381421300239</v>
      </c>
      <c r="X1069" s="5">
        <v>37.338480912212958</v>
      </c>
      <c r="Y1069" s="5">
        <v>63.017769999999985</v>
      </c>
      <c r="Z1069" s="5">
        <v>88.342700235640848</v>
      </c>
      <c r="AA1069" s="5">
        <v>116.93762066627937</v>
      </c>
      <c r="AB1069" s="5">
        <v>151.83530824433933</v>
      </c>
      <c r="AC1069" s="5">
        <v>187.74063814213002</v>
      </c>
      <c r="AD1069" s="5">
        <v>217.33848091221296</v>
      </c>
      <c r="AE1069" s="5">
        <v>243.01776999999998</v>
      </c>
      <c r="AF1069" s="5">
        <v>268.34270023564085</v>
      </c>
      <c r="AG1069" s="5">
        <v>296.93762066627937</v>
      </c>
      <c r="BP1069" s="47">
        <v>72.62</v>
      </c>
      <c r="BQ1069" s="47">
        <v>1</v>
      </c>
      <c r="BR1069" s="47">
        <v>72.62</v>
      </c>
      <c r="BS1069" s="80" t="s">
        <v>432</v>
      </c>
      <c r="ED1069" s="72"/>
      <c r="EE1069" s="72"/>
    </row>
    <row r="1070" spans="20:135">
      <c r="T1070" s="19">
        <v>0.7416666666666667</v>
      </c>
      <c r="U1070" s="35">
        <v>332.15525452639395</v>
      </c>
      <c r="V1070" s="5">
        <v>332.15525452639395</v>
      </c>
      <c r="W1070" s="5">
        <v>8.0258750433290516</v>
      </c>
      <c r="X1070" s="5">
        <v>37.583999456177025</v>
      </c>
      <c r="Y1070" s="5">
        <v>63.247250000000008</v>
      </c>
      <c r="Z1070" s="5">
        <v>88.583352986756495</v>
      </c>
      <c r="AA1070" s="5">
        <v>117.21547396412973</v>
      </c>
      <c r="AB1070" s="5">
        <v>152.15525452639395</v>
      </c>
      <c r="AC1070" s="5">
        <v>188.02587504332905</v>
      </c>
      <c r="AD1070" s="5">
        <v>217.58399945617703</v>
      </c>
      <c r="AE1070" s="5">
        <v>243.24725000000001</v>
      </c>
      <c r="AF1070" s="5">
        <v>268.58335298675649</v>
      </c>
      <c r="AG1070" s="5">
        <v>297.21547396412973</v>
      </c>
      <c r="BP1070" s="47">
        <v>72.63</v>
      </c>
      <c r="BQ1070" s="47">
        <v>1</v>
      </c>
      <c r="BR1070" s="47">
        <v>72.63</v>
      </c>
      <c r="BS1070" s="80" t="s">
        <v>432</v>
      </c>
      <c r="ED1070" s="72"/>
      <c r="EE1070" s="72"/>
    </row>
    <row r="1071" spans="20:135">
      <c r="T1071" s="19">
        <v>0.74236111111111114</v>
      </c>
      <c r="U1071" s="35">
        <v>332.47545863963478</v>
      </c>
      <c r="V1071" s="5">
        <v>332.47545863963478</v>
      </c>
      <c r="W1071" s="5">
        <v>8.3108696636365949</v>
      </c>
      <c r="X1071" s="5">
        <v>37.829310739538869</v>
      </c>
      <c r="Y1071" s="5">
        <v>63.476699999999994</v>
      </c>
      <c r="Z1071" s="5">
        <v>88.824186978600039</v>
      </c>
      <c r="AA1071" s="5">
        <v>117.49361629975772</v>
      </c>
      <c r="AB1071" s="5">
        <v>152.47545863963478</v>
      </c>
      <c r="AC1071" s="5">
        <v>188.31086966363659</v>
      </c>
      <c r="AD1071" s="5">
        <v>217.82931073953887</v>
      </c>
      <c r="AE1071" s="5">
        <v>243.47669999999999</v>
      </c>
      <c r="AF1071" s="5">
        <v>268.82418697860004</v>
      </c>
      <c r="AG1071" s="5">
        <v>297.49361629975772</v>
      </c>
      <c r="BP1071" s="47">
        <v>72.64</v>
      </c>
      <c r="BQ1071" s="47">
        <v>1</v>
      </c>
      <c r="BR1071" s="47">
        <v>72.64</v>
      </c>
      <c r="BS1071" s="80" t="s">
        <v>432</v>
      </c>
      <c r="ED1071" s="72"/>
      <c r="EE1071" s="72"/>
    </row>
    <row r="1072" spans="20:135">
      <c r="T1072" s="19">
        <v>0.74305555555555547</v>
      </c>
      <c r="U1072" s="35">
        <v>332.7956990405122</v>
      </c>
      <c r="V1072" s="5">
        <v>332.7956990405122</v>
      </c>
      <c r="W1072" s="5">
        <v>8.5955792013813266</v>
      </c>
      <c r="X1072" s="5">
        <v>38.074415776168848</v>
      </c>
      <c r="Y1072" s="5">
        <v>63.706140000000005</v>
      </c>
      <c r="Z1072" s="5">
        <v>89.065203435989531</v>
      </c>
      <c r="AA1072" s="5">
        <v>117.77208862259329</v>
      </c>
      <c r="AB1072" s="5">
        <v>152.7956990405122</v>
      </c>
      <c r="AC1072" s="5">
        <v>188.59557920138133</v>
      </c>
      <c r="AD1072" s="5">
        <v>218.07441577616885</v>
      </c>
      <c r="AE1072" s="5">
        <v>243.70614</v>
      </c>
      <c r="AF1072" s="5">
        <v>269.06520343598953</v>
      </c>
      <c r="AG1072" s="5">
        <v>297.77208862259329</v>
      </c>
      <c r="BP1072" s="47">
        <v>72.650000000000006</v>
      </c>
      <c r="BQ1072" s="47">
        <v>1</v>
      </c>
      <c r="BR1072" s="47">
        <v>72.650000000000006</v>
      </c>
      <c r="BS1072" s="80" t="s">
        <v>432</v>
      </c>
      <c r="ED1072" s="72"/>
      <c r="EE1072" s="72"/>
    </row>
    <row r="1073" spans="20:135">
      <c r="T1073" s="19">
        <v>0.74375000000000002</v>
      </c>
      <c r="U1073" s="35">
        <v>333.11616952681686</v>
      </c>
      <c r="V1073" s="5">
        <v>333.11616952681686</v>
      </c>
      <c r="W1073" s="5">
        <v>8.8799475164581736</v>
      </c>
      <c r="X1073" s="5">
        <v>38.319315549995224</v>
      </c>
      <c r="Y1073" s="5">
        <v>63.935560000000009</v>
      </c>
      <c r="Z1073" s="5">
        <v>89.306403524930602</v>
      </c>
      <c r="AA1073" s="5">
        <v>118.05084161211721</v>
      </c>
      <c r="AB1073" s="5">
        <v>153.11616952681686</v>
      </c>
      <c r="AC1073" s="5">
        <v>188.87994751645817</v>
      </c>
      <c r="AD1073" s="5">
        <v>218.31931554999522</v>
      </c>
      <c r="AE1073" s="5">
        <v>243.93556000000001</v>
      </c>
      <c r="AF1073" s="5">
        <v>269.3064035249306</v>
      </c>
      <c r="AG1073" s="5">
        <v>298.05084161211721</v>
      </c>
      <c r="BP1073" s="47">
        <v>72.66</v>
      </c>
      <c r="BQ1073" s="47">
        <v>1</v>
      </c>
      <c r="BR1073" s="47">
        <v>72.66</v>
      </c>
      <c r="BS1073" s="80" t="s">
        <v>432</v>
      </c>
      <c r="ED1073" s="72"/>
      <c r="EE1073" s="72"/>
    </row>
    <row r="1074" spans="20:135">
      <c r="T1074" s="19">
        <v>0.74444444444444446</v>
      </c>
      <c r="U1074" s="35">
        <v>333.43638025770878</v>
      </c>
      <c r="V1074" s="5">
        <v>333.43638025770878</v>
      </c>
      <c r="W1074" s="5">
        <v>9.1640965069539106</v>
      </c>
      <c r="X1074" s="5">
        <v>38.564011058877156</v>
      </c>
      <c r="Y1074" s="5">
        <v>64.164980000000014</v>
      </c>
      <c r="Z1074" s="5">
        <v>89.547788338819487</v>
      </c>
      <c r="AA1074" s="5">
        <v>118.32994550550893</v>
      </c>
      <c r="AB1074" s="5">
        <v>153.43638025770883</v>
      </c>
      <c r="AC1074" s="5">
        <v>189.16409650695391</v>
      </c>
      <c r="AD1074" s="5">
        <v>218.56401105887716</v>
      </c>
      <c r="AE1074" s="5">
        <v>244.16498000000001</v>
      </c>
      <c r="AF1074" s="5">
        <v>269.54778833881949</v>
      </c>
      <c r="AG1074" s="5">
        <v>298.32994550550893</v>
      </c>
      <c r="BP1074" s="47">
        <v>72.67</v>
      </c>
      <c r="BQ1074" s="47">
        <v>1</v>
      </c>
      <c r="BR1074" s="47">
        <v>72.67</v>
      </c>
      <c r="BS1074" s="80" t="s">
        <v>432</v>
      </c>
      <c r="ED1074" s="72"/>
      <c r="EE1074" s="72"/>
    </row>
    <row r="1075" spans="20:135">
      <c r="T1075" s="19">
        <v>0.74513888888888891</v>
      </c>
      <c r="U1075" s="35">
        <v>333.7567000523868</v>
      </c>
      <c r="V1075" s="5">
        <v>333.7567000523868</v>
      </c>
      <c r="W1075" s="5">
        <v>9.4479404732687158</v>
      </c>
      <c r="X1075" s="5">
        <v>38.808503318656108</v>
      </c>
      <c r="Y1075" s="5">
        <v>64.394380000000012</v>
      </c>
      <c r="Z1075" s="5">
        <v>89.789359089943616</v>
      </c>
      <c r="AA1075" s="5">
        <v>118.60929565343162</v>
      </c>
      <c r="AB1075" s="5">
        <v>153.7567000523868</v>
      </c>
      <c r="AC1075" s="5">
        <v>189.44794047326872</v>
      </c>
      <c r="AD1075" s="5">
        <v>218.80850331865611</v>
      </c>
      <c r="AE1075" s="5">
        <v>244.39438000000001</v>
      </c>
      <c r="AF1075" s="5">
        <v>269.78935908994362</v>
      </c>
      <c r="AG1075" s="5">
        <v>298.60929565343162</v>
      </c>
      <c r="BP1075" s="47">
        <v>72.680000000000007</v>
      </c>
      <c r="BQ1075" s="47">
        <v>1</v>
      </c>
      <c r="BR1075" s="47">
        <v>72.680000000000007</v>
      </c>
      <c r="BS1075" s="80" t="s">
        <v>432</v>
      </c>
      <c r="ED1075" s="72"/>
      <c r="EE1075" s="72"/>
    </row>
    <row r="1076" spans="20:135">
      <c r="T1076" s="19">
        <v>0.74583333333333324</v>
      </c>
      <c r="U1076" s="35">
        <v>334.0771994826718</v>
      </c>
      <c r="V1076" s="5">
        <v>334.0771994826718</v>
      </c>
      <c r="W1076" s="5">
        <v>9.731509807736245</v>
      </c>
      <c r="X1076" s="5">
        <v>39.052793352137996</v>
      </c>
      <c r="Y1076" s="5">
        <v>64.623769999999979</v>
      </c>
      <c r="Z1076" s="5">
        <v>90.03111690024582</v>
      </c>
      <c r="AA1076" s="5">
        <v>118.88896607603431</v>
      </c>
      <c r="AB1076" s="5">
        <v>154.07719948267186</v>
      </c>
      <c r="AC1076" s="5">
        <v>189.73150980773624</v>
      </c>
      <c r="AD1076" s="5">
        <v>219.052793352138</v>
      </c>
      <c r="AE1076" s="5">
        <v>244.62376999999998</v>
      </c>
      <c r="AF1076" s="5">
        <v>270.03111690024582</v>
      </c>
      <c r="AG1076" s="5">
        <v>298.88896607603431</v>
      </c>
      <c r="BP1076" s="47">
        <v>72.69</v>
      </c>
      <c r="BQ1076" s="47">
        <v>1</v>
      </c>
      <c r="BR1076" s="47">
        <v>72.69</v>
      </c>
      <c r="BS1076" s="80" t="s">
        <v>432</v>
      </c>
      <c r="ED1076" s="72"/>
      <c r="EE1076" s="72"/>
    </row>
    <row r="1077" spans="20:135">
      <c r="T1077" s="19">
        <v>0.74652777777777779</v>
      </c>
      <c r="U1077" s="35">
        <v>334.39768275077745</v>
      </c>
      <c r="V1077" s="5">
        <v>334.39768275077745</v>
      </c>
      <c r="W1077" s="5">
        <v>10.014742534820471</v>
      </c>
      <c r="X1077" s="5">
        <v>39.296882212998014</v>
      </c>
      <c r="Y1077" s="5">
        <v>64.853160000000003</v>
      </c>
      <c r="Z1077" s="5">
        <v>90.273062924325473</v>
      </c>
      <c r="AA1077" s="5">
        <v>119.16896858652217</v>
      </c>
      <c r="AB1077" s="5">
        <v>154.39768275077745</v>
      </c>
      <c r="AC1077" s="5">
        <v>190.01474253482047</v>
      </c>
      <c r="AD1077" s="5">
        <v>219.29688221299801</v>
      </c>
      <c r="AE1077" s="5">
        <v>244.85316</v>
      </c>
      <c r="AF1077" s="5">
        <v>270.27306292432547</v>
      </c>
      <c r="AG1077" s="5">
        <v>299.16896858652217</v>
      </c>
      <c r="BP1077" s="47">
        <v>72.7</v>
      </c>
      <c r="BQ1077" s="47">
        <v>1</v>
      </c>
      <c r="BR1077" s="47">
        <v>72.7</v>
      </c>
      <c r="BS1077" s="80" t="s">
        <v>432</v>
      </c>
      <c r="ED1077" s="72"/>
      <c r="EE1077" s="72"/>
    </row>
    <row r="1078" spans="20:135">
      <c r="T1078" s="19">
        <v>0.74722222222222223</v>
      </c>
      <c r="U1078" s="35">
        <v>334.71814529454184</v>
      </c>
      <c r="V1078" s="5">
        <v>334.71814529454184</v>
      </c>
      <c r="W1078" s="5">
        <v>10.297681682287475</v>
      </c>
      <c r="X1078" s="5">
        <v>39.540770878727301</v>
      </c>
      <c r="Y1078" s="5">
        <v>65.08253000000002</v>
      </c>
      <c r="Z1078" s="5">
        <v>90.515198249014475</v>
      </c>
      <c r="AA1078" s="5">
        <v>119.44923704482295</v>
      </c>
      <c r="AB1078" s="5">
        <v>154.71814529454184</v>
      </c>
      <c r="AC1078" s="5">
        <v>190.29768168228748</v>
      </c>
      <c r="AD1078" s="5">
        <v>219.5407708787273</v>
      </c>
      <c r="AE1078" s="5">
        <v>245.08253000000002</v>
      </c>
      <c r="AF1078" s="5">
        <v>270.51519824901447</v>
      </c>
      <c r="AG1078" s="5">
        <v>299.44923704482295</v>
      </c>
      <c r="BP1078" s="47">
        <v>72.709999999999994</v>
      </c>
      <c r="BQ1078" s="47">
        <v>1</v>
      </c>
      <c r="BR1078" s="47">
        <v>72.709999999999994</v>
      </c>
      <c r="BS1078" s="80" t="s">
        <v>432</v>
      </c>
      <c r="ED1078" s="72"/>
      <c r="EE1078" s="72"/>
    </row>
    <row r="1079" spans="20:135">
      <c r="T1079" s="19">
        <v>0.74791666666666667</v>
      </c>
      <c r="U1079" s="35">
        <v>335.03859284855832</v>
      </c>
      <c r="V1079" s="5">
        <v>335.03859284855832</v>
      </c>
      <c r="W1079" s="5">
        <v>10.580344835345954</v>
      </c>
      <c r="X1079" s="5">
        <v>39.784460398263207</v>
      </c>
      <c r="Y1079" s="5">
        <v>65.31189999999998</v>
      </c>
      <c r="Z1079" s="5">
        <v>90.757523992876429</v>
      </c>
      <c r="AA1079" s="5">
        <v>119.72985393891378</v>
      </c>
      <c r="AB1079" s="5">
        <v>155.03859284855832</v>
      </c>
      <c r="AC1079" s="5">
        <v>190.58034483534595</v>
      </c>
      <c r="AD1079" s="5">
        <v>219.78446039826321</v>
      </c>
      <c r="AE1079" s="5">
        <v>245.31189999999998</v>
      </c>
      <c r="AF1079" s="5">
        <v>270.75752399287643</v>
      </c>
      <c r="AG1079" s="5">
        <v>299.72985393891378</v>
      </c>
      <c r="BP1079" s="47">
        <v>72.72</v>
      </c>
      <c r="BQ1079" s="47">
        <v>1</v>
      </c>
      <c r="BR1079" s="47">
        <v>72.72</v>
      </c>
      <c r="BS1079" s="80" t="s">
        <v>432</v>
      </c>
      <c r="ED1079" s="72"/>
      <c r="EE1079" s="72"/>
    </row>
    <row r="1080" spans="20:135">
      <c r="T1080" s="19">
        <v>0.74861111111111101</v>
      </c>
      <c r="U1080" s="35">
        <v>335.35895344789992</v>
      </c>
      <c r="V1080" s="5">
        <v>335.35895344789992</v>
      </c>
      <c r="W1080" s="5">
        <v>10.86276815249056</v>
      </c>
      <c r="X1080" s="5">
        <v>40.027951914906737</v>
      </c>
      <c r="Y1080" s="5">
        <v>65.541269999999997</v>
      </c>
      <c r="Z1080" s="5">
        <v>91.000041328166219</v>
      </c>
      <c r="AA1080" s="5">
        <v>120.01075181679175</v>
      </c>
      <c r="AB1080" s="5">
        <v>155.35895344789992</v>
      </c>
      <c r="AC1080" s="5">
        <v>190.86276815249056</v>
      </c>
      <c r="AD1080" s="5">
        <v>220.02795191490674</v>
      </c>
      <c r="AE1080" s="5">
        <v>245.54127</v>
      </c>
      <c r="AF1080" s="5">
        <v>271.00004132816622</v>
      </c>
      <c r="AG1080" s="5">
        <v>300.01075181679175</v>
      </c>
      <c r="BP1080" s="47">
        <v>72.73</v>
      </c>
      <c r="BQ1080" s="47">
        <v>1</v>
      </c>
      <c r="BR1080" s="47">
        <v>72.73</v>
      </c>
      <c r="BS1080" s="80" t="s">
        <v>432</v>
      </c>
      <c r="ED1080" s="72"/>
      <c r="EE1080" s="72"/>
    </row>
    <row r="1081" spans="20:135">
      <c r="T1081" s="19">
        <v>0.74930555555555556</v>
      </c>
      <c r="U1081" s="35">
        <v>335.67958255959502</v>
      </c>
      <c r="V1081" s="5">
        <v>335.67958255959502</v>
      </c>
      <c r="W1081" s="5">
        <v>11.144828385277265</v>
      </c>
      <c r="X1081" s="5">
        <v>40.271246406882199</v>
      </c>
      <c r="Y1081" s="5">
        <v>65.770640000000014</v>
      </c>
      <c r="Z1081" s="5">
        <v>91.242751300642226</v>
      </c>
      <c r="AA1081" s="5">
        <v>120.2919200692611</v>
      </c>
      <c r="AB1081" s="5">
        <v>155.67958255959502</v>
      </c>
      <c r="AC1081" s="5">
        <v>191.14482838527726</v>
      </c>
      <c r="AD1081" s="5">
        <v>220.2712464068822</v>
      </c>
      <c r="AE1081" s="5">
        <v>245.77064000000001</v>
      </c>
      <c r="AF1081" s="5">
        <v>271.24275130064223</v>
      </c>
      <c r="AG1081" s="5">
        <v>300.2919200692611</v>
      </c>
      <c r="BP1081" s="47">
        <v>72.739999999999995</v>
      </c>
      <c r="BQ1081" s="47">
        <v>1</v>
      </c>
      <c r="BR1081" s="47">
        <v>72.739999999999995</v>
      </c>
      <c r="BS1081" s="80" t="s">
        <v>432</v>
      </c>
      <c r="ED1081" s="72"/>
      <c r="EE1081" s="72"/>
    </row>
    <row r="1082" spans="20:135">
      <c r="T1082" s="19">
        <v>0.75</v>
      </c>
      <c r="U1082" s="35">
        <v>335.99997841064203</v>
      </c>
      <c r="V1082" s="5">
        <v>335.99997841064203</v>
      </c>
      <c r="W1082" s="5">
        <v>11.426578565104137</v>
      </c>
      <c r="X1082" s="5">
        <v>40.514344953437103</v>
      </c>
      <c r="Y1082" s="5">
        <v>66</v>
      </c>
      <c r="Z1082" s="5">
        <v>91.4856550172168</v>
      </c>
      <c r="AA1082" s="5">
        <v>120.57338653215089</v>
      </c>
      <c r="AB1082" s="5">
        <v>155.99997841064203</v>
      </c>
      <c r="AC1082" s="5">
        <v>191.42657856510414</v>
      </c>
      <c r="AD1082" s="5">
        <v>220.5143449534371</v>
      </c>
      <c r="AE1082" s="5">
        <v>246</v>
      </c>
      <c r="AF1082" s="5">
        <v>271.4856550172168</v>
      </c>
      <c r="AG1082" s="5">
        <v>300.57338653215089</v>
      </c>
      <c r="BP1082" s="47">
        <v>72.75</v>
      </c>
      <c r="BQ1082" s="47">
        <v>1</v>
      </c>
      <c r="BR1082" s="47">
        <v>72.75</v>
      </c>
      <c r="BS1082" s="80" t="s">
        <v>432</v>
      </c>
      <c r="ED1082" s="72"/>
      <c r="EE1082" s="72"/>
    </row>
    <row r="1083" spans="20:135">
      <c r="T1083" s="19">
        <v>0.75069444444444444</v>
      </c>
      <c r="U1083" s="35">
        <v>336.32058009969165</v>
      </c>
      <c r="V1083" s="5">
        <v>336.32058009969165</v>
      </c>
      <c r="W1083" s="5">
        <v>11.708106906830608</v>
      </c>
      <c r="X1083" s="5">
        <v>40.757248701454841</v>
      </c>
      <c r="Y1083" s="5">
        <v>66.229359999999986</v>
      </c>
      <c r="Z1083" s="5">
        <v>91.728753595346689</v>
      </c>
      <c r="AA1083" s="5">
        <v>120.85515398874497</v>
      </c>
      <c r="AB1083" s="5">
        <v>156.32058009969165</v>
      </c>
      <c r="AC1083" s="5">
        <v>191.70810690683061</v>
      </c>
      <c r="AD1083" s="5">
        <v>220.75724870145484</v>
      </c>
      <c r="AE1083" s="5">
        <v>246.22935999999999</v>
      </c>
      <c r="AF1083" s="5">
        <v>271.72875359534669</v>
      </c>
      <c r="AG1083" s="5">
        <v>300.85515398874497</v>
      </c>
      <c r="BP1083" s="47">
        <v>72.760000000000005</v>
      </c>
      <c r="BQ1083" s="47">
        <v>1</v>
      </c>
      <c r="BR1083" s="47">
        <v>72.760000000000005</v>
      </c>
      <c r="BS1083" s="80" t="s">
        <v>432</v>
      </c>
      <c r="ED1083" s="72"/>
      <c r="EE1083" s="72"/>
    </row>
    <row r="1084" spans="20:135">
      <c r="T1084" s="19">
        <v>0.75138888888888899</v>
      </c>
      <c r="U1084" s="35">
        <v>336.64109557037636</v>
      </c>
      <c r="V1084" s="5">
        <v>336.64109557037636</v>
      </c>
      <c r="W1084" s="5">
        <v>11.98929605936587</v>
      </c>
      <c r="X1084" s="5">
        <v>40.999958673457058</v>
      </c>
      <c r="Y1084" s="5">
        <v>66.458730000000003</v>
      </c>
      <c r="Z1084" s="5">
        <v>91.972048086927941</v>
      </c>
      <c r="AA1084" s="5">
        <v>121.13727920728019</v>
      </c>
      <c r="AB1084" s="5">
        <v>156.64109557037636</v>
      </c>
      <c r="AC1084" s="5">
        <v>191.98929605936587</v>
      </c>
      <c r="AD1084" s="5">
        <v>220.99995867345706</v>
      </c>
      <c r="AE1084" s="5">
        <v>246.45873</v>
      </c>
      <c r="AF1084" s="5">
        <v>271.97204808692794</v>
      </c>
      <c r="AG1084" s="5">
        <v>301.13727920728019</v>
      </c>
      <c r="BP1084" s="47">
        <v>72.77</v>
      </c>
      <c r="BQ1084" s="47">
        <v>1</v>
      </c>
      <c r="BR1084" s="47">
        <v>72.77</v>
      </c>
      <c r="BS1084" s="80" t="s">
        <v>432</v>
      </c>
      <c r="ED1084" s="72"/>
      <c r="EE1084" s="72"/>
    </row>
    <row r="1085" spans="20:135">
      <c r="T1085" s="19">
        <v>0.75208333333333333</v>
      </c>
      <c r="U1085" s="35">
        <v>336.96157127519626</v>
      </c>
      <c r="V1085" s="5">
        <v>336.96157127519626</v>
      </c>
      <c r="W1085" s="5">
        <v>12.270161277909835</v>
      </c>
      <c r="X1085" s="5">
        <v>41.242475977868594</v>
      </c>
      <c r="Y1085" s="5">
        <v>66.68810000000002</v>
      </c>
      <c r="Z1085" s="5">
        <v>92.2155395622122</v>
      </c>
      <c r="AA1085" s="5">
        <v>121.41961235114002</v>
      </c>
      <c r="AB1085" s="5">
        <v>156.96157127519626</v>
      </c>
      <c r="AC1085" s="5">
        <v>192.27016127790984</v>
      </c>
      <c r="AD1085" s="5">
        <v>221.24247597786859</v>
      </c>
      <c r="AE1085" s="5">
        <v>246.68810000000002</v>
      </c>
      <c r="AF1085" s="5">
        <v>272.2155395622122</v>
      </c>
      <c r="AG1085" s="5">
        <v>301.41961235114002</v>
      </c>
      <c r="BP1085" s="47">
        <v>72.78</v>
      </c>
      <c r="BQ1085" s="47">
        <v>1</v>
      </c>
      <c r="BR1085" s="47">
        <v>72.78</v>
      </c>
      <c r="BS1085" s="80" t="s">
        <v>432</v>
      </c>
      <c r="ED1085" s="72"/>
      <c r="EE1085" s="72"/>
    </row>
    <row r="1086" spans="20:135">
      <c r="T1086" s="19">
        <v>0.75277777777777777</v>
      </c>
      <c r="U1086" s="35">
        <v>337.28194266244833</v>
      </c>
      <c r="V1086" s="5">
        <v>337.28194266244833</v>
      </c>
      <c r="W1086" s="5">
        <v>12.550763081600905</v>
      </c>
      <c r="X1086" s="5">
        <v>41.484801750907025</v>
      </c>
      <c r="Y1086" s="5">
        <v>66.91746999999998</v>
      </c>
      <c r="Z1086" s="5">
        <v>92.459229121170495</v>
      </c>
      <c r="AA1086" s="5">
        <v>121.7023226742038</v>
      </c>
      <c r="AB1086" s="5">
        <v>157.28194266244833</v>
      </c>
      <c r="AC1086" s="5">
        <v>192.55076308160091</v>
      </c>
      <c r="AD1086" s="5">
        <v>221.48480175090702</v>
      </c>
      <c r="AE1086" s="5">
        <v>246.91746999999998</v>
      </c>
      <c r="AF1086" s="5">
        <v>272.45922912117049</v>
      </c>
      <c r="AG1086" s="5">
        <v>301.7023226742038</v>
      </c>
      <c r="BP1086" s="47">
        <v>72.790000000000006</v>
      </c>
      <c r="BQ1086" s="47">
        <v>1</v>
      </c>
      <c r="BR1086" s="47">
        <v>72.790000000000006</v>
      </c>
      <c r="BS1086" s="80" t="s">
        <v>432</v>
      </c>
      <c r="ED1086" s="72"/>
      <c r="EE1086" s="72"/>
    </row>
    <row r="1087" spans="20:135">
      <c r="T1087" s="19">
        <v>0.75347222222222221</v>
      </c>
      <c r="U1087" s="35">
        <v>337.6024270728073</v>
      </c>
      <c r="V1087" s="5">
        <v>337.6024270728073</v>
      </c>
      <c r="W1087" s="5">
        <v>12.831033500897206</v>
      </c>
      <c r="X1087" s="5">
        <v>41.726937077857542</v>
      </c>
      <c r="Y1087" s="5">
        <v>67.146839999999997</v>
      </c>
      <c r="Z1087" s="5">
        <v>92.70311779011962</v>
      </c>
      <c r="AA1087" s="5">
        <v>121.9852620711489</v>
      </c>
      <c r="AB1087" s="5">
        <v>157.6024270728073</v>
      </c>
      <c r="AC1087" s="5">
        <v>192.83103350089721</v>
      </c>
      <c r="AD1087" s="5">
        <v>221.72693707785754</v>
      </c>
      <c r="AE1087" s="5">
        <v>247.14684</v>
      </c>
      <c r="AF1087" s="5">
        <v>272.70311779011962</v>
      </c>
      <c r="AG1087" s="5">
        <v>301.9852620711489</v>
      </c>
      <c r="BP1087" s="47">
        <v>72.8</v>
      </c>
      <c r="BQ1087" s="47">
        <v>1</v>
      </c>
      <c r="BR1087" s="47">
        <v>72.8</v>
      </c>
      <c r="BS1087" s="80" t="s">
        <v>432</v>
      </c>
      <c r="ED1087" s="72"/>
      <c r="EE1087" s="72"/>
    </row>
    <row r="1088" spans="20:135">
      <c r="T1088" s="19">
        <v>0.75416666666666676</v>
      </c>
      <c r="U1088" s="35">
        <v>337.92272193905183</v>
      </c>
      <c r="V1088" s="5">
        <v>337.92272193905183</v>
      </c>
      <c r="W1088" s="5">
        <v>13.111024460169006</v>
      </c>
      <c r="X1088" s="5">
        <v>41.968883072623441</v>
      </c>
      <c r="Y1088" s="5">
        <v>67.376230000000021</v>
      </c>
      <c r="Z1088" s="5">
        <v>92.947206603045572</v>
      </c>
      <c r="AA1088" s="5">
        <v>122.26854369859797</v>
      </c>
      <c r="AB1088" s="5">
        <v>157.92272193905183</v>
      </c>
      <c r="AC1088" s="5">
        <v>193.11102446016901</v>
      </c>
      <c r="AD1088" s="5">
        <v>221.96888307262344</v>
      </c>
      <c r="AE1088" s="5">
        <v>247.37623000000002</v>
      </c>
      <c r="AF1088" s="5">
        <v>272.94720660304557</v>
      </c>
      <c r="AG1088" s="5">
        <v>302.26854369859797</v>
      </c>
      <c r="BP1088" s="47">
        <v>72.81</v>
      </c>
      <c r="BQ1088" s="47">
        <v>1</v>
      </c>
      <c r="BR1088" s="47">
        <v>72.81</v>
      </c>
      <c r="BS1088" s="80" t="s">
        <v>432</v>
      </c>
      <c r="ED1088" s="72"/>
      <c r="EE1088" s="72"/>
    </row>
    <row r="1089" spans="20:135">
      <c r="T1089" s="19">
        <v>0.75486111111111109</v>
      </c>
      <c r="U1089" s="35">
        <v>338.24322850546343</v>
      </c>
      <c r="V1089" s="5">
        <v>338.24322850546343</v>
      </c>
      <c r="W1089" s="5">
        <v>13.390679876998036</v>
      </c>
      <c r="X1089" s="5">
        <v>42.21064089184199</v>
      </c>
      <c r="Y1089" s="5">
        <v>67.605619999999988</v>
      </c>
      <c r="Z1089" s="5">
        <v>93.191496646241944</v>
      </c>
      <c r="AA1089" s="5">
        <v>122.55203866973591</v>
      </c>
      <c r="AB1089" s="5">
        <v>158.24322850546343</v>
      </c>
      <c r="AC1089" s="5">
        <v>193.39067987699804</v>
      </c>
      <c r="AD1089" s="5">
        <v>222.21064089184199</v>
      </c>
      <c r="AE1089" s="5">
        <v>247.60561999999999</v>
      </c>
      <c r="AF1089" s="5">
        <v>273.19149664624194</v>
      </c>
      <c r="AG1089" s="5">
        <v>302.55203866973591</v>
      </c>
      <c r="BP1089" s="47">
        <v>72.819999999999993</v>
      </c>
      <c r="BQ1089" s="47">
        <v>1</v>
      </c>
      <c r="BR1089" s="47">
        <v>72.819999999999993</v>
      </c>
      <c r="BS1089" s="80" t="s">
        <v>432</v>
      </c>
      <c r="ED1089" s="72"/>
      <c r="EE1089" s="72"/>
    </row>
    <row r="1090" spans="20:135">
      <c r="T1090" s="19">
        <v>0.75555555555555554</v>
      </c>
      <c r="U1090" s="35">
        <v>338.56363019992062</v>
      </c>
      <c r="V1090" s="5">
        <v>338.56363019992062</v>
      </c>
      <c r="W1090" s="5">
        <v>13.67007253770646</v>
      </c>
      <c r="X1090" s="5">
        <v>42.452211643117096</v>
      </c>
      <c r="Y1090" s="5">
        <v>67.835019999999986</v>
      </c>
      <c r="Z1090" s="5">
        <v>93.435988903341126</v>
      </c>
      <c r="AA1090" s="5">
        <v>122.83589035216005</v>
      </c>
      <c r="AB1090" s="5">
        <v>158.56363019992062</v>
      </c>
      <c r="AC1090" s="5">
        <v>193.67007253770646</v>
      </c>
      <c r="AD1090" s="5">
        <v>222.4522116431171</v>
      </c>
      <c r="AE1090" s="5">
        <v>247.83501999999999</v>
      </c>
      <c r="AF1090" s="5">
        <v>273.43598890334113</v>
      </c>
      <c r="AG1090" s="5">
        <v>302.83589035216005</v>
      </c>
      <c r="BP1090" s="47">
        <v>72.83</v>
      </c>
      <c r="BQ1090" s="47">
        <v>1</v>
      </c>
      <c r="BR1090" s="47">
        <v>72.83</v>
      </c>
      <c r="BS1090" s="80" t="s">
        <v>432</v>
      </c>
      <c r="ED1090" s="72"/>
      <c r="EE1090" s="72"/>
    </row>
    <row r="1091" spans="20:135">
      <c r="T1091" s="19">
        <v>0.75624999999999998</v>
      </c>
      <c r="U1091" s="35">
        <v>338.88384864992969</v>
      </c>
      <c r="V1091" s="5">
        <v>338.88384864992969</v>
      </c>
      <c r="W1091" s="5">
        <v>13.949140673727811</v>
      </c>
      <c r="X1091" s="5">
        <v>42.693596477048573</v>
      </c>
      <c r="Y1091" s="5">
        <v>68.064439999999991</v>
      </c>
      <c r="Z1091" s="5">
        <v>93.680684394095579</v>
      </c>
      <c r="AA1091" s="5">
        <v>123.1200465117783</v>
      </c>
      <c r="AB1091" s="5">
        <v>158.88384864992969</v>
      </c>
      <c r="AC1091" s="5">
        <v>193.94914067372781</v>
      </c>
      <c r="AD1091" s="5">
        <v>222.69359647704857</v>
      </c>
      <c r="AE1091" s="5">
        <v>248.06443999999999</v>
      </c>
      <c r="AF1091" s="5">
        <v>273.68068439409558</v>
      </c>
      <c r="AG1091" s="5">
        <v>303.1200465117783</v>
      </c>
      <c r="BP1091" s="47">
        <v>72.84</v>
      </c>
      <c r="BQ1091" s="47">
        <v>1</v>
      </c>
      <c r="BR1091" s="47">
        <v>72.84</v>
      </c>
      <c r="BS1091" s="80" t="s">
        <v>432</v>
      </c>
      <c r="ED1091" s="72"/>
      <c r="EE1091" s="72"/>
    </row>
    <row r="1092" spans="20:135">
      <c r="T1092" s="19">
        <v>0.75694444444444453</v>
      </c>
      <c r="U1092" s="35">
        <v>339.20420761299511</v>
      </c>
      <c r="V1092" s="5">
        <v>339.20420761299511</v>
      </c>
      <c r="W1092" s="5">
        <v>14.22790299380307</v>
      </c>
      <c r="X1092" s="5">
        <v>42.934796546017026</v>
      </c>
      <c r="Y1092" s="5">
        <v>68.293859999999995</v>
      </c>
      <c r="Z1092" s="5">
        <v>93.925584179669329</v>
      </c>
      <c r="AA1092" s="5">
        <v>123.40443082070641</v>
      </c>
      <c r="AB1092" s="5">
        <v>159.20420761299511</v>
      </c>
      <c r="AC1092" s="5">
        <v>194.22790299380307</v>
      </c>
      <c r="AD1092" s="5">
        <v>222.93479654601703</v>
      </c>
      <c r="AE1092" s="5">
        <v>248.29386</v>
      </c>
      <c r="AF1092" s="5">
        <v>273.92558417966933</v>
      </c>
      <c r="AG1092" s="5">
        <v>303.40443082070641</v>
      </c>
      <c r="BP1092" s="47">
        <v>72.849999999999994</v>
      </c>
      <c r="BQ1092" s="47">
        <v>1</v>
      </c>
      <c r="BR1092" s="47">
        <v>72.849999999999994</v>
      </c>
      <c r="BS1092" s="80" t="s">
        <v>432</v>
      </c>
      <c r="ED1092" s="72"/>
      <c r="EE1092" s="72"/>
    </row>
    <row r="1093" spans="20:135">
      <c r="T1093" s="19">
        <v>0.75763888888888886</v>
      </c>
      <c r="U1093" s="35">
        <v>339.52436861081895</v>
      </c>
      <c r="V1093" s="5">
        <v>339.52436861081895</v>
      </c>
      <c r="W1093" s="5">
        <v>14.506377695771846</v>
      </c>
      <c r="X1093" s="5">
        <v>43.175813003472683</v>
      </c>
      <c r="Y1093" s="5">
        <v>68.523300000000006</v>
      </c>
      <c r="Z1093" s="5">
        <v>94.170689212852949</v>
      </c>
      <c r="AA1093" s="5">
        <v>123.6891132572776</v>
      </c>
      <c r="AB1093" s="5">
        <v>159.52436861081895</v>
      </c>
      <c r="AC1093" s="5">
        <v>194.50637769577185</v>
      </c>
      <c r="AD1093" s="5">
        <v>223.17581300347268</v>
      </c>
      <c r="AE1093" s="5">
        <v>248.52330000000001</v>
      </c>
      <c r="AF1093" s="5">
        <v>274.17068921285295</v>
      </c>
      <c r="AG1093" s="5">
        <v>303.6891132572776</v>
      </c>
      <c r="BP1093" s="47">
        <v>72.86</v>
      </c>
      <c r="BQ1093" s="47">
        <v>1</v>
      </c>
      <c r="BR1093" s="47">
        <v>72.86</v>
      </c>
      <c r="BS1093" s="80" t="s">
        <v>432</v>
      </c>
      <c r="ED1093" s="72"/>
      <c r="EE1093" s="72"/>
    </row>
    <row r="1094" spans="20:135">
      <c r="T1094" s="19">
        <v>0.7583333333333333</v>
      </c>
      <c r="U1094" s="35">
        <v>339.84474270704749</v>
      </c>
      <c r="V1094" s="5">
        <v>339.84474270704749</v>
      </c>
      <c r="W1094" s="5">
        <v>14.784526316096219</v>
      </c>
      <c r="X1094" s="5">
        <v>43.41664702129259</v>
      </c>
      <c r="Y1094" s="5">
        <v>68.752749999999992</v>
      </c>
      <c r="Z1094" s="5">
        <v>94.416000494579635</v>
      </c>
      <c r="AA1094" s="5">
        <v>123.97412575176617</v>
      </c>
      <c r="AB1094" s="5">
        <v>159.84474270704749</v>
      </c>
      <c r="AC1094" s="5">
        <v>194.78452631609622</v>
      </c>
      <c r="AD1094" s="5">
        <v>223.41664702129259</v>
      </c>
      <c r="AE1094" s="5">
        <v>248.75274999999999</v>
      </c>
      <c r="AF1094" s="5">
        <v>274.41600049457963</v>
      </c>
      <c r="AG1094" s="5">
        <v>303.97412575176617</v>
      </c>
      <c r="BP1094" s="47">
        <v>72.87</v>
      </c>
      <c r="BQ1094" s="47">
        <v>1</v>
      </c>
      <c r="BR1094" s="47">
        <v>72.87</v>
      </c>
      <c r="BS1094" s="80" t="s">
        <v>432</v>
      </c>
      <c r="ED1094" s="72"/>
      <c r="EE1094" s="72"/>
    </row>
    <row r="1095" spans="20:135">
      <c r="T1095" s="19">
        <v>0.75902777777777775</v>
      </c>
      <c r="U1095" s="35">
        <v>340.16484256182821</v>
      </c>
      <c r="V1095" s="5">
        <v>340.16484256182821</v>
      </c>
      <c r="W1095" s="5">
        <v>15.062382943474631</v>
      </c>
      <c r="X1095" s="5">
        <v>43.657299747581021</v>
      </c>
      <c r="Y1095" s="5">
        <v>68.982230000000015</v>
      </c>
      <c r="Z1095" s="5">
        <v>94.661519035619619</v>
      </c>
      <c r="AA1095" s="5">
        <v>124.25937612983546</v>
      </c>
      <c r="AB1095" s="5">
        <v>160.16484256182821</v>
      </c>
      <c r="AC1095" s="5">
        <v>195.06238294347463</v>
      </c>
      <c r="AD1095" s="5">
        <v>223.65729974758102</v>
      </c>
      <c r="AE1095" s="5">
        <v>248.98223000000002</v>
      </c>
      <c r="AF1095" s="5">
        <v>274.66151903561962</v>
      </c>
      <c r="AG1095" s="5">
        <v>304.25937612983546</v>
      </c>
      <c r="BP1095" s="47">
        <v>72.88</v>
      </c>
      <c r="BQ1095" s="47">
        <v>1</v>
      </c>
      <c r="BR1095" s="47">
        <v>72.88</v>
      </c>
      <c r="BS1095" s="80" t="s">
        <v>432</v>
      </c>
      <c r="ED1095" s="72"/>
      <c r="EE1095" s="72"/>
    </row>
    <row r="1096" spans="20:135">
      <c r="T1096" s="19">
        <v>0.7597222222222223</v>
      </c>
      <c r="U1096" s="35">
        <v>340.48497373330309</v>
      </c>
      <c r="V1096" s="5">
        <v>340.48497373330309</v>
      </c>
      <c r="W1096" s="5">
        <v>15.339940848962669</v>
      </c>
      <c r="X1096" s="5">
        <v>43.897772385320422</v>
      </c>
      <c r="Y1096" s="5">
        <v>69.211709999999982</v>
      </c>
      <c r="Z1096" s="5">
        <v>94.907245795122321</v>
      </c>
      <c r="AA1096" s="5">
        <v>124.5449356758412</v>
      </c>
      <c r="AB1096" s="5">
        <v>160.48497373330309</v>
      </c>
      <c r="AC1096" s="5">
        <v>195.33994084896267</v>
      </c>
      <c r="AD1096" s="5">
        <v>223.89777238532042</v>
      </c>
      <c r="AE1096" s="5">
        <v>249.21170999999998</v>
      </c>
      <c r="AF1096" s="5">
        <v>274.90724579512232</v>
      </c>
      <c r="AG1096" s="5">
        <v>304.5449356758412</v>
      </c>
      <c r="BP1096" s="47">
        <v>72.89</v>
      </c>
      <c r="BQ1096" s="47">
        <v>1</v>
      </c>
      <c r="BR1096" s="47">
        <v>72.89</v>
      </c>
      <c r="BS1096" s="80" t="s">
        <v>432</v>
      </c>
      <c r="ED1096" s="72"/>
      <c r="EE1096" s="72"/>
    </row>
    <row r="1097" spans="20:135">
      <c r="T1097" s="19">
        <v>0.76041666666666663</v>
      </c>
      <c r="U1097" s="35">
        <v>340.8048357122251</v>
      </c>
      <c r="V1097" s="5">
        <v>340.8048357122251</v>
      </c>
      <c r="W1097" s="5">
        <v>15.617192671187581</v>
      </c>
      <c r="X1097" s="5">
        <v>44.138066113470813</v>
      </c>
      <c r="Y1097" s="5">
        <v>69.441219999999987</v>
      </c>
      <c r="Z1097" s="5">
        <v>95.153181707821659</v>
      </c>
      <c r="AA1097" s="5">
        <v>124.83077957087124</v>
      </c>
      <c r="AB1097" s="5">
        <v>160.8048357122251</v>
      </c>
      <c r="AC1097" s="5">
        <v>195.61719267118758</v>
      </c>
      <c r="AD1097" s="5">
        <v>224.13806611347081</v>
      </c>
      <c r="AE1097" s="5">
        <v>249.44121999999999</v>
      </c>
      <c r="AF1097" s="5">
        <v>275.15318170782166</v>
      </c>
      <c r="AG1097" s="5">
        <v>304.83077957087124</v>
      </c>
      <c r="BP1097" s="47">
        <v>72.900000000000006</v>
      </c>
      <c r="BQ1097" s="47">
        <v>1</v>
      </c>
      <c r="BR1097" s="47">
        <v>72.900000000000006</v>
      </c>
      <c r="BS1097" s="80" t="s">
        <v>432</v>
      </c>
      <c r="ED1097" s="72"/>
      <c r="EE1097" s="72"/>
    </row>
    <row r="1098" spans="20:135">
      <c r="T1098" s="19">
        <v>0.76111111111111107</v>
      </c>
      <c r="U1098" s="35">
        <v>341.12487157363051</v>
      </c>
      <c r="V1098" s="5">
        <v>341.12487157363051</v>
      </c>
      <c r="W1098" s="5">
        <v>15.894134258408712</v>
      </c>
      <c r="X1098" s="5">
        <v>44.378182095909096</v>
      </c>
      <c r="Y1098" s="5">
        <v>69.670749999999998</v>
      </c>
      <c r="Z1098" s="5">
        <v>95.39932779485423</v>
      </c>
      <c r="AA1098" s="5">
        <v>125.11692545355413</v>
      </c>
      <c r="AB1098" s="5">
        <v>161.12487157363051</v>
      </c>
      <c r="AC1098" s="5">
        <v>195.89413425840871</v>
      </c>
      <c r="AD1098" s="5">
        <v>224.3781820959091</v>
      </c>
      <c r="AE1098" s="5">
        <v>249.67075</v>
      </c>
      <c r="AF1098" s="5">
        <v>275.39932779485423</v>
      </c>
      <c r="AG1098" s="5">
        <v>305.11692545355413</v>
      </c>
      <c r="BP1098" s="47">
        <v>72.91</v>
      </c>
      <c r="BQ1098" s="47">
        <v>1</v>
      </c>
      <c r="BR1098" s="47">
        <v>72.91</v>
      </c>
      <c r="BS1098" s="80" t="s">
        <v>432</v>
      </c>
      <c r="ED1098" s="72"/>
      <c r="EE1098" s="72"/>
    </row>
    <row r="1099" spans="20:135">
      <c r="T1099" s="19">
        <v>0.76180555555555562</v>
      </c>
      <c r="U1099" s="35">
        <v>341.44479119424841</v>
      </c>
      <c r="V1099" s="5">
        <v>341.44479119424841</v>
      </c>
      <c r="W1099" s="5">
        <v>16.170740169012731</v>
      </c>
      <c r="X1099" s="5">
        <v>44.618121556810252</v>
      </c>
      <c r="Y1099" s="5">
        <v>69.900300000000016</v>
      </c>
      <c r="Z1099" s="5">
        <v>95.64568493725892</v>
      </c>
      <c r="AA1099" s="5">
        <v>125.40329392294836</v>
      </c>
      <c r="AB1099" s="5">
        <v>161.44479119424841</v>
      </c>
      <c r="AC1099" s="5">
        <v>196.17074016901273</v>
      </c>
      <c r="AD1099" s="5">
        <v>224.61812155681025</v>
      </c>
      <c r="AE1099" s="5">
        <v>249.90030000000002</v>
      </c>
      <c r="AF1099" s="5">
        <v>275.64568493725892</v>
      </c>
      <c r="AG1099" s="5">
        <v>305.40329392294836</v>
      </c>
      <c r="BP1099" s="47">
        <v>72.92</v>
      </c>
      <c r="BQ1099" s="47">
        <v>1</v>
      </c>
      <c r="BR1099" s="47">
        <v>72.92</v>
      </c>
      <c r="BS1099" s="80" t="s">
        <v>432</v>
      </c>
      <c r="ED1099" s="72"/>
      <c r="EE1099" s="72"/>
    </row>
    <row r="1100" spans="20:135">
      <c r="T1100" s="19">
        <v>0.76250000000000007</v>
      </c>
      <c r="U1100" s="35">
        <v>341.76439177571064</v>
      </c>
      <c r="V1100" s="5">
        <v>341.76439177571064</v>
      </c>
      <c r="W1100" s="5">
        <v>16.447070432028056</v>
      </c>
      <c r="X1100" s="5">
        <v>44.857885695473499</v>
      </c>
      <c r="Y1100" s="5">
        <v>70.129880000000014</v>
      </c>
      <c r="Z1100" s="5">
        <v>95.892254078350902</v>
      </c>
      <c r="AA1100" s="5">
        <v>125.68992967264217</v>
      </c>
      <c r="AB1100" s="5">
        <v>161.76439177571064</v>
      </c>
      <c r="AC1100" s="5">
        <v>196.44707043202806</v>
      </c>
      <c r="AD1100" s="5">
        <v>224.8578856954735</v>
      </c>
      <c r="AE1100" s="5">
        <v>250.12988000000001</v>
      </c>
      <c r="AF1100" s="5">
        <v>275.8922540783509</v>
      </c>
      <c r="AG1100" s="5">
        <v>305.68992967264217</v>
      </c>
      <c r="BP1100" s="47">
        <v>72.930000000000007</v>
      </c>
      <c r="BQ1100" s="47">
        <v>1</v>
      </c>
      <c r="BR1100" s="47">
        <v>72.930000000000007</v>
      </c>
      <c r="BS1100" s="80" t="s">
        <v>432</v>
      </c>
      <c r="ED1100" s="72"/>
      <c r="EE1100" s="72"/>
    </row>
    <row r="1101" spans="20:135">
      <c r="T1101" s="19">
        <v>0.7631944444444444</v>
      </c>
      <c r="U1101" s="35">
        <v>342.08417708050058</v>
      </c>
      <c r="V1101" s="5">
        <v>342.08417708050058</v>
      </c>
      <c r="W1101" s="5">
        <v>16.723074515047415</v>
      </c>
      <c r="X1101" s="5">
        <v>45.09747570465629</v>
      </c>
      <c r="Y1101" s="5">
        <v>70.359480000000019</v>
      </c>
      <c r="Z1101" s="5">
        <v>96.13903618222696</v>
      </c>
      <c r="AA1101" s="5">
        <v>125.97689857911814</v>
      </c>
      <c r="AB1101" s="5">
        <v>162.08417708050058</v>
      </c>
      <c r="AC1101" s="5">
        <v>196.72307451504741</v>
      </c>
      <c r="AD1101" s="5">
        <v>225.09747570465629</v>
      </c>
      <c r="AE1101" s="5">
        <v>250.35948000000002</v>
      </c>
      <c r="AF1101" s="5">
        <v>276.13903618222696</v>
      </c>
      <c r="AG1101" s="5">
        <v>305.97689857911814</v>
      </c>
      <c r="BP1101" s="47">
        <v>72.94</v>
      </c>
      <c r="BQ1101" s="47">
        <v>1</v>
      </c>
      <c r="BR1101" s="47">
        <v>72.94</v>
      </c>
      <c r="BS1101" s="80" t="s">
        <v>432</v>
      </c>
      <c r="ED1101" s="72"/>
      <c r="EE1101" s="72"/>
    </row>
    <row r="1102" spans="20:135">
      <c r="T1102" s="19">
        <v>0.76388888888888884</v>
      </c>
      <c r="U1102" s="35">
        <v>342.40381142213278</v>
      </c>
      <c r="V1102" s="5">
        <v>342.40381142213278</v>
      </c>
      <c r="W1102" s="5">
        <v>16.998759029448877</v>
      </c>
      <c r="X1102" s="5">
        <v>45.336892815709803</v>
      </c>
      <c r="Y1102" s="5">
        <v>70.58910000000003</v>
      </c>
      <c r="Z1102" s="5">
        <v>96.386032123378413</v>
      </c>
      <c r="AA1102" s="5">
        <v>126.2641665722972</v>
      </c>
      <c r="AB1102" s="5">
        <v>162.40381142213278</v>
      </c>
      <c r="AC1102" s="5">
        <v>196.99875902944888</v>
      </c>
      <c r="AD1102" s="5">
        <v>225.3368928157098</v>
      </c>
      <c r="AE1102" s="5">
        <v>250.58910000000003</v>
      </c>
      <c r="AF1102" s="5">
        <v>276.38603212337841</v>
      </c>
      <c r="AG1102" s="5">
        <v>306.2641665722972</v>
      </c>
      <c r="BP1102" s="47">
        <v>72.95</v>
      </c>
      <c r="BQ1102" s="47">
        <v>1</v>
      </c>
      <c r="BR1102" s="47">
        <v>72.95</v>
      </c>
      <c r="BS1102" s="80" t="s">
        <v>432</v>
      </c>
      <c r="ED1102" s="72"/>
      <c r="EE1102" s="72"/>
    </row>
    <row r="1103" spans="20:135">
      <c r="T1103" s="19">
        <v>0.76458333333333339</v>
      </c>
      <c r="U1103" s="35">
        <v>342.72330361201199</v>
      </c>
      <c r="V1103" s="5">
        <v>342.72330361201199</v>
      </c>
      <c r="W1103" s="5">
        <v>17.274134780186614</v>
      </c>
      <c r="X1103" s="5">
        <v>45.576138237601924</v>
      </c>
      <c r="Y1103" s="5">
        <v>70.818759999999997</v>
      </c>
      <c r="Z1103" s="5">
        <v>96.633242828049958</v>
      </c>
      <c r="AA1103" s="5">
        <v>126.55159597868817</v>
      </c>
      <c r="AB1103" s="5">
        <v>162.72330361201199</v>
      </c>
      <c r="AC1103" s="5">
        <v>197.27413478018661</v>
      </c>
      <c r="AD1103" s="5">
        <v>225.57613823760192</v>
      </c>
      <c r="AE1103" s="5">
        <v>250.81876</v>
      </c>
      <c r="AF1103" s="5">
        <v>276.63324282804996</v>
      </c>
      <c r="AG1103" s="5">
        <v>306.55159597868817</v>
      </c>
      <c r="BP1103" s="47">
        <v>72.959999999999994</v>
      </c>
      <c r="BQ1103" s="47">
        <v>1</v>
      </c>
      <c r="BR1103" s="47">
        <v>72.959999999999994</v>
      </c>
      <c r="BS1103" s="80" t="s">
        <v>432</v>
      </c>
      <c r="ED1103" s="72"/>
      <c r="EE1103" s="72"/>
    </row>
    <row r="1104" spans="20:135">
      <c r="T1104" s="19">
        <v>0.76527777777777783</v>
      </c>
      <c r="U1104" s="35">
        <v>343.04275893327639</v>
      </c>
      <c r="V1104" s="5">
        <v>343.04275893327639</v>
      </c>
      <c r="W1104" s="5">
        <v>17.549226289093326</v>
      </c>
      <c r="X1104" s="5">
        <v>45.815213217562018</v>
      </c>
      <c r="Y1104" s="5">
        <v>71.048440000000028</v>
      </c>
      <c r="Z1104" s="5">
        <v>96.880669163652385</v>
      </c>
      <c r="AA1104" s="5">
        <v>126.83940685753646</v>
      </c>
      <c r="AB1104" s="5">
        <v>163.04275893327639</v>
      </c>
      <c r="AC1104" s="5">
        <v>197.54922628909333</v>
      </c>
      <c r="AD1104" s="5">
        <v>225.81521321756202</v>
      </c>
      <c r="AE1104" s="5">
        <v>251.04844000000003</v>
      </c>
      <c r="AF1104" s="5">
        <v>276.88066916365239</v>
      </c>
      <c r="AG1104" s="5">
        <v>306.83940685753646</v>
      </c>
      <c r="BP1104" s="47">
        <v>72.97</v>
      </c>
      <c r="BQ1104" s="47">
        <v>1</v>
      </c>
      <c r="BR1104" s="47">
        <v>72.97</v>
      </c>
      <c r="BS1104" s="80" t="s">
        <v>432</v>
      </c>
      <c r="ED1104" s="72"/>
      <c r="EE1104" s="72"/>
    </row>
    <row r="1105" spans="20:135">
      <c r="T1105" s="19">
        <v>0.76597222222222217</v>
      </c>
      <c r="U1105" s="35">
        <v>343.36209130410765</v>
      </c>
      <c r="V1105" s="5">
        <v>343.36209130410765</v>
      </c>
      <c r="W1105" s="5">
        <v>17.823965179194147</v>
      </c>
      <c r="X1105" s="5">
        <v>46.054118970335935</v>
      </c>
      <c r="Y1105" s="5">
        <v>71.278149999999982</v>
      </c>
      <c r="Z1105" s="5">
        <v>97.128312058262168</v>
      </c>
      <c r="AA1105" s="5">
        <v>127.12741874610163</v>
      </c>
      <c r="AB1105" s="5">
        <v>163.36209130410765</v>
      </c>
      <c r="AC1105" s="5">
        <v>197.82396517919415</v>
      </c>
      <c r="AD1105" s="5">
        <v>226.05411897033594</v>
      </c>
      <c r="AE1105" s="5">
        <v>251.27814999999998</v>
      </c>
      <c r="AF1105" s="5">
        <v>277.12831205826217</v>
      </c>
      <c r="AG1105" s="5">
        <v>307.12741874610163</v>
      </c>
      <c r="BP1105" s="47">
        <v>72.98</v>
      </c>
      <c r="BQ1105" s="47">
        <v>1</v>
      </c>
      <c r="BR1105" s="47">
        <v>72.98</v>
      </c>
      <c r="BS1105" s="80" t="s">
        <v>432</v>
      </c>
      <c r="ED1105" s="72"/>
      <c r="EE1105" s="72"/>
    </row>
    <row r="1106" spans="20:135">
      <c r="T1106" s="19">
        <v>0.76666666666666661</v>
      </c>
      <c r="U1106" s="35">
        <v>343.68129897104996</v>
      </c>
      <c r="V1106" s="5">
        <v>343.68129897104996</v>
      </c>
      <c r="W1106" s="5">
        <v>18.09843930592416</v>
      </c>
      <c r="X1106" s="5">
        <v>46.292856724646072</v>
      </c>
      <c r="Y1106" s="5">
        <v>71.507889999999975</v>
      </c>
      <c r="Z1106" s="5">
        <v>97.376172337382741</v>
      </c>
      <c r="AA1106" s="5">
        <v>127.41577398193022</v>
      </c>
      <c r="AB1106" s="5">
        <v>163.68129897104996</v>
      </c>
      <c r="AC1106" s="5">
        <v>198.09843930592416</v>
      </c>
      <c r="AD1106" s="5">
        <v>226.29285672464607</v>
      </c>
      <c r="AE1106" s="5">
        <v>251.50788999999997</v>
      </c>
      <c r="AF1106" s="5">
        <v>277.37617233738274</v>
      </c>
      <c r="AG1106" s="5">
        <v>307.41577398193022</v>
      </c>
      <c r="BP1106" s="47">
        <v>72.989999999999995</v>
      </c>
      <c r="BQ1106" s="47">
        <v>1</v>
      </c>
      <c r="BR1106" s="47">
        <v>72.989999999999995</v>
      </c>
      <c r="BS1106" s="80" t="s">
        <v>432</v>
      </c>
      <c r="ED1106" s="72"/>
      <c r="EE1106" s="72"/>
    </row>
    <row r="1107" spans="20:135">
      <c r="T1107" s="19">
        <v>0.76736111111111116</v>
      </c>
      <c r="U1107" s="35">
        <v>344.00056128526228</v>
      </c>
      <c r="V1107" s="5">
        <v>344.00056128526228</v>
      </c>
      <c r="W1107" s="5">
        <v>18.372582619671164</v>
      </c>
      <c r="X1107" s="5">
        <v>46.531427760229235</v>
      </c>
      <c r="Y1107" s="5">
        <v>71.73766999999998</v>
      </c>
      <c r="Z1107" s="5">
        <v>97.624250868991794</v>
      </c>
      <c r="AA1107" s="5">
        <v>127.70435144084001</v>
      </c>
      <c r="AB1107" s="5">
        <v>164.00056128526228</v>
      </c>
      <c r="AC1107" s="5">
        <v>198.37258261967116</v>
      </c>
      <c r="AD1107" s="5">
        <v>226.53142776022923</v>
      </c>
      <c r="AE1107" s="5">
        <v>251.73766999999998</v>
      </c>
      <c r="AF1107" s="5">
        <v>277.62425086899179</v>
      </c>
      <c r="AG1107" s="5">
        <v>307.70435144084001</v>
      </c>
      <c r="BP1107" s="47">
        <v>73</v>
      </c>
      <c r="BQ1107" s="47">
        <v>1</v>
      </c>
      <c r="BR1107" s="47">
        <v>73</v>
      </c>
      <c r="BS1107" s="80" t="s">
        <v>432</v>
      </c>
      <c r="ED1107" s="72"/>
      <c r="EE1107" s="72"/>
    </row>
    <row r="1108" spans="20:135">
      <c r="T1108" s="19">
        <v>0.7680555555555556</v>
      </c>
      <c r="U1108" s="35">
        <v>344.3194433894796</v>
      </c>
      <c r="V1108" s="5">
        <v>344.3194433894796</v>
      </c>
      <c r="W1108" s="5">
        <v>18.646381249911201</v>
      </c>
      <c r="X1108" s="5">
        <v>46.769833292680971</v>
      </c>
      <c r="Y1108" s="5">
        <v>71.967480000000023</v>
      </c>
      <c r="Z1108" s="5">
        <v>97.872548507039312</v>
      </c>
      <c r="AA1108" s="5">
        <v>127.99312656999723</v>
      </c>
      <c r="AB1108" s="5">
        <v>164.3194433894796</v>
      </c>
      <c r="AC1108" s="5">
        <v>198.6463812499112</v>
      </c>
      <c r="AD1108" s="5">
        <v>226.76983329268097</v>
      </c>
      <c r="AE1108" s="5">
        <v>251.96748000000002</v>
      </c>
      <c r="AF1108" s="5">
        <v>277.87254850703931</v>
      </c>
      <c r="AG1108" s="5">
        <v>307.99312656999723</v>
      </c>
      <c r="BP1108" s="47">
        <v>79</v>
      </c>
      <c r="BQ1108" s="47">
        <v>1</v>
      </c>
      <c r="BR1108" s="47">
        <v>79</v>
      </c>
      <c r="BS1108" s="80" t="s">
        <v>432</v>
      </c>
      <c r="ED1108" s="72"/>
      <c r="EE1108" s="72"/>
    </row>
    <row r="1109" spans="20:135">
      <c r="T1109" s="19">
        <v>0.76874999999999993</v>
      </c>
      <c r="U1109" s="35">
        <v>344.63836962045542</v>
      </c>
      <c r="V1109" s="5">
        <v>344.63836962045542</v>
      </c>
      <c r="W1109" s="5">
        <v>18.919905946544475</v>
      </c>
      <c r="X1109" s="5">
        <v>47.00807458762273</v>
      </c>
      <c r="Y1109" s="5">
        <v>72.197329999999965</v>
      </c>
      <c r="Z1109" s="5">
        <v>98.121066050045442</v>
      </c>
      <c r="AA1109" s="5">
        <v>128.28228084300258</v>
      </c>
      <c r="AB1109" s="5">
        <v>164.63836962045542</v>
      </c>
      <c r="AC1109" s="5">
        <v>198.91990594654447</v>
      </c>
      <c r="AD1109" s="5">
        <v>227.00807458762273</v>
      </c>
      <c r="AE1109" s="5">
        <v>252.19732999999997</v>
      </c>
      <c r="AF1109" s="5">
        <v>278.12106605004544</v>
      </c>
      <c r="AG1109" s="5">
        <v>308.28228084300264</v>
      </c>
      <c r="BP1109" s="47">
        <v>79.010000000000005</v>
      </c>
      <c r="BQ1109" s="47">
        <v>1</v>
      </c>
      <c r="BR1109" s="47">
        <v>79.010000000000005</v>
      </c>
      <c r="BS1109" s="80" t="s">
        <v>432</v>
      </c>
      <c r="ED1109" s="72"/>
      <c r="EE1109" s="72"/>
    </row>
    <row r="1110" spans="20:135">
      <c r="T1110" s="19">
        <v>0.76944444444444438</v>
      </c>
      <c r="U1110" s="35">
        <v>344.95722275501839</v>
      </c>
      <c r="V1110" s="5">
        <v>344.95722275501839</v>
      </c>
      <c r="W1110" s="5">
        <v>19.193134612262668</v>
      </c>
      <c r="X1110" s="5">
        <v>47.246152907298608</v>
      </c>
      <c r="Y1110" s="5">
        <v>72.427210000000002</v>
      </c>
      <c r="Z1110" s="5">
        <v>98.369804446380272</v>
      </c>
      <c r="AA1110" s="5">
        <v>128.57159136370251</v>
      </c>
      <c r="AB1110" s="5">
        <v>164.95722275501839</v>
      </c>
      <c r="AC1110" s="5">
        <v>199.19313461226267</v>
      </c>
      <c r="AD1110" s="5">
        <v>227.24615290729861</v>
      </c>
      <c r="AE1110" s="5">
        <v>252.42721</v>
      </c>
      <c r="AF1110" s="5">
        <v>278.36980444638027</v>
      </c>
      <c r="AG1110" s="5">
        <v>308.57159136370251</v>
      </c>
      <c r="BP1110" s="47">
        <v>79.02</v>
      </c>
      <c r="BQ1110" s="47">
        <v>1</v>
      </c>
      <c r="BR1110" s="47">
        <v>79.02</v>
      </c>
      <c r="BS1110" s="80" t="s">
        <v>432</v>
      </c>
      <c r="ED1110" s="72"/>
      <c r="EE1110" s="72"/>
    </row>
    <row r="1111" spans="20:135">
      <c r="T1111" s="19">
        <v>0.77013888888888893</v>
      </c>
      <c r="U1111" s="35">
        <v>345.2758854908534</v>
      </c>
      <c r="V1111" s="5">
        <v>345.2758854908534</v>
      </c>
      <c r="W1111" s="5">
        <v>19.466018744884707</v>
      </c>
      <c r="X1111" s="5">
        <v>47.484069514735324</v>
      </c>
      <c r="Y1111" s="5">
        <v>72.657140000000027</v>
      </c>
      <c r="Z1111" s="5">
        <v>98.618764390068804</v>
      </c>
      <c r="AA1111" s="5">
        <v>128.86128304470344</v>
      </c>
      <c r="AB1111" s="5">
        <v>165.2758854908534</v>
      </c>
      <c r="AC1111" s="5">
        <v>199.46601874488471</v>
      </c>
      <c r="AD1111" s="5">
        <v>227.48406951473532</v>
      </c>
      <c r="AE1111" s="5">
        <v>252.65714000000003</v>
      </c>
      <c r="AF1111" s="5">
        <v>278.6187643900688</v>
      </c>
      <c r="AG1111" s="5">
        <v>308.8612830447035</v>
      </c>
      <c r="BP1111" s="47">
        <v>79.03</v>
      </c>
      <c r="BQ1111" s="47">
        <v>1</v>
      </c>
      <c r="BR1111" s="47">
        <v>79.03</v>
      </c>
      <c r="BS1111" s="80" t="s">
        <v>432</v>
      </c>
      <c r="ED1111" s="72"/>
      <c r="EE1111" s="72"/>
    </row>
    <row r="1112" spans="20:135">
      <c r="T1112" s="19">
        <v>0.77083333333333337</v>
      </c>
      <c r="U1112" s="35">
        <v>345.5942942225555</v>
      </c>
      <c r="V1112" s="5">
        <v>345.5942942225555</v>
      </c>
      <c r="W1112" s="5">
        <v>19.73860408377061</v>
      </c>
      <c r="X1112" s="5">
        <v>47.721825681857013</v>
      </c>
      <c r="Y1112" s="5">
        <v>72.887100000000032</v>
      </c>
      <c r="Z1112" s="5">
        <v>98.867946649256339</v>
      </c>
      <c r="AA1112" s="5">
        <v>129.15116210193594</v>
      </c>
      <c r="AB1112" s="5">
        <v>165.5942942225555</v>
      </c>
      <c r="AC1112" s="5">
        <v>199.73860408377061</v>
      </c>
      <c r="AD1112" s="5">
        <v>227.72182568185701</v>
      </c>
      <c r="AE1112" s="5">
        <v>252.88710000000003</v>
      </c>
      <c r="AF1112" s="5">
        <v>278.86794664925634</v>
      </c>
      <c r="AG1112" s="5">
        <v>309.15116210193594</v>
      </c>
      <c r="BP1112" s="47">
        <v>79.040000000000006</v>
      </c>
      <c r="BQ1112" s="47">
        <v>1</v>
      </c>
      <c r="BR1112" s="47">
        <v>79.040000000000006</v>
      </c>
      <c r="BS1112" s="80" t="s">
        <v>432</v>
      </c>
      <c r="ED1112" s="72"/>
      <c r="EE1112" s="72"/>
    </row>
    <row r="1113" spans="20:135">
      <c r="T1113" s="19">
        <v>0.7715277777777777</v>
      </c>
      <c r="U1113" s="35">
        <v>345.91268259799176</v>
      </c>
      <c r="V1113" s="5">
        <v>345.91268259799176</v>
      </c>
      <c r="W1113" s="5">
        <v>20.010876258407848</v>
      </c>
      <c r="X1113" s="5">
        <v>47.959422680676539</v>
      </c>
      <c r="Y1113" s="5">
        <v>73.117099999999994</v>
      </c>
      <c r="Z1113" s="5">
        <v>99.117352237338821</v>
      </c>
      <c r="AA1113" s="5">
        <v>129.44127884596674</v>
      </c>
      <c r="AB1113" s="5">
        <v>165.91268259799176</v>
      </c>
      <c r="AC1113" s="5">
        <v>200.01087625840785</v>
      </c>
      <c r="AD1113" s="5">
        <v>227.95942268067654</v>
      </c>
      <c r="AE1113" s="5">
        <v>253.11709999999999</v>
      </c>
      <c r="AF1113" s="5">
        <v>279.11735223733882</v>
      </c>
      <c r="AG1113" s="5">
        <v>309.44127884596679</v>
      </c>
      <c r="BP1113" s="47">
        <v>79.05</v>
      </c>
      <c r="BQ1113" s="47">
        <v>1</v>
      </c>
      <c r="BR1113" s="47">
        <v>79.05</v>
      </c>
      <c r="BS1113" s="80" t="s">
        <v>432</v>
      </c>
      <c r="ED1113" s="72"/>
      <c r="EE1113" s="72"/>
    </row>
    <row r="1114" spans="20:135">
      <c r="T1114" s="19">
        <v>0.77222222222222225</v>
      </c>
      <c r="U1114" s="35">
        <v>346.23097867669844</v>
      </c>
      <c r="V1114" s="5">
        <v>346.23097867669844</v>
      </c>
      <c r="W1114" s="5">
        <v>20.282807781874794</v>
      </c>
      <c r="X1114" s="5">
        <v>48.196861792304219</v>
      </c>
      <c r="Y1114" s="5">
        <v>73.347149999999999</v>
      </c>
      <c r="Z1114" s="5">
        <v>99.366981678772618</v>
      </c>
      <c r="AA1114" s="5">
        <v>129.73163211086342</v>
      </c>
      <c r="AB1114" s="5">
        <v>166.23097867669844</v>
      </c>
      <c r="AC1114" s="5">
        <v>200.28280778187479</v>
      </c>
      <c r="AD1114" s="5">
        <v>228.19686179230422</v>
      </c>
      <c r="AE1114" s="5">
        <v>253.34715</v>
      </c>
      <c r="AF1114" s="5">
        <v>279.36698167877262</v>
      </c>
      <c r="AG1114" s="5">
        <v>309.73163211086342</v>
      </c>
      <c r="BP1114" s="47">
        <v>79.06</v>
      </c>
      <c r="BQ1114" s="47">
        <v>1</v>
      </c>
      <c r="BR1114" s="47">
        <v>79.06</v>
      </c>
      <c r="BS1114" s="80" t="s">
        <v>432</v>
      </c>
      <c r="ED1114" s="72"/>
      <c r="EE1114" s="72"/>
    </row>
    <row r="1115" spans="20:135">
      <c r="T1115" s="19">
        <v>0.7729166666666667</v>
      </c>
      <c r="U1115" s="35">
        <v>346.54903787375292</v>
      </c>
      <c r="V1115" s="5">
        <v>346.54903787375292</v>
      </c>
      <c r="W1115" s="5">
        <v>20.554452670130104</v>
      </c>
      <c r="X1115" s="5">
        <v>48.434144305421341</v>
      </c>
      <c r="Y1115" s="5">
        <v>73.577240000000018</v>
      </c>
      <c r="Z1115" s="5">
        <v>99.616835934060532</v>
      </c>
      <c r="AA1115" s="5">
        <v>130.02235421549938</v>
      </c>
      <c r="AB1115" s="5">
        <v>166.54903787375292</v>
      </c>
      <c r="AC1115" s="5">
        <v>200.5544526701301</v>
      </c>
      <c r="AD1115" s="5">
        <v>228.43414430542134</v>
      </c>
      <c r="AE1115" s="5">
        <v>253.57724000000002</v>
      </c>
      <c r="AF1115" s="5">
        <v>279.61683593406053</v>
      </c>
      <c r="AG1115" s="5">
        <v>310.02235421549938</v>
      </c>
      <c r="BP1115" s="47">
        <v>79.069999999999993</v>
      </c>
      <c r="BQ1115" s="47">
        <v>1</v>
      </c>
      <c r="BR1115" s="47">
        <v>79.069999999999993</v>
      </c>
      <c r="BS1115" s="80" t="s">
        <v>432</v>
      </c>
      <c r="ED1115" s="72"/>
      <c r="EE1115" s="72"/>
    </row>
    <row r="1116" spans="20:135">
      <c r="T1116" s="19">
        <v>0.77361111111111114</v>
      </c>
      <c r="U1116" s="35">
        <v>346.8669780290054</v>
      </c>
      <c r="V1116" s="5">
        <v>346.8669780290054</v>
      </c>
      <c r="W1116" s="5">
        <v>20.825803245011912</v>
      </c>
      <c r="X1116" s="5">
        <v>48.671271507686924</v>
      </c>
      <c r="Y1116" s="5">
        <v>73.807379999999966</v>
      </c>
      <c r="Z1116" s="5">
        <v>99.866915593297222</v>
      </c>
      <c r="AA1116" s="5">
        <v>130.3132339516709</v>
      </c>
      <c r="AB1116" s="5">
        <v>166.8669780290054</v>
      </c>
      <c r="AC1116" s="5">
        <v>200.82580324501191</v>
      </c>
      <c r="AD1116" s="5">
        <v>228.67127150768692</v>
      </c>
      <c r="AE1116" s="5">
        <v>253.80737999999997</v>
      </c>
      <c r="AF1116" s="5">
        <v>279.86691559329722</v>
      </c>
      <c r="AG1116" s="5">
        <v>310.3132339516709</v>
      </c>
      <c r="BP1116" s="47">
        <v>79.08</v>
      </c>
      <c r="BQ1116" s="47">
        <v>1</v>
      </c>
      <c r="BR1116" s="47">
        <v>79.08</v>
      </c>
      <c r="BS1116" s="80" t="s">
        <v>432</v>
      </c>
      <c r="ED1116" s="72"/>
      <c r="EE1116" s="72"/>
    </row>
    <row r="1117" spans="20:135">
      <c r="T1117" s="19">
        <v>0.77430555555555547</v>
      </c>
      <c r="U1117" s="35">
        <v>347.18480171235473</v>
      </c>
      <c r="V1117" s="5">
        <v>347.18480171235473</v>
      </c>
      <c r="W1117" s="5">
        <v>21.096812684009478</v>
      </c>
      <c r="X1117" s="5">
        <v>48.908244692671701</v>
      </c>
      <c r="Y1117" s="5">
        <v>74.037559999999985</v>
      </c>
      <c r="Z1117" s="5">
        <v>100.11722153150845</v>
      </c>
      <c r="AA1117" s="5">
        <v>130.60434095681194</v>
      </c>
      <c r="AB1117" s="5">
        <v>167.18480171235473</v>
      </c>
      <c r="AC1117" s="5">
        <v>201.09681268400948</v>
      </c>
      <c r="AD1117" s="5">
        <v>228.9082446926717</v>
      </c>
      <c r="AE1117" s="5">
        <v>254.03755999999998</v>
      </c>
      <c r="AF1117" s="5">
        <v>280.11722153150845</v>
      </c>
      <c r="AG1117" s="5">
        <v>310.604340956812</v>
      </c>
      <c r="BP1117" s="47">
        <v>79.09</v>
      </c>
      <c r="BQ1117" s="47">
        <v>1</v>
      </c>
      <c r="BR1117" s="47">
        <v>79.09</v>
      </c>
      <c r="BS1117" s="80" t="s">
        <v>432</v>
      </c>
      <c r="ED1117" s="72"/>
      <c r="EE1117" s="72"/>
    </row>
    <row r="1118" spans="20:135">
      <c r="T1118" s="19">
        <v>0.77500000000000002</v>
      </c>
      <c r="U1118" s="35">
        <v>347.50233012173214</v>
      </c>
      <c r="V1118" s="5">
        <v>347.50233012173214</v>
      </c>
      <c r="W1118" s="5">
        <v>21.367528824175736</v>
      </c>
      <c r="X1118" s="5">
        <v>49.14506515973892</v>
      </c>
      <c r="Y1118" s="5">
        <v>74.267789999999991</v>
      </c>
      <c r="Z1118" s="5">
        <v>100.3677545574842</v>
      </c>
      <c r="AA1118" s="5">
        <v>130.89577431544024</v>
      </c>
      <c r="AB1118" s="5">
        <v>167.50233012173214</v>
      </c>
      <c r="AC1118" s="5">
        <v>201.36752882417574</v>
      </c>
      <c r="AD1118" s="5">
        <v>229.14506515973892</v>
      </c>
      <c r="AE1118" s="5">
        <v>254.26778999999999</v>
      </c>
      <c r="AF1118" s="5">
        <v>280.3677545574842</v>
      </c>
      <c r="AG1118" s="5">
        <v>310.89577431544024</v>
      </c>
      <c r="BP1118" s="47">
        <v>79.099999999999994</v>
      </c>
      <c r="BQ1118" s="47">
        <v>1</v>
      </c>
      <c r="BR1118" s="47">
        <v>79.099999999999994</v>
      </c>
      <c r="BS1118" s="80" t="s">
        <v>432</v>
      </c>
      <c r="ED1118" s="72"/>
      <c r="EE1118" s="72"/>
    </row>
    <row r="1119" spans="20:135">
      <c r="T1119" s="19">
        <v>0.77569444444444446</v>
      </c>
      <c r="U1119" s="35">
        <v>347.81974452262261</v>
      </c>
      <c r="V1119" s="5">
        <v>347.81974452262261</v>
      </c>
      <c r="W1119" s="5">
        <v>21.637918114805018</v>
      </c>
      <c r="X1119" s="5">
        <v>49.381734209405749</v>
      </c>
      <c r="Y1119" s="5">
        <v>74.498069999999984</v>
      </c>
      <c r="Z1119" s="5">
        <v>100.61851501169002</v>
      </c>
      <c r="AA1119" s="5">
        <v>131.18737536326648</v>
      </c>
      <c r="AB1119" s="5">
        <v>167.81974452262261</v>
      </c>
      <c r="AC1119" s="5">
        <v>201.63791811480502</v>
      </c>
      <c r="AD1119" s="5">
        <v>229.38173420940575</v>
      </c>
      <c r="AE1119" s="5">
        <v>254.49806999999998</v>
      </c>
      <c r="AF1119" s="5">
        <v>280.61851501169002</v>
      </c>
      <c r="AG1119" s="5">
        <v>311.18737536326648</v>
      </c>
      <c r="BP1119" s="47">
        <v>79.11</v>
      </c>
      <c r="BQ1119" s="47">
        <v>1</v>
      </c>
      <c r="BR1119" s="47">
        <v>79.11</v>
      </c>
      <c r="BS1119" s="80" t="s">
        <v>432</v>
      </c>
      <c r="ED1119" s="72"/>
      <c r="EE1119" s="72"/>
    </row>
    <row r="1120" spans="20:135">
      <c r="T1120" s="19">
        <v>0.77638888888888891</v>
      </c>
      <c r="U1120" s="35">
        <v>348.13723060426281</v>
      </c>
      <c r="V1120" s="5">
        <v>348.13723060426281</v>
      </c>
      <c r="W1120" s="5">
        <v>21.908009358757681</v>
      </c>
      <c r="X1120" s="5">
        <v>49.618253151512306</v>
      </c>
      <c r="Y1120" s="5">
        <v>74.728399999999965</v>
      </c>
      <c r="Z1120" s="5">
        <v>100.86950397716839</v>
      </c>
      <c r="AA1120" s="5">
        <v>131.47929047703883</v>
      </c>
      <c r="AB1120" s="5">
        <v>168.13723060426281</v>
      </c>
      <c r="AC1120" s="5">
        <v>201.90800935875768</v>
      </c>
      <c r="AD1120" s="5">
        <v>229.61825315151231</v>
      </c>
      <c r="AE1120" s="5">
        <v>254.72839999999997</v>
      </c>
      <c r="AF1120" s="5">
        <v>280.86950397716839</v>
      </c>
      <c r="AG1120" s="5">
        <v>311.47929047703883</v>
      </c>
      <c r="BP1120" s="47">
        <v>79.12</v>
      </c>
      <c r="BQ1120" s="47">
        <v>1</v>
      </c>
      <c r="BR1120" s="47">
        <v>79.12</v>
      </c>
      <c r="BS1120" s="80" t="s">
        <v>432</v>
      </c>
      <c r="ED1120" s="72"/>
      <c r="EE1120" s="72"/>
    </row>
    <row r="1121" spans="20:135">
      <c r="T1121" s="19">
        <v>0.77708333333333324</v>
      </c>
      <c r="U1121" s="35">
        <v>348.45424774191036</v>
      </c>
      <c r="V1121" s="5">
        <v>348.45424774191036</v>
      </c>
      <c r="W1121" s="5">
        <v>22.177754396032299</v>
      </c>
      <c r="X1121" s="5">
        <v>49.854623297837691</v>
      </c>
      <c r="Y1121" s="5">
        <v>74.95877999999999</v>
      </c>
      <c r="Z1121" s="5">
        <v>101.12072204437652</v>
      </c>
      <c r="AA1121" s="5">
        <v>131.77138955494297</v>
      </c>
      <c r="AB1121" s="5">
        <v>168.45424774191036</v>
      </c>
      <c r="AC1121" s="5">
        <v>202.1777543960323</v>
      </c>
      <c r="AD1121" s="5">
        <v>229.85462329783769</v>
      </c>
      <c r="AE1121" s="5">
        <v>254.95877999999999</v>
      </c>
      <c r="AF1121" s="5">
        <v>281.12072204437652</v>
      </c>
      <c r="AG1121" s="5">
        <v>311.77138955494291</v>
      </c>
      <c r="BP1121" s="47">
        <v>79.13</v>
      </c>
      <c r="BQ1121" s="47">
        <v>1</v>
      </c>
      <c r="BR1121" s="47">
        <v>79.13</v>
      </c>
      <c r="BS1121" s="80" t="s">
        <v>432</v>
      </c>
      <c r="ED1121" s="72"/>
      <c r="EE1121" s="72"/>
    </row>
    <row r="1122" spans="20:135">
      <c r="T1122" s="19">
        <v>0.77777777777777779</v>
      </c>
      <c r="U1122" s="35">
        <v>348.77121895672042</v>
      </c>
      <c r="V1122" s="5">
        <v>348.77121895672042</v>
      </c>
      <c r="W1122" s="5">
        <v>22.447225253440308</v>
      </c>
      <c r="X1122" s="5">
        <v>50.090845961177365</v>
      </c>
      <c r="Y1122" s="5">
        <v>75.189219999999978</v>
      </c>
      <c r="Z1122" s="5">
        <v>101.37216983011098</v>
      </c>
      <c r="AA1122" s="5">
        <v>132.06381577378136</v>
      </c>
      <c r="AB1122" s="5">
        <v>168.77121895672042</v>
      </c>
      <c r="AC1122" s="5">
        <v>202.44722525344031</v>
      </c>
      <c r="AD1122" s="5">
        <v>230.09084596117737</v>
      </c>
      <c r="AE1122" s="5">
        <v>255.18921999999998</v>
      </c>
      <c r="AF1122" s="5">
        <v>281.37216983011098</v>
      </c>
      <c r="AG1122" s="5">
        <v>312.06381577378136</v>
      </c>
      <c r="BP1122" s="47">
        <v>79.14</v>
      </c>
      <c r="BQ1122" s="47">
        <v>1</v>
      </c>
      <c r="BR1122" s="47">
        <v>79.14</v>
      </c>
      <c r="BS1122" s="80" t="s">
        <v>432</v>
      </c>
      <c r="ED1122" s="72"/>
      <c r="EE1122" s="72"/>
    </row>
    <row r="1123" spans="20:135">
      <c r="T1123" s="19">
        <v>0.77847222222222223</v>
      </c>
      <c r="U1123" s="35">
        <v>349.08810627440209</v>
      </c>
      <c r="V1123" s="5">
        <v>349.08810627440209</v>
      </c>
      <c r="W1123" s="5">
        <v>22.716357275094651</v>
      </c>
      <c r="X1123" s="5">
        <v>50.326922465906307</v>
      </c>
      <c r="Y1123" s="5">
        <v>75.419710000000009</v>
      </c>
      <c r="Z1123" s="5">
        <v>101.6238481327772</v>
      </c>
      <c r="AA1123" s="5">
        <v>132.35634353901207</v>
      </c>
      <c r="AB1123" s="5">
        <v>169.08810627440209</v>
      </c>
      <c r="AC1123" s="5">
        <v>202.71635727509465</v>
      </c>
      <c r="AD1123" s="5">
        <v>230.32692246590631</v>
      </c>
      <c r="AE1123" s="5">
        <v>255.41971000000001</v>
      </c>
      <c r="AF1123" s="5">
        <v>281.6238481327772</v>
      </c>
      <c r="AG1123" s="5">
        <v>312.35634353901207</v>
      </c>
      <c r="BP1123" s="47">
        <v>79.150000000000006</v>
      </c>
      <c r="BQ1123" s="47">
        <v>1</v>
      </c>
      <c r="BR1123" s="47">
        <v>79.150000000000006</v>
      </c>
      <c r="BS1123" s="80" t="s">
        <v>432</v>
      </c>
      <c r="ED1123" s="72"/>
      <c r="EE1123" s="72"/>
    </row>
    <row r="1124" spans="20:135">
      <c r="T1124" s="19">
        <v>0.77916666666666667</v>
      </c>
      <c r="U1124" s="35">
        <v>349.40464501302944</v>
      </c>
      <c r="V1124" s="5">
        <v>349.40464501302944</v>
      </c>
      <c r="W1124" s="5">
        <v>22.985200594504704</v>
      </c>
      <c r="X1124" s="5">
        <v>50.562854127887931</v>
      </c>
      <c r="Y1124" s="5">
        <v>75.650260000000003</v>
      </c>
      <c r="Z1124" s="5">
        <v>101.87575734803789</v>
      </c>
      <c r="AA1124" s="5">
        <v>132.64925061759095</v>
      </c>
      <c r="AB1124" s="5">
        <v>169.40464501302944</v>
      </c>
      <c r="AC1124" s="5">
        <v>202.9852005945047</v>
      </c>
      <c r="AD1124" s="5">
        <v>230.56285412788793</v>
      </c>
      <c r="AE1124" s="5">
        <v>255.65026</v>
      </c>
      <c r="AF1124" s="5">
        <v>281.87575734803789</v>
      </c>
      <c r="AG1124" s="5">
        <v>312.64925061759095</v>
      </c>
      <c r="BP1124" s="47">
        <v>79.16</v>
      </c>
      <c r="BQ1124" s="47">
        <v>1</v>
      </c>
      <c r="BR1124" s="47">
        <v>79.16</v>
      </c>
      <c r="BS1124" s="80" t="s">
        <v>432</v>
      </c>
      <c r="ED1124" s="72"/>
      <c r="EE1124" s="72"/>
    </row>
    <row r="1125" spans="20:135">
      <c r="T1125" s="19">
        <v>0.77986111111111101</v>
      </c>
      <c r="U1125" s="35">
        <v>349.72109816709212</v>
      </c>
      <c r="V1125" s="5">
        <v>349.72109816709212</v>
      </c>
      <c r="W1125" s="5">
        <v>23.253729180257153</v>
      </c>
      <c r="X1125" s="5">
        <v>50.798642285091546</v>
      </c>
      <c r="Y1125" s="5">
        <v>75.880859999999984</v>
      </c>
      <c r="Z1125" s="5">
        <v>102.12789845492131</v>
      </c>
      <c r="AA1125" s="5">
        <v>132.94231877354991</v>
      </c>
      <c r="AB1125" s="5">
        <v>169.72109816709212</v>
      </c>
      <c r="AC1125" s="5">
        <v>203.25372918025715</v>
      </c>
      <c r="AD1125" s="5">
        <v>230.79864228509155</v>
      </c>
      <c r="AE1125" s="5">
        <v>255.88085999999998</v>
      </c>
      <c r="AF1125" s="5">
        <v>282.12789845492131</v>
      </c>
      <c r="AG1125" s="5">
        <v>312.94231877354986</v>
      </c>
      <c r="BP1125" s="47">
        <v>79.17</v>
      </c>
      <c r="BQ1125" s="47">
        <v>1</v>
      </c>
      <c r="BR1125" s="47">
        <v>79.17</v>
      </c>
      <c r="BS1125" s="80" t="s">
        <v>432</v>
      </c>
      <c r="ED1125" s="72"/>
      <c r="EE1125" s="72"/>
    </row>
    <row r="1126" spans="20:135">
      <c r="T1126" s="19">
        <v>0.78055555555555556</v>
      </c>
      <c r="U1126" s="35">
        <v>350.03737827861232</v>
      </c>
      <c r="V1126" s="5">
        <v>350.03737827861232</v>
      </c>
      <c r="W1126" s="5">
        <v>23.521933519921731</v>
      </c>
      <c r="X1126" s="5">
        <v>51.034288260377082</v>
      </c>
      <c r="Y1126" s="5">
        <v>76.111519999999985</v>
      </c>
      <c r="Z1126" s="5">
        <v>102.38027180037562</v>
      </c>
      <c r="AA1126" s="5">
        <v>133.23556511542279</v>
      </c>
      <c r="AB1126" s="5">
        <v>170.03737827861232</v>
      </c>
      <c r="AC1126" s="5">
        <v>203.52193351992173</v>
      </c>
      <c r="AD1126" s="5">
        <v>231.03428826037708</v>
      </c>
      <c r="AE1126" s="5">
        <v>256.11151999999998</v>
      </c>
      <c r="AF1126" s="5">
        <v>282.38027180037562</v>
      </c>
      <c r="AG1126" s="5">
        <v>313.23556511542279</v>
      </c>
      <c r="BP1126" s="47">
        <v>79.180000000000007</v>
      </c>
      <c r="BQ1126" s="47">
        <v>1</v>
      </c>
      <c r="BR1126" s="47">
        <v>79.180000000000007</v>
      </c>
      <c r="BS1126" s="80" t="s">
        <v>432</v>
      </c>
      <c r="ED1126" s="72"/>
      <c r="EE1126" s="72"/>
    </row>
    <row r="1127" spans="20:135">
      <c r="T1127" s="19">
        <v>0.78125</v>
      </c>
      <c r="U1127" s="35">
        <v>350.35330159493503</v>
      </c>
      <c r="V1127" s="5">
        <v>350.35330159493503</v>
      </c>
      <c r="W1127" s="5">
        <v>23.789819307756716</v>
      </c>
      <c r="X1127" s="5">
        <v>51.269793389820791</v>
      </c>
      <c r="Y1127" s="5">
        <v>76.342250000000035</v>
      </c>
      <c r="Z1127" s="5">
        <v>102.63287801212437</v>
      </c>
      <c r="AA1127" s="5">
        <v>133.52912021090549</v>
      </c>
      <c r="AB1127" s="5">
        <v>170.35330159493503</v>
      </c>
      <c r="AC1127" s="5">
        <v>203.78981930775672</v>
      </c>
      <c r="AD1127" s="5">
        <v>231.26979338982079</v>
      </c>
      <c r="AE1127" s="5">
        <v>256.34225000000004</v>
      </c>
      <c r="AF1127" s="5">
        <v>282.63287801212437</v>
      </c>
      <c r="AG1127" s="5">
        <v>313.52912021090549</v>
      </c>
      <c r="BP1127" s="47">
        <v>79.19</v>
      </c>
      <c r="BQ1127" s="47">
        <v>1</v>
      </c>
      <c r="BR1127" s="47">
        <v>79.19</v>
      </c>
      <c r="BS1127" s="80" t="s">
        <v>432</v>
      </c>
      <c r="ED1127" s="72"/>
      <c r="EE1127" s="72"/>
    </row>
    <row r="1128" spans="20:135">
      <c r="T1128" s="19">
        <v>0.78194444444444444</v>
      </c>
      <c r="U1128" s="35">
        <v>350.66911017162329</v>
      </c>
      <c r="V1128" s="5">
        <v>350.66911017162329</v>
      </c>
      <c r="W1128" s="5">
        <v>24.057423485488414</v>
      </c>
      <c r="X1128" s="5">
        <v>51.505159017747701</v>
      </c>
      <c r="Y1128" s="5">
        <v>76.573030000000017</v>
      </c>
      <c r="Z1128" s="5">
        <v>102.88571794342835</v>
      </c>
      <c r="AA1128" s="5">
        <v>133.82285413354214</v>
      </c>
      <c r="AB1128" s="5">
        <v>170.66911017162329</v>
      </c>
      <c r="AC1128" s="5">
        <v>204.05742348548841</v>
      </c>
      <c r="AD1128" s="5">
        <v>231.5051590177477</v>
      </c>
      <c r="AE1128" s="5">
        <v>256.57303000000002</v>
      </c>
      <c r="AF1128" s="5">
        <v>282.88571794342835</v>
      </c>
      <c r="AG1128" s="5">
        <v>313.82285413354214</v>
      </c>
      <c r="BP1128" s="47">
        <v>79.2</v>
      </c>
      <c r="BQ1128" s="47">
        <v>1</v>
      </c>
      <c r="BR1128" s="47">
        <v>79.2</v>
      </c>
      <c r="BS1128" s="80" t="s">
        <v>432</v>
      </c>
      <c r="ED1128" s="72"/>
      <c r="EE1128" s="72"/>
    </row>
    <row r="1129" spans="20:135">
      <c r="T1129" s="19">
        <v>0.78263888888888899</v>
      </c>
      <c r="U1129" s="35">
        <v>350.98483516785484</v>
      </c>
      <c r="V1129" s="5">
        <v>350.98483516785484</v>
      </c>
      <c r="W1129" s="5">
        <v>24.32467875362039</v>
      </c>
      <c r="X1129" s="5">
        <v>51.740386480534539</v>
      </c>
      <c r="Y1129" s="5">
        <v>76.803879999999992</v>
      </c>
      <c r="Z1129" s="5">
        <v>103.13879192478362</v>
      </c>
      <c r="AA1129" s="5">
        <v>134.11690187061595</v>
      </c>
      <c r="AB1129" s="5">
        <v>170.98483516785484</v>
      </c>
      <c r="AC1129" s="5">
        <v>204.32467875362039</v>
      </c>
      <c r="AD1129" s="5">
        <v>231.74038648053454</v>
      </c>
      <c r="AE1129" s="5">
        <v>256.80387999999999</v>
      </c>
      <c r="AF1129" s="5">
        <v>283.13879192478362</v>
      </c>
      <c r="AG1129" s="5">
        <v>314.11690187061595</v>
      </c>
      <c r="BP1129" s="47">
        <v>79.209999999999994</v>
      </c>
      <c r="BQ1129" s="47">
        <v>1</v>
      </c>
      <c r="BR1129" s="47">
        <v>79.209999999999994</v>
      </c>
      <c r="BS1129" s="80" t="s">
        <v>432</v>
      </c>
      <c r="ED1129" s="72"/>
      <c r="EE1129" s="72"/>
    </row>
    <row r="1130" spans="20:135">
      <c r="T1130" s="19">
        <v>0.78333333333333333</v>
      </c>
      <c r="U1130" s="35">
        <v>351.30019516210984</v>
      </c>
      <c r="V1130" s="5">
        <v>351.30019516210984</v>
      </c>
      <c r="W1130" s="5">
        <v>24.591658857343475</v>
      </c>
      <c r="X1130" s="5">
        <v>51.975477124712029</v>
      </c>
      <c r="Y1130" s="5">
        <v>77.034789999999987</v>
      </c>
      <c r="Z1130" s="5">
        <v>103.39210056152672</v>
      </c>
      <c r="AA1130" s="5">
        <v>134.41101939610735</v>
      </c>
      <c r="AB1130" s="5">
        <v>171.30019516210984</v>
      </c>
      <c r="AC1130" s="5">
        <v>204.59165885734348</v>
      </c>
      <c r="AD1130" s="5">
        <v>231.97547712471203</v>
      </c>
      <c r="AE1130" s="5">
        <v>257.03478999999999</v>
      </c>
      <c r="AF1130" s="5">
        <v>283.39210056152672</v>
      </c>
      <c r="AG1130" s="5">
        <v>314.41101939610735</v>
      </c>
      <c r="BP1130" s="47">
        <v>79.22</v>
      </c>
      <c r="BQ1130" s="47">
        <v>1</v>
      </c>
      <c r="BR1130" s="47">
        <v>79.22</v>
      </c>
      <c r="BS1130" s="80" t="s">
        <v>432</v>
      </c>
      <c r="ED1130" s="72"/>
      <c r="EE1130" s="72"/>
    </row>
    <row r="1131" spans="20:135">
      <c r="T1131" s="19">
        <v>0.78402777777777777</v>
      </c>
      <c r="U1131" s="35">
        <v>351.61555150476732</v>
      </c>
      <c r="V1131" s="5">
        <v>351.61555150476732</v>
      </c>
      <c r="W1131" s="5">
        <v>24.858314964799035</v>
      </c>
      <c r="X1131" s="5">
        <v>52.21043230172495</v>
      </c>
      <c r="Y1131" s="5">
        <v>77.26576</v>
      </c>
      <c r="Z1131" s="5">
        <v>103.6456445504943</v>
      </c>
      <c r="AA1131" s="5">
        <v>134.70543861314036</v>
      </c>
      <c r="AB1131" s="5">
        <v>171.61555150476732</v>
      </c>
      <c r="AC1131" s="5">
        <v>204.85831496479904</v>
      </c>
      <c r="AD1131" s="5">
        <v>232.21043230172495</v>
      </c>
      <c r="AE1131" s="5">
        <v>257.26576</v>
      </c>
      <c r="AF1131" s="5">
        <v>283.6456445504943</v>
      </c>
      <c r="AG1131" s="5">
        <v>314.70543861314036</v>
      </c>
      <c r="BP1131" s="47">
        <v>79.23</v>
      </c>
      <c r="BQ1131" s="47">
        <v>1</v>
      </c>
      <c r="BR1131" s="47">
        <v>79.23</v>
      </c>
      <c r="BS1131" s="80" t="s">
        <v>432</v>
      </c>
      <c r="ED1131" s="72"/>
      <c r="EE1131" s="72"/>
    </row>
    <row r="1132" spans="20:135">
      <c r="T1132" s="19">
        <v>0.78472222222222221</v>
      </c>
      <c r="U1132" s="35">
        <v>351.93053496570207</v>
      </c>
      <c r="V1132" s="5">
        <v>351.93053496570207</v>
      </c>
      <c r="W1132" s="5">
        <v>25.124644488302749</v>
      </c>
      <c r="X1132" s="5">
        <v>52.445253361543848</v>
      </c>
      <c r="Y1132" s="5">
        <v>77.496809999999982</v>
      </c>
      <c r="Z1132" s="5">
        <v>103.89942432794606</v>
      </c>
      <c r="AA1132" s="5">
        <v>135.00009173635567</v>
      </c>
      <c r="AB1132" s="5">
        <v>171.93053496570207</v>
      </c>
      <c r="AC1132" s="5">
        <v>205.12464448830275</v>
      </c>
      <c r="AD1132" s="5">
        <v>232.44525336154385</v>
      </c>
      <c r="AE1132" s="5">
        <v>257.49680999999998</v>
      </c>
      <c r="AF1132" s="5">
        <v>283.89942432794606</v>
      </c>
      <c r="AG1132" s="5">
        <v>315.00009173635567</v>
      </c>
      <c r="BP1132" s="47">
        <v>79.239999999999995</v>
      </c>
      <c r="BQ1132" s="47">
        <v>1</v>
      </c>
      <c r="BR1132" s="47">
        <v>79.239999999999995</v>
      </c>
      <c r="BS1132" s="80" t="s">
        <v>432</v>
      </c>
      <c r="ED1132" s="72"/>
      <c r="EE1132" s="72"/>
    </row>
    <row r="1133" spans="20:135">
      <c r="T1133" s="19">
        <v>0.78541666666666676</v>
      </c>
      <c r="U1133" s="35">
        <v>352.24520960322059</v>
      </c>
      <c r="V1133" s="5">
        <v>352.24520960322059</v>
      </c>
      <c r="W1133" s="5">
        <v>25.390691476961933</v>
      </c>
      <c r="X1133" s="5">
        <v>52.679941659676956</v>
      </c>
      <c r="Y1133" s="5">
        <v>77.727919999999983</v>
      </c>
      <c r="Z1133" s="5">
        <v>104.15344040811641</v>
      </c>
      <c r="AA1133" s="5">
        <v>135.29500638380296</v>
      </c>
      <c r="AB1133" s="5">
        <v>172.24520960322059</v>
      </c>
      <c r="AC1133" s="5">
        <v>205.39069147696193</v>
      </c>
      <c r="AD1133" s="5">
        <v>232.67994165967696</v>
      </c>
      <c r="AE1133" s="5">
        <v>257.72791999999998</v>
      </c>
      <c r="AF1133" s="5">
        <v>284.15344040811641</v>
      </c>
      <c r="AG1133" s="5">
        <v>315.29500638380296</v>
      </c>
      <c r="BP1133" s="47">
        <v>79.25</v>
      </c>
      <c r="BQ1133" s="47">
        <v>1</v>
      </c>
      <c r="BR1133" s="47">
        <v>79.25</v>
      </c>
      <c r="BS1133" s="80" t="s">
        <v>432</v>
      </c>
      <c r="ED1133" s="72"/>
      <c r="EE1133" s="72"/>
    </row>
    <row r="1134" spans="20:135">
      <c r="T1134" s="19">
        <v>0.78611111111111109</v>
      </c>
      <c r="U1134" s="35">
        <v>352.55990067757119</v>
      </c>
      <c r="V1134" s="5">
        <v>352.55990067757119</v>
      </c>
      <c r="W1134" s="5">
        <v>25.656401116726499</v>
      </c>
      <c r="X1134" s="5">
        <v>52.914498555578348</v>
      </c>
      <c r="Y1134" s="5">
        <v>77.959100000000035</v>
      </c>
      <c r="Z1134" s="5">
        <v>104.40769344015359</v>
      </c>
      <c r="AA1134" s="5">
        <v>135.59000114666958</v>
      </c>
      <c r="AB1134" s="5">
        <v>172.55990067757119</v>
      </c>
      <c r="AC1134" s="5">
        <v>205.6564011167265</v>
      </c>
      <c r="AD1134" s="5">
        <v>232.91449855557835</v>
      </c>
      <c r="AE1134" s="5">
        <v>257.95910000000003</v>
      </c>
      <c r="AF1134" s="5">
        <v>284.40769344015359</v>
      </c>
      <c r="AG1134" s="5">
        <v>315.59000114666958</v>
      </c>
      <c r="BP1134" s="47">
        <v>79.260000000000005</v>
      </c>
      <c r="BQ1134" s="47">
        <v>1</v>
      </c>
      <c r="BR1134" s="47">
        <v>79.260000000000005</v>
      </c>
      <c r="BS1134" s="80" t="s">
        <v>432</v>
      </c>
      <c r="ED1134" s="72"/>
      <c r="EE1134" s="72"/>
    </row>
    <row r="1135" spans="20:135">
      <c r="T1135" s="19">
        <v>0.78680555555555554</v>
      </c>
      <c r="U1135" s="35">
        <v>352.87417931331083</v>
      </c>
      <c r="V1135" s="5">
        <v>352.87417931331083</v>
      </c>
      <c r="W1135" s="5">
        <v>25.921824709819646</v>
      </c>
      <c r="X1135" s="5">
        <v>53.148925409114554</v>
      </c>
      <c r="Y1135" s="5">
        <v>78.190349999999967</v>
      </c>
      <c r="Z1135" s="5">
        <v>104.66218374188361</v>
      </c>
      <c r="AA1135" s="5">
        <v>135.8853456415751</v>
      </c>
      <c r="AB1135" s="5">
        <v>172.87417931331083</v>
      </c>
      <c r="AC1135" s="5">
        <v>205.92182470981965</v>
      </c>
      <c r="AD1135" s="5">
        <v>233.14892540911455</v>
      </c>
      <c r="AE1135" s="5">
        <v>258.19034999999997</v>
      </c>
      <c r="AF1135" s="5">
        <v>284.66218374188361</v>
      </c>
      <c r="AG1135" s="5">
        <v>315.8853456415751</v>
      </c>
      <c r="BP1135" s="47">
        <v>79.27</v>
      </c>
      <c r="BQ1135" s="47">
        <v>1</v>
      </c>
      <c r="BR1135" s="47">
        <v>79.27</v>
      </c>
      <c r="BS1135" s="80" t="s">
        <v>432</v>
      </c>
      <c r="ED1135" s="72"/>
      <c r="EE1135" s="72"/>
    </row>
    <row r="1136" spans="20:135">
      <c r="T1136" s="19">
        <v>0.78749999999999998</v>
      </c>
      <c r="U1136" s="35">
        <v>353.18833428583844</v>
      </c>
      <c r="V1136" s="5">
        <v>353.18833428583844</v>
      </c>
      <c r="W1136" s="5">
        <v>26.186924725471442</v>
      </c>
      <c r="X1136" s="5">
        <v>53.383223584975099</v>
      </c>
      <c r="Y1136" s="5">
        <v>78.421670000000006</v>
      </c>
      <c r="Z1136" s="5">
        <v>104.916911797171</v>
      </c>
      <c r="AA1136" s="5">
        <v>136.18080907874833</v>
      </c>
      <c r="AB1136" s="5">
        <v>173.18833428583844</v>
      </c>
      <c r="AC1136" s="5">
        <v>206.18692472547144</v>
      </c>
      <c r="AD1136" s="5">
        <v>233.3832235849751</v>
      </c>
      <c r="AE1136" s="5">
        <v>258.42167000000001</v>
      </c>
      <c r="AF1136" s="5">
        <v>284.916911797171</v>
      </c>
      <c r="AG1136" s="5">
        <v>316.18080907874827</v>
      </c>
      <c r="BP1136" s="47">
        <v>79.28</v>
      </c>
      <c r="BQ1136" s="47">
        <v>1</v>
      </c>
      <c r="BR1136" s="47">
        <v>79.28</v>
      </c>
      <c r="BS1136" s="80" t="s">
        <v>432</v>
      </c>
      <c r="ED1136" s="72"/>
      <c r="EE1136" s="72"/>
    </row>
    <row r="1137" spans="20:135">
      <c r="T1137" s="19">
        <v>0.78819444444444453</v>
      </c>
      <c r="U1137" s="35">
        <v>353.50219586185187</v>
      </c>
      <c r="V1137" s="5">
        <v>353.50219586185187</v>
      </c>
      <c r="W1137" s="5">
        <v>26.451726453705191</v>
      </c>
      <c r="X1137" s="5">
        <v>53.617394451113455</v>
      </c>
      <c r="Y1137" s="5">
        <v>78.653059999999982</v>
      </c>
      <c r="Z1137" s="5">
        <v>105.1718782854731</v>
      </c>
      <c r="AA1137" s="5">
        <v>136.47653547421305</v>
      </c>
      <c r="AB1137" s="5">
        <v>173.50219586185187</v>
      </c>
      <c r="AC1137" s="5">
        <v>206.45172645370519</v>
      </c>
      <c r="AD1137" s="5">
        <v>233.61739445111346</v>
      </c>
      <c r="AE1137" s="5">
        <v>258.65305999999998</v>
      </c>
      <c r="AF1137" s="5">
        <v>285.1718782854731</v>
      </c>
      <c r="AG1137" s="5">
        <v>316.47653547421311</v>
      </c>
      <c r="BP1137" s="47">
        <v>79.290000000000006</v>
      </c>
      <c r="BQ1137" s="47">
        <v>1</v>
      </c>
      <c r="BR1137" s="47">
        <v>79.290000000000006</v>
      </c>
      <c r="BS1137" s="80" t="s">
        <v>432</v>
      </c>
      <c r="ED1137" s="72"/>
      <c r="EE1137" s="72"/>
    </row>
    <row r="1138" spans="20:135">
      <c r="T1138" s="19">
        <v>0.78888888888888886</v>
      </c>
      <c r="U1138" s="35">
        <v>353.81597267855886</v>
      </c>
      <c r="V1138" s="5">
        <v>353.81597267855886</v>
      </c>
      <c r="W1138" s="5">
        <v>26.716222953177862</v>
      </c>
      <c r="X1138" s="5">
        <v>53.851439376669077</v>
      </c>
      <c r="Y1138" s="5">
        <v>78.884529999999984</v>
      </c>
      <c r="Z1138" s="5">
        <v>105.42708345024573</v>
      </c>
      <c r="AA1138" s="5">
        <v>136.77235616468272</v>
      </c>
      <c r="AB1138" s="5">
        <v>173.81597267855886</v>
      </c>
      <c r="AC1138" s="5">
        <v>206.71622295317786</v>
      </c>
      <c r="AD1138" s="5">
        <v>233.85143937666908</v>
      </c>
      <c r="AE1138" s="5">
        <v>258.88452999999998</v>
      </c>
      <c r="AF1138" s="5">
        <v>285.42708345024573</v>
      </c>
      <c r="AG1138" s="5">
        <v>316.77235616468272</v>
      </c>
      <c r="BP1138" s="47">
        <v>79.3</v>
      </c>
      <c r="BQ1138" s="47">
        <v>1</v>
      </c>
      <c r="BR1138" s="47">
        <v>79.3</v>
      </c>
      <c r="BS1138" s="80" t="s">
        <v>432</v>
      </c>
      <c r="ED1138" s="72"/>
      <c r="EE1138" s="72"/>
    </row>
    <row r="1139" spans="20:135">
      <c r="T1139" s="19">
        <v>0.7895833333333333</v>
      </c>
      <c r="U1139" s="35">
        <v>354.12939880962477</v>
      </c>
      <c r="V1139" s="5">
        <v>354.12939880962477</v>
      </c>
      <c r="W1139" s="5">
        <v>26.980403493588767</v>
      </c>
      <c r="X1139" s="5">
        <v>54.085359734864937</v>
      </c>
      <c r="Y1139" s="5">
        <v>79.116080000000011</v>
      </c>
      <c r="Z1139" s="5">
        <v>105.68252777029653</v>
      </c>
      <c r="AA1139" s="5">
        <v>137.06843517261473</v>
      </c>
      <c r="AB1139" s="5">
        <v>174.12939880962477</v>
      </c>
      <c r="AC1139" s="5">
        <v>206.98040349358877</v>
      </c>
      <c r="AD1139" s="5">
        <v>234.08535973486494</v>
      </c>
      <c r="AE1139" s="5">
        <v>259.11608000000001</v>
      </c>
      <c r="AF1139" s="5">
        <v>285.68252777029653</v>
      </c>
      <c r="AG1139" s="5">
        <v>317.06843517261467</v>
      </c>
      <c r="BP1139" s="47">
        <v>79.31</v>
      </c>
      <c r="BQ1139" s="47">
        <v>1</v>
      </c>
      <c r="BR1139" s="47">
        <v>79.31</v>
      </c>
      <c r="BS1139" s="80" t="s">
        <v>432</v>
      </c>
      <c r="ED1139" s="72"/>
      <c r="EE1139" s="72"/>
    </row>
    <row r="1140" spans="20:135">
      <c r="T1140" s="19">
        <v>0.79027777777777775</v>
      </c>
      <c r="U1140" s="35">
        <v>354.44259639059334</v>
      </c>
      <c r="V1140" s="5">
        <v>354.44259639059334</v>
      </c>
      <c r="W1140" s="5">
        <v>27.244278806973171</v>
      </c>
      <c r="X1140" s="5">
        <v>54.319156899819234</v>
      </c>
      <c r="Y1140" s="5">
        <v>79.347700000000032</v>
      </c>
      <c r="Z1140" s="5">
        <v>105.93821175186332</v>
      </c>
      <c r="AA1140" s="5">
        <v>137.36477219773951</v>
      </c>
      <c r="AB1140" s="5">
        <v>174.44259639059334</v>
      </c>
      <c r="AC1140" s="5">
        <v>207.24427880697317</v>
      </c>
      <c r="AD1140" s="5">
        <v>234.31915689981923</v>
      </c>
      <c r="AE1140" s="5">
        <v>259.34770000000003</v>
      </c>
      <c r="AF1140" s="5">
        <v>285.93821175186332</v>
      </c>
      <c r="AG1140" s="5">
        <v>317.36477219773951</v>
      </c>
      <c r="BP1140" s="47">
        <v>79.319999999999993</v>
      </c>
      <c r="BQ1140" s="47">
        <v>1</v>
      </c>
      <c r="BR1140" s="47">
        <v>79.319999999999993</v>
      </c>
      <c r="BS1140" s="80" t="s">
        <v>432</v>
      </c>
      <c r="ED1140" s="72"/>
      <c r="EE1140" s="72"/>
    </row>
    <row r="1141" spans="20:135">
      <c r="T1141" s="19">
        <v>0.7909722222222223</v>
      </c>
      <c r="U1141" s="35">
        <v>354.75551851766727</v>
      </c>
      <c r="V1141" s="5">
        <v>354.75551851766727</v>
      </c>
      <c r="W1141" s="5">
        <v>27.507862084207488</v>
      </c>
      <c r="X1141" s="5">
        <v>54.552832250509539</v>
      </c>
      <c r="Y1141" s="5">
        <v>79.579400000000021</v>
      </c>
      <c r="Z1141" s="5">
        <v>106.19413575089908</v>
      </c>
      <c r="AA1141" s="5">
        <v>137.66129919051843</v>
      </c>
      <c r="AB1141" s="5">
        <v>174.75551851766727</v>
      </c>
      <c r="AC1141" s="5">
        <v>207.50786208420749</v>
      </c>
      <c r="AD1141" s="5">
        <v>234.55283225050954</v>
      </c>
      <c r="AE1141" s="5">
        <v>259.57940000000002</v>
      </c>
      <c r="AF1141" s="5">
        <v>286.19413575089908</v>
      </c>
      <c r="AG1141" s="5">
        <v>317.66129919051843</v>
      </c>
      <c r="BP1141" s="47">
        <v>79.33</v>
      </c>
      <c r="BQ1141" s="47">
        <v>1</v>
      </c>
      <c r="BR1141" s="47">
        <v>79.33</v>
      </c>
      <c r="BS1141" s="80" t="s">
        <v>432</v>
      </c>
      <c r="ED1141" s="72"/>
      <c r="EE1141" s="72"/>
    </row>
    <row r="1142" spans="20:135">
      <c r="T1142" s="19">
        <v>0.79166666666666663</v>
      </c>
      <c r="U1142" s="35">
        <v>355.06811459762906</v>
      </c>
      <c r="V1142" s="5">
        <v>355.06811459762906</v>
      </c>
      <c r="W1142" s="5">
        <v>27.771127611926431</v>
      </c>
      <c r="X1142" s="5">
        <v>54.78638716717694</v>
      </c>
      <c r="Y1142" s="5">
        <v>79.811179999999979</v>
      </c>
      <c r="Z1142" s="5">
        <v>106.45030015211864</v>
      </c>
      <c r="AA1142" s="5">
        <v>137.95789230574712</v>
      </c>
      <c r="AB1142" s="5">
        <v>175.06811459762906</v>
      </c>
      <c r="AC1142" s="5">
        <v>207.77112761192643</v>
      </c>
      <c r="AD1142" s="5">
        <v>234.78638716717694</v>
      </c>
      <c r="AE1142" s="5">
        <v>259.81117999999998</v>
      </c>
      <c r="AF1142" s="5">
        <v>286.45030015211864</v>
      </c>
      <c r="AG1142" s="5">
        <v>317.95789230574712</v>
      </c>
      <c r="BP1142" s="47">
        <v>79.34</v>
      </c>
      <c r="BQ1142" s="47">
        <v>1</v>
      </c>
      <c r="BR1142" s="47">
        <v>79.34</v>
      </c>
      <c r="BS1142" s="80" t="s">
        <v>432</v>
      </c>
      <c r="ED1142" s="72"/>
      <c r="EE1142" s="72"/>
    </row>
    <row r="1143" spans="20:135">
      <c r="T1143" s="19">
        <v>0.79236111111111107</v>
      </c>
      <c r="U1143" s="35">
        <v>355.38052614887306</v>
      </c>
      <c r="V1143" s="5">
        <v>355.38052614887306</v>
      </c>
      <c r="W1143" s="5">
        <v>28.034084322589649</v>
      </c>
      <c r="X1143" s="5">
        <v>55.019823030862483</v>
      </c>
      <c r="Y1143" s="5">
        <v>80.043049999999994</v>
      </c>
      <c r="Z1143" s="5">
        <v>106.70670542300849</v>
      </c>
      <c r="AA1143" s="5">
        <v>138.25483127104894</v>
      </c>
      <c r="AB1143" s="5">
        <v>175.38052614887306</v>
      </c>
      <c r="AC1143" s="5">
        <v>208.03408432258965</v>
      </c>
      <c r="AD1143" s="5">
        <v>235.01982303086248</v>
      </c>
      <c r="AE1143" s="5">
        <v>260.04304999999999</v>
      </c>
      <c r="AF1143" s="5">
        <v>286.70670542300849</v>
      </c>
      <c r="AG1143" s="5">
        <v>318.25483127104894</v>
      </c>
      <c r="BP1143" s="47">
        <v>79.349999999999994</v>
      </c>
      <c r="BQ1143" s="47">
        <v>1</v>
      </c>
      <c r="BR1143" s="47">
        <v>79.349999999999994</v>
      </c>
      <c r="BS1143" s="80" t="s">
        <v>432</v>
      </c>
      <c r="ED1143" s="72"/>
      <c r="EE1143" s="72"/>
    </row>
    <row r="1144" spans="20:135">
      <c r="T1144" s="19">
        <v>0.79305555555555562</v>
      </c>
      <c r="U1144" s="35">
        <v>355.69269804779282</v>
      </c>
      <c r="V1144" s="5">
        <v>355.69269804779282</v>
      </c>
      <c r="W1144" s="5">
        <v>28.296736103169053</v>
      </c>
      <c r="X1144" s="5">
        <v>55.253141227668777</v>
      </c>
      <c r="Y1144" s="5">
        <v>80.274990000000003</v>
      </c>
      <c r="Z1144" s="5">
        <v>106.96335176018971</v>
      </c>
      <c r="AA1144" s="5">
        <v>138.5518075536844</v>
      </c>
      <c r="AB1144" s="5">
        <v>175.69269804779282</v>
      </c>
      <c r="AC1144" s="5">
        <v>208.29673610316905</v>
      </c>
      <c r="AD1144" s="5">
        <v>235.25314122766878</v>
      </c>
      <c r="AE1144" s="5">
        <v>260.27499</v>
      </c>
      <c r="AF1144" s="5">
        <v>286.96335176018971</v>
      </c>
      <c r="AG1144" s="5">
        <v>318.5518075536844</v>
      </c>
      <c r="BP1144" s="47">
        <v>79.36</v>
      </c>
      <c r="BQ1144" s="47">
        <v>1</v>
      </c>
      <c r="BR1144" s="47">
        <v>79.36</v>
      </c>
      <c r="BS1144" s="80" t="s">
        <v>432</v>
      </c>
      <c r="ED1144" s="72"/>
      <c r="EE1144" s="72"/>
    </row>
    <row r="1145" spans="20:135">
      <c r="T1145" s="19">
        <v>0.79375000000000007</v>
      </c>
      <c r="U1145" s="35">
        <v>356.00462398213233</v>
      </c>
      <c r="V1145" s="5">
        <v>356.00462398213233</v>
      </c>
      <c r="W1145" s="5">
        <v>28.559087315245449</v>
      </c>
      <c r="X1145" s="5">
        <v>55.486343144629927</v>
      </c>
      <c r="Y1145" s="5">
        <v>80.507020000000011</v>
      </c>
      <c r="Z1145" s="5">
        <v>107.22023950552739</v>
      </c>
      <c r="AA1145" s="5">
        <v>138.84914212977867</v>
      </c>
      <c r="AB1145" s="5">
        <v>176.00462398213233</v>
      </c>
      <c r="AC1145" s="5">
        <v>208.55908731524545</v>
      </c>
      <c r="AD1145" s="5">
        <v>235.48634314462993</v>
      </c>
      <c r="AE1145" s="5">
        <v>260.50702000000001</v>
      </c>
      <c r="AF1145" s="5">
        <v>287.22023950552739</v>
      </c>
      <c r="AG1145" s="5">
        <v>318.84914212977867</v>
      </c>
      <c r="BP1145" s="47">
        <v>79.37</v>
      </c>
      <c r="BQ1145" s="47">
        <v>1</v>
      </c>
      <c r="BR1145" s="47">
        <v>79.37</v>
      </c>
      <c r="BS1145" s="80" t="s">
        <v>432</v>
      </c>
      <c r="ED1145" s="72"/>
      <c r="EE1145" s="72"/>
    </row>
    <row r="1146" spans="20:135">
      <c r="T1146" s="19">
        <v>0.7944444444444444</v>
      </c>
      <c r="U1146" s="35">
        <v>356.31629211664489</v>
      </c>
      <c r="V1146" s="5">
        <v>356.31629211664489</v>
      </c>
      <c r="W1146" s="5">
        <v>28.821140739663861</v>
      </c>
      <c r="X1146" s="5">
        <v>55.719430170030648</v>
      </c>
      <c r="Y1146" s="5">
        <v>80.739129999999989</v>
      </c>
      <c r="Z1146" s="5">
        <v>107.47736919146189</v>
      </c>
      <c r="AA1146" s="5">
        <v>139.14651854183501</v>
      </c>
      <c r="AB1146" s="5">
        <v>176.31629211664489</v>
      </c>
      <c r="AC1146" s="5">
        <v>208.82114073966386</v>
      </c>
      <c r="AD1146" s="5">
        <v>235.71943017003065</v>
      </c>
      <c r="AE1146" s="5">
        <v>260.73912999999999</v>
      </c>
      <c r="AF1146" s="5">
        <v>287.47736919146189</v>
      </c>
      <c r="AG1146" s="5">
        <v>319.14651854183501</v>
      </c>
      <c r="BP1146" s="47">
        <v>79.38</v>
      </c>
      <c r="BQ1146" s="47">
        <v>1</v>
      </c>
      <c r="BR1146" s="47">
        <v>79.38</v>
      </c>
      <c r="BS1146" s="80" t="s">
        <v>432</v>
      </c>
      <c r="ED1146" s="72"/>
      <c r="EE1146" s="72"/>
    </row>
    <row r="1147" spans="20:135">
      <c r="T1147" s="19">
        <v>0.79513888888888884</v>
      </c>
      <c r="U1147" s="35">
        <v>356.62769350967881</v>
      </c>
      <c r="V1147" s="5">
        <v>356.62769350967881</v>
      </c>
      <c r="W1147" s="5">
        <v>29.08287555257823</v>
      </c>
      <c r="X1147" s="5">
        <v>55.952403696096667</v>
      </c>
      <c r="Y1147" s="5">
        <v>80.971329999999966</v>
      </c>
      <c r="Z1147" s="5">
        <v>107.73474092573548</v>
      </c>
      <c r="AA1147" s="5">
        <v>139.44415592384166</v>
      </c>
      <c r="AB1147" s="5">
        <v>176.62769350967881</v>
      </c>
      <c r="AC1147" s="5">
        <v>209.08287555257823</v>
      </c>
      <c r="AD1147" s="5">
        <v>235.95240369609667</v>
      </c>
      <c r="AE1147" s="5">
        <v>260.97132999999997</v>
      </c>
      <c r="AF1147" s="5">
        <v>287.73474092573548</v>
      </c>
      <c r="AG1147" s="5">
        <v>319.44415592384166</v>
      </c>
      <c r="BP1147" s="47">
        <v>79.39</v>
      </c>
      <c r="BQ1147" s="47">
        <v>1</v>
      </c>
      <c r="BR1147" s="47">
        <v>79.39</v>
      </c>
      <c r="BS1147" s="80" t="s">
        <v>432</v>
      </c>
      <c r="ED1147" s="72"/>
      <c r="EE1147" s="72"/>
    </row>
    <row r="1148" spans="20:135">
      <c r="T1148" s="19">
        <v>0.79583333333333339</v>
      </c>
      <c r="U1148" s="35">
        <v>356.9388363021713</v>
      </c>
      <c r="V1148" s="5">
        <v>356.9388363021713</v>
      </c>
      <c r="W1148" s="5">
        <v>29.344327801999952</v>
      </c>
      <c r="X1148" s="5">
        <v>56.185265115849916</v>
      </c>
      <c r="Y1148" s="5">
        <v>81.203610000000026</v>
      </c>
      <c r="Z1148" s="5">
        <v>107.9923551107866</v>
      </c>
      <c r="AA1148" s="5">
        <v>139.74193087434537</v>
      </c>
      <c r="AB1148" s="5">
        <v>176.9388363021713</v>
      </c>
      <c r="AC1148" s="5">
        <v>209.34432780199995</v>
      </c>
      <c r="AD1148" s="5">
        <v>236.18526511584992</v>
      </c>
      <c r="AE1148" s="5">
        <v>261.20361000000003</v>
      </c>
      <c r="AF1148" s="5">
        <v>287.9923551107866</v>
      </c>
      <c r="AG1148" s="5">
        <v>319.74193087434531</v>
      </c>
      <c r="BP1148" s="47">
        <v>79.400000000000006</v>
      </c>
      <c r="BQ1148" s="47">
        <v>1</v>
      </c>
      <c r="BR1148" s="47">
        <v>79.400000000000006</v>
      </c>
      <c r="BS1148" s="80" t="s">
        <v>432</v>
      </c>
      <c r="ED1148" s="72"/>
      <c r="EE1148" s="72"/>
    </row>
    <row r="1149" spans="20:135">
      <c r="T1149" s="19">
        <v>0.79652777777777783</v>
      </c>
      <c r="U1149" s="35">
        <v>357.24967427644714</v>
      </c>
      <c r="V1149" s="5">
        <v>357.24967427644714</v>
      </c>
      <c r="W1149" s="5">
        <v>29.605467909311528</v>
      </c>
      <c r="X1149" s="5">
        <v>56.418015824310032</v>
      </c>
      <c r="Y1149" s="5">
        <v>81.435990000000004</v>
      </c>
      <c r="Z1149" s="5">
        <v>108.25021189684281</v>
      </c>
      <c r="AA1149" s="5">
        <v>140.03978694516684</v>
      </c>
      <c r="AB1149" s="5">
        <v>177.24967427644714</v>
      </c>
      <c r="AC1149" s="5">
        <v>209.60546790931153</v>
      </c>
      <c r="AD1149" s="5">
        <v>236.41801582431003</v>
      </c>
      <c r="AE1149" s="5">
        <v>261.43599</v>
      </c>
      <c r="AF1149" s="5">
        <v>288.25021189684281</v>
      </c>
      <c r="AG1149" s="5">
        <v>320.03978694516684</v>
      </c>
      <c r="BP1149" s="47">
        <v>79.41</v>
      </c>
      <c r="BQ1149" s="47">
        <v>1</v>
      </c>
      <c r="BR1149" s="47">
        <v>79.41</v>
      </c>
      <c r="BS1149" s="80" t="s">
        <v>432</v>
      </c>
      <c r="ED1149" s="72"/>
      <c r="EE1149" s="72"/>
    </row>
    <row r="1150" spans="20:135">
      <c r="T1150" s="19">
        <v>0.79722222222222217</v>
      </c>
      <c r="U1150" s="35">
        <v>357.56025063269232</v>
      </c>
      <c r="V1150" s="5">
        <v>357.56025063269232</v>
      </c>
      <c r="W1150" s="5">
        <v>29.866306541836707</v>
      </c>
      <c r="X1150" s="5">
        <v>56.650657218778861</v>
      </c>
      <c r="Y1150" s="5">
        <v>81.668450000000007</v>
      </c>
      <c r="Z1150" s="5">
        <v>108.50831173408568</v>
      </c>
      <c r="AA1150" s="5">
        <v>140.33799830032922</v>
      </c>
      <c r="AB1150" s="5">
        <v>177.56025063269232</v>
      </c>
      <c r="AC1150" s="5">
        <v>209.86630654183671</v>
      </c>
      <c r="AD1150" s="5">
        <v>236.65065721877886</v>
      </c>
      <c r="AE1150" s="5">
        <v>261.66845000000001</v>
      </c>
      <c r="AF1150" s="5">
        <v>288.50831173408568</v>
      </c>
      <c r="AG1150" s="5">
        <v>320.33799830032928</v>
      </c>
      <c r="BP1150" s="47">
        <v>79.42</v>
      </c>
      <c r="BQ1150" s="47">
        <v>1</v>
      </c>
      <c r="BR1150" s="47">
        <v>79.42</v>
      </c>
      <c r="BS1150" s="80" t="s">
        <v>432</v>
      </c>
      <c r="ED1150" s="72"/>
      <c r="EE1150" s="72"/>
    </row>
    <row r="1151" spans="20:135">
      <c r="T1151" s="19">
        <v>0.79791666666666661</v>
      </c>
      <c r="U1151" s="35">
        <v>357.87057734377066</v>
      </c>
      <c r="V1151" s="5">
        <v>357.87057734377066</v>
      </c>
      <c r="W1151" s="5">
        <v>30.126838027097676</v>
      </c>
      <c r="X1151" s="5">
        <v>56.883190697735472</v>
      </c>
      <c r="Y1151" s="5">
        <v>81.90100000000001</v>
      </c>
      <c r="Z1151" s="5">
        <v>108.76665488651042</v>
      </c>
      <c r="AA1151" s="5">
        <v>140.63630085147838</v>
      </c>
      <c r="AB1151" s="5">
        <v>177.87057734377066</v>
      </c>
      <c r="AC1151" s="5">
        <v>210.12683802709768</v>
      </c>
      <c r="AD1151" s="5">
        <v>236.88319069773547</v>
      </c>
      <c r="AE1151" s="5">
        <v>261.90100000000001</v>
      </c>
      <c r="AF1151" s="5">
        <v>288.76665488651042</v>
      </c>
      <c r="AG1151" s="5">
        <v>320.63630085147838</v>
      </c>
      <c r="BP1151" s="47">
        <v>79.430000000000007</v>
      </c>
      <c r="BQ1151" s="47">
        <v>1</v>
      </c>
      <c r="BR1151" s="47">
        <v>79.430000000000007</v>
      </c>
      <c r="BS1151" s="80" t="s">
        <v>432</v>
      </c>
      <c r="ED1151" s="72"/>
      <c r="EE1151" s="72"/>
    </row>
    <row r="1152" spans="20:135">
      <c r="T1152" s="19">
        <v>0.79861111111111116</v>
      </c>
      <c r="U1152" s="35">
        <v>358.18058422912623</v>
      </c>
      <c r="V1152" s="5">
        <v>358.18058422912623</v>
      </c>
      <c r="W1152" s="5">
        <v>30.387081847631634</v>
      </c>
      <c r="X1152" s="5">
        <v>57.115617662356897</v>
      </c>
      <c r="Y1152" s="5">
        <v>82.133649999999989</v>
      </c>
      <c r="Z1152" s="5">
        <v>109.02524132983723</v>
      </c>
      <c r="AA1152" s="5">
        <v>140.93471885304552</v>
      </c>
      <c r="AB1152" s="5">
        <v>178.18058422912623</v>
      </c>
      <c r="AC1152" s="5">
        <v>210.38708184763163</v>
      </c>
      <c r="AD1152" s="5">
        <v>237.1156176623569</v>
      </c>
      <c r="AE1152" s="5">
        <v>262.13364999999999</v>
      </c>
      <c r="AF1152" s="5">
        <v>289.02524132983723</v>
      </c>
      <c r="AG1152" s="5">
        <v>320.93471885304558</v>
      </c>
      <c r="BP1152" s="47">
        <v>79.44</v>
      </c>
      <c r="BQ1152" s="47">
        <v>1</v>
      </c>
      <c r="BR1152" s="47">
        <v>79.44</v>
      </c>
      <c r="BS1152" s="80" t="s">
        <v>432</v>
      </c>
      <c r="ED1152" s="72"/>
      <c r="EE1152" s="72"/>
    </row>
    <row r="1153" spans="20:135">
      <c r="T1153" s="19">
        <v>0.7993055555555556</v>
      </c>
      <c r="U1153" s="35">
        <v>358.49035190325213</v>
      </c>
      <c r="V1153" s="5">
        <v>358.49035190325213</v>
      </c>
      <c r="W1153" s="5">
        <v>30.647017873132313</v>
      </c>
      <c r="X1153" s="5">
        <v>57.347939514047084</v>
      </c>
      <c r="Y1153" s="5">
        <v>82.366390000000024</v>
      </c>
      <c r="Z1153" s="5">
        <v>109.28407139554338</v>
      </c>
      <c r="AA1153" s="5">
        <v>141.23336375491624</v>
      </c>
      <c r="AB1153" s="5">
        <v>178.49035190325213</v>
      </c>
      <c r="AC1153" s="5">
        <v>210.64701787313231</v>
      </c>
      <c r="AD1153" s="5">
        <v>237.34793951404708</v>
      </c>
      <c r="AE1153" s="5">
        <v>262.36639000000002</v>
      </c>
      <c r="AF1153" s="5">
        <v>289.28407139554338</v>
      </c>
      <c r="AG1153" s="5">
        <v>321.23336375491624</v>
      </c>
      <c r="BP1153" s="47">
        <v>79.45</v>
      </c>
      <c r="BQ1153" s="47">
        <v>1</v>
      </c>
      <c r="BR1153" s="47">
        <v>79.45</v>
      </c>
      <c r="BS1153" s="80" t="s">
        <v>432</v>
      </c>
      <c r="ED1153" s="72"/>
      <c r="EE1153" s="72"/>
    </row>
    <row r="1154" spans="20:135">
      <c r="T1154" s="19">
        <v>0.79999999999999993</v>
      </c>
      <c r="U1154" s="35">
        <v>358.79979908921803</v>
      </c>
      <c r="V1154" s="5">
        <v>358.79979908921803</v>
      </c>
      <c r="W1154" s="5">
        <v>30.906669773509975</v>
      </c>
      <c r="X1154" s="5">
        <v>57.580157656701317</v>
      </c>
      <c r="Y1154" s="5">
        <v>82.599230000000034</v>
      </c>
      <c r="Z1154" s="5">
        <v>109.54314522924301</v>
      </c>
      <c r="AA1154" s="5">
        <v>141.53214713017996</v>
      </c>
      <c r="AB1154" s="5">
        <v>178.79979908921803</v>
      </c>
      <c r="AC1154" s="5">
        <v>210.90666977350998</v>
      </c>
      <c r="AD1154" s="5">
        <v>237.58015765670132</v>
      </c>
      <c r="AE1154" s="5">
        <v>262.59923000000003</v>
      </c>
      <c r="AF1154" s="5">
        <v>289.54314522924301</v>
      </c>
      <c r="AG1154" s="5">
        <v>321.53214713018002</v>
      </c>
      <c r="BP1154" s="47">
        <v>79.459999999999994</v>
      </c>
      <c r="BQ1154" s="47">
        <v>1</v>
      </c>
      <c r="BR1154" s="47">
        <v>79.459999999999994</v>
      </c>
      <c r="BS1154" s="80" t="s">
        <v>432</v>
      </c>
      <c r="ED1154" s="72"/>
      <c r="EE1154" s="72"/>
    </row>
    <row r="1155" spans="20:135">
      <c r="T1155" s="19">
        <v>0.80069444444444438</v>
      </c>
      <c r="U1155" s="35">
        <v>359.10893772557915</v>
      </c>
      <c r="V1155" s="5">
        <v>359.10893772557915</v>
      </c>
      <c r="W1155" s="5">
        <v>31.166017288826311</v>
      </c>
      <c r="X1155" s="5">
        <v>57.81227349588471</v>
      </c>
      <c r="Y1155" s="5">
        <v>82.832159999999988</v>
      </c>
      <c r="Z1155" s="5">
        <v>109.80246314707171</v>
      </c>
      <c r="AA1155" s="5">
        <v>141.83098438998104</v>
      </c>
      <c r="AB1155" s="5">
        <v>179.10893772557915</v>
      </c>
      <c r="AC1155" s="5">
        <v>211.16601728882631</v>
      </c>
      <c r="AD1155" s="5">
        <v>237.81227349588471</v>
      </c>
      <c r="AE1155" s="5">
        <v>262.83215999999999</v>
      </c>
      <c r="AF1155" s="5">
        <v>289.80246314707171</v>
      </c>
      <c r="AG1155" s="5">
        <v>321.83098438998098</v>
      </c>
      <c r="BP1155" s="47">
        <v>79.47</v>
      </c>
      <c r="BQ1155" s="47">
        <v>1</v>
      </c>
      <c r="BR1155" s="47">
        <v>79.47</v>
      </c>
      <c r="BS1155" s="80" t="s">
        <v>432</v>
      </c>
      <c r="ED1155" s="72"/>
      <c r="EE1155" s="72"/>
    </row>
    <row r="1156" spans="20:135">
      <c r="T1156" s="19">
        <v>0.80138888888888893</v>
      </c>
      <c r="U1156" s="35">
        <v>359.41780782076512</v>
      </c>
      <c r="V1156" s="5">
        <v>359.41780782076512</v>
      </c>
      <c r="W1156" s="5">
        <v>31.425060127085601</v>
      </c>
      <c r="X1156" s="5">
        <v>58.044288437873263</v>
      </c>
      <c r="Y1156" s="5">
        <v>83.06519000000003</v>
      </c>
      <c r="Z1156" s="5">
        <v>110.06202517577668</v>
      </c>
      <c r="AA1156" s="5">
        <v>142.13016549067163</v>
      </c>
      <c r="AB1156" s="5">
        <v>179.41780782076512</v>
      </c>
      <c r="AC1156" s="5">
        <v>211.4250601270856</v>
      </c>
      <c r="AD1156" s="5">
        <v>238.04428843787326</v>
      </c>
      <c r="AE1156" s="5">
        <v>263.06519000000003</v>
      </c>
      <c r="AF1156" s="5">
        <v>290.06202517577668</v>
      </c>
      <c r="AG1156" s="5">
        <v>322.13016549067163</v>
      </c>
      <c r="BP1156" s="47">
        <v>79.48</v>
      </c>
      <c r="BQ1156" s="47">
        <v>1</v>
      </c>
      <c r="BR1156" s="47">
        <v>79.48</v>
      </c>
      <c r="BS1156" s="80" t="s">
        <v>432</v>
      </c>
      <c r="ED1156" s="72"/>
      <c r="EE1156" s="72"/>
    </row>
    <row r="1157" spans="20:135">
      <c r="T1157" s="19">
        <v>0.80208333333333337</v>
      </c>
      <c r="U1157" s="35">
        <v>359.72641457362755</v>
      </c>
      <c r="V1157" s="5">
        <v>359.72641457362755</v>
      </c>
      <c r="W1157" s="5">
        <v>31.683810927027309</v>
      </c>
      <c r="X1157" s="5">
        <v>58.276203890754516</v>
      </c>
      <c r="Y1157" s="5">
        <v>83.298310000000015</v>
      </c>
      <c r="Z1157" s="5">
        <v>110.32183119695338</v>
      </c>
      <c r="AA1157" s="5">
        <v>142.42938381408703</v>
      </c>
      <c r="AB1157" s="5">
        <v>179.72641457362755</v>
      </c>
      <c r="AC1157" s="5">
        <v>211.68381092702731</v>
      </c>
      <c r="AD1157" s="5">
        <v>238.27620389075452</v>
      </c>
      <c r="AE1157" s="5">
        <v>263.29831000000001</v>
      </c>
      <c r="AF1157" s="5">
        <v>290.32183119695338</v>
      </c>
      <c r="AG1157" s="5">
        <v>322.42938381408698</v>
      </c>
      <c r="BP1157" s="47">
        <v>79.489999999999995</v>
      </c>
      <c r="BQ1157" s="47">
        <v>1</v>
      </c>
      <c r="BR1157" s="47">
        <v>79.489999999999995</v>
      </c>
      <c r="BS1157" s="80" t="s">
        <v>432</v>
      </c>
      <c r="ED1157" s="72"/>
      <c r="EE1157" s="72"/>
    </row>
    <row r="1158" spans="20:135">
      <c r="T1158" s="19">
        <v>0.8027777777777777</v>
      </c>
      <c r="U1158" s="35">
        <v>3.4659948419630382E-2</v>
      </c>
      <c r="V1158" s="5">
        <v>3.4659948419630382E-2</v>
      </c>
      <c r="W1158" s="5">
        <v>31.942277537537279</v>
      </c>
      <c r="X1158" s="5">
        <v>58.508021263817795</v>
      </c>
      <c r="Y1158" s="5">
        <v>83.531540000000007</v>
      </c>
      <c r="Z1158" s="5">
        <v>110.58188224840643</v>
      </c>
      <c r="AA1158" s="5">
        <v>142.72876475508076</v>
      </c>
      <c r="AB1158" s="5">
        <v>180.03465994841963</v>
      </c>
      <c r="AC1158" s="5">
        <v>211.94227753753728</v>
      </c>
      <c r="AD1158" s="5">
        <v>238.5080212638178</v>
      </c>
      <c r="AE1158" s="5">
        <v>263.53154000000001</v>
      </c>
      <c r="AF1158" s="5">
        <v>290.58188224840643</v>
      </c>
      <c r="AG1158" s="5">
        <v>322.72876475508076</v>
      </c>
      <c r="BP1158" s="47">
        <v>79.5</v>
      </c>
      <c r="BQ1158" s="47">
        <v>1</v>
      </c>
      <c r="BR1158" s="47">
        <v>79.5</v>
      </c>
      <c r="BS1158" s="80" t="s">
        <v>432</v>
      </c>
      <c r="ED1158" s="72"/>
      <c r="EE1158" s="72"/>
    </row>
    <row r="1159" spans="20:135">
      <c r="T1159" s="19">
        <v>0.80347222222222225</v>
      </c>
      <c r="U1159" s="35">
        <v>0.34264099107753054</v>
      </c>
      <c r="V1159" s="5">
        <v>0.34264099107753054</v>
      </c>
      <c r="W1159" s="5">
        <v>32.200441551144138</v>
      </c>
      <c r="X1159" s="5">
        <v>58.739741967497935</v>
      </c>
      <c r="Y1159" s="5">
        <v>83.764869999999974</v>
      </c>
      <c r="Z1159" s="5">
        <v>110.84217746261936</v>
      </c>
      <c r="AA1159" s="5">
        <v>143.028316618605</v>
      </c>
      <c r="AB1159" s="5">
        <v>180.34264099107753</v>
      </c>
      <c r="AC1159" s="5">
        <v>212.20044155114414</v>
      </c>
      <c r="AD1159" s="5">
        <v>238.73974196749793</v>
      </c>
      <c r="AE1159" s="5">
        <v>263.76486999999997</v>
      </c>
      <c r="AF1159" s="5">
        <v>290.84217746261936</v>
      </c>
      <c r="AG1159" s="5">
        <v>323.028316618605</v>
      </c>
      <c r="BP1159" s="47">
        <v>79.510000000000005</v>
      </c>
      <c r="BQ1159" s="47">
        <v>1</v>
      </c>
      <c r="BR1159" s="47">
        <v>79.510000000000005</v>
      </c>
      <c r="BS1159" s="80" t="s">
        <v>432</v>
      </c>
      <c r="ED1159" s="72"/>
      <c r="EE1159" s="72"/>
    </row>
    <row r="1160" spans="20:135">
      <c r="T1160" s="19">
        <v>0.8041666666666667</v>
      </c>
      <c r="U1160" s="35">
        <v>0.65037697340994782</v>
      </c>
      <c r="V1160" s="5">
        <v>0.65037697340994782</v>
      </c>
      <c r="W1160" s="5">
        <v>32.458311712010754</v>
      </c>
      <c r="X1160" s="5">
        <v>58.971367413384655</v>
      </c>
      <c r="Y1160" s="5">
        <v>83.998299999999972</v>
      </c>
      <c r="Z1160" s="5">
        <v>111.1027170106052</v>
      </c>
      <c r="AA1160" s="5">
        <v>143.32794956726752</v>
      </c>
      <c r="AB1160" s="5">
        <v>180.65037697340995</v>
      </c>
      <c r="AC1160" s="5">
        <v>212.45831171201075</v>
      </c>
      <c r="AD1160" s="5">
        <v>238.97136741338466</v>
      </c>
      <c r="AE1160" s="5">
        <v>263.99829999999997</v>
      </c>
      <c r="AF1160" s="5">
        <v>291.1027170106052</v>
      </c>
      <c r="AG1160" s="5">
        <v>323.32794956726758</v>
      </c>
      <c r="BP1160" s="47">
        <v>79.52</v>
      </c>
      <c r="BQ1160" s="47">
        <v>1</v>
      </c>
      <c r="BR1160" s="47">
        <v>79.52</v>
      </c>
      <c r="BS1160" s="80" t="s">
        <v>432</v>
      </c>
      <c r="ED1160" s="72"/>
      <c r="EE1160" s="72"/>
    </row>
    <row r="1161" spans="20:135">
      <c r="T1161" s="19">
        <v>0.80486111111111114</v>
      </c>
      <c r="U1161" s="35">
        <v>0.95767264942969632</v>
      </c>
      <c r="V1161" s="5">
        <v>0.95767264942969632</v>
      </c>
      <c r="W1161" s="5">
        <v>32.715883395649939</v>
      </c>
      <c r="X1161" s="5">
        <v>59.202899014295269</v>
      </c>
      <c r="Y1161" s="5">
        <v>84.231830000000002</v>
      </c>
      <c r="Z1161" s="5">
        <v>111.36350154311435</v>
      </c>
      <c r="AA1161" s="5">
        <v>143.62777088447365</v>
      </c>
      <c r="AB1161" s="5">
        <v>180.9576726494297</v>
      </c>
      <c r="AC1161" s="5">
        <v>212.71588339564994</v>
      </c>
      <c r="AD1161" s="5">
        <v>239.20289901429527</v>
      </c>
      <c r="AE1161" s="5">
        <v>264.23183</v>
      </c>
      <c r="AF1161" s="5">
        <v>291.36350154311435</v>
      </c>
      <c r="AG1161" s="5">
        <v>323.62777088447365</v>
      </c>
      <c r="BP1161" s="47">
        <v>79.53</v>
      </c>
      <c r="BQ1161" s="47">
        <v>1</v>
      </c>
      <c r="BR1161" s="47">
        <v>79.53</v>
      </c>
      <c r="BS1161" s="80" t="s">
        <v>432</v>
      </c>
      <c r="ED1161" s="72"/>
      <c r="EE1161" s="72"/>
    </row>
    <row r="1162" spans="20:135">
      <c r="T1162" s="19">
        <v>0.80555555555555547</v>
      </c>
      <c r="U1162" s="35">
        <v>1.2648109390372042</v>
      </c>
      <c r="V1162" s="5">
        <v>1.2648109390372042</v>
      </c>
      <c r="W1162" s="5">
        <v>32.973173430278052</v>
      </c>
      <c r="X1162" s="5">
        <v>59.434338183887064</v>
      </c>
      <c r="Y1162" s="5">
        <v>84.465469999999982</v>
      </c>
      <c r="Z1162" s="5">
        <v>111.62453077755731</v>
      </c>
      <c r="AA1162" s="5">
        <v>143.92772910944882</v>
      </c>
      <c r="AB1162" s="5">
        <v>181.2648109390372</v>
      </c>
      <c r="AC1162" s="5">
        <v>212.97317343027805</v>
      </c>
      <c r="AD1162" s="5">
        <v>239.43433818388706</v>
      </c>
      <c r="AE1162" s="5">
        <v>264.46546999999998</v>
      </c>
      <c r="AF1162" s="5">
        <v>291.62453077755731</v>
      </c>
      <c r="AG1162" s="5">
        <v>323.92772910944882</v>
      </c>
      <c r="BP1162" s="47">
        <v>79.540000000000006</v>
      </c>
      <c r="BQ1162" s="47">
        <v>1</v>
      </c>
      <c r="BR1162" s="47">
        <v>79.540000000000006</v>
      </c>
      <c r="BS1162" s="80" t="s">
        <v>432</v>
      </c>
      <c r="ED1162" s="72"/>
      <c r="EE1162" s="72"/>
    </row>
    <row r="1163" spans="20:135">
      <c r="T1163" s="19">
        <v>0.80625000000000002</v>
      </c>
      <c r="U1163" s="35">
        <v>1.5715810174581293</v>
      </c>
      <c r="V1163" s="5">
        <v>1.5715810174581293</v>
      </c>
      <c r="W1163" s="5">
        <v>33.230164317179856</v>
      </c>
      <c r="X1163" s="5">
        <v>59.66568633682715</v>
      </c>
      <c r="Y1163" s="5">
        <v>84.699209999999994</v>
      </c>
      <c r="Z1163" s="5">
        <v>111.88580512902951</v>
      </c>
      <c r="AA1163" s="5">
        <v>144.22780962014201</v>
      </c>
      <c r="AB1163" s="5">
        <v>181.57158101745813</v>
      </c>
      <c r="AC1163" s="5">
        <v>213.23016431717986</v>
      </c>
      <c r="AD1163" s="5">
        <v>239.66568633682715</v>
      </c>
      <c r="AE1163" s="5">
        <v>264.69920999999999</v>
      </c>
      <c r="AF1163" s="5">
        <v>291.88580512902951</v>
      </c>
      <c r="AG1163" s="5">
        <v>324.22780962014201</v>
      </c>
      <c r="BP1163" s="47">
        <v>79.55</v>
      </c>
      <c r="BQ1163" s="47">
        <v>1</v>
      </c>
      <c r="BR1163" s="47">
        <v>79.55</v>
      </c>
      <c r="BS1163" s="80" t="s">
        <v>432</v>
      </c>
      <c r="ED1163" s="72"/>
      <c r="EE1163" s="72"/>
    </row>
    <row r="1164" spans="20:135">
      <c r="T1164" s="19">
        <v>0.80694444444444446</v>
      </c>
      <c r="U1164" s="35">
        <v>1.8779082558097571</v>
      </c>
      <c r="V1164" s="5">
        <v>1.8779082558097571</v>
      </c>
      <c r="W1164" s="5">
        <v>33.486875066503558</v>
      </c>
      <c r="X1164" s="5">
        <v>59.896944888614598</v>
      </c>
      <c r="Y1164" s="5">
        <v>84.933060000000012</v>
      </c>
      <c r="Z1164" s="5">
        <v>112.14732354640711</v>
      </c>
      <c r="AA1164" s="5">
        <v>144.52792839245296</v>
      </c>
      <c r="AB1164" s="5">
        <v>181.87790825580976</v>
      </c>
      <c r="AC1164" s="5">
        <v>213.48687506650356</v>
      </c>
      <c r="AD1164" s="5">
        <v>239.8969448886146</v>
      </c>
      <c r="AE1164" s="5">
        <v>264.93306000000001</v>
      </c>
      <c r="AF1164" s="5">
        <v>292.14732354640711</v>
      </c>
      <c r="AG1164" s="5">
        <v>324.52792839245296</v>
      </c>
      <c r="BP1164" s="47">
        <v>79.56</v>
      </c>
      <c r="BQ1164" s="47">
        <v>1</v>
      </c>
      <c r="BR1164" s="47">
        <v>79.56</v>
      </c>
      <c r="BS1164" s="80" t="s">
        <v>432</v>
      </c>
      <c r="ED1164" s="72"/>
      <c r="EE1164" s="72"/>
    </row>
    <row r="1165" spans="20:135">
      <c r="T1165" s="19">
        <v>0.80763888888888891</v>
      </c>
      <c r="U1165" s="35">
        <v>2.1840120849109326</v>
      </c>
      <c r="V1165" s="5">
        <v>2.1840120849109326</v>
      </c>
      <c r="W1165" s="5">
        <v>33.743288417014583</v>
      </c>
      <c r="X1165" s="5">
        <v>60.128115255639557</v>
      </c>
      <c r="Y1165" s="5">
        <v>85.16701999999998</v>
      </c>
      <c r="Z1165" s="5">
        <v>112.40908707603853</v>
      </c>
      <c r="AA1165" s="5">
        <v>144.82830860571414</v>
      </c>
      <c r="AB1165" s="5">
        <v>182.18401208491093</v>
      </c>
      <c r="AC1165" s="5">
        <v>213.74328841701458</v>
      </c>
      <c r="AD1165" s="5">
        <v>240.12811525563956</v>
      </c>
      <c r="AE1165" s="5">
        <v>265.16701999999998</v>
      </c>
      <c r="AF1165" s="5">
        <v>292.40908707603853</v>
      </c>
      <c r="AG1165" s="5">
        <v>324.82830860571414</v>
      </c>
      <c r="BP1165" s="47">
        <v>79.569999999999993</v>
      </c>
      <c r="BQ1165" s="47">
        <v>1</v>
      </c>
      <c r="BR1165" s="47">
        <v>79.569999999999993</v>
      </c>
      <c r="BS1165" s="80" t="s">
        <v>432</v>
      </c>
      <c r="ED1165" s="72"/>
      <c r="EE1165" s="72"/>
    </row>
    <row r="1166" spans="20:135">
      <c r="T1166" s="19">
        <v>0.80833333333333324</v>
      </c>
      <c r="U1166" s="35">
        <v>2.4898174440234015</v>
      </c>
      <c r="V1166" s="5">
        <v>2.4898174440234015</v>
      </c>
      <c r="W1166" s="5">
        <v>33.999417892890051</v>
      </c>
      <c r="X1166" s="5">
        <v>60.359198854999704</v>
      </c>
      <c r="Y1166" s="5">
        <v>85.401079999999979</v>
      </c>
      <c r="Z1166" s="5">
        <v>112.6710957041962</v>
      </c>
      <c r="AA1166" s="5">
        <v>145.12882023208897</v>
      </c>
      <c r="AB1166" s="5">
        <v>182.4898174440234</v>
      </c>
      <c r="AC1166" s="5">
        <v>213.99941789289005</v>
      </c>
      <c r="AD1166" s="5">
        <v>240.3591988549997</v>
      </c>
      <c r="AE1166" s="5">
        <v>265.40107999999998</v>
      </c>
      <c r="AF1166" s="5">
        <v>292.6710957041962</v>
      </c>
      <c r="AG1166" s="5">
        <v>325.12882023208897</v>
      </c>
      <c r="BP1166" s="47">
        <v>79.58</v>
      </c>
      <c r="BQ1166" s="47">
        <v>1</v>
      </c>
      <c r="BR1166" s="47">
        <v>79.58</v>
      </c>
      <c r="BS1166" s="80" t="s">
        <v>432</v>
      </c>
      <c r="ED1166" s="72"/>
      <c r="EE1166" s="72"/>
    </row>
    <row r="1167" spans="20:135">
      <c r="T1167" s="19">
        <v>0.80902777777777779</v>
      </c>
      <c r="U1167" s="35">
        <v>2.7953020982337193</v>
      </c>
      <c r="V1167" s="5">
        <v>2.7953020982337193</v>
      </c>
      <c r="W1167" s="5">
        <v>34.255260998428582</v>
      </c>
      <c r="X1167" s="5">
        <v>60.590197104461595</v>
      </c>
      <c r="Y1167" s="5">
        <v>85.635260000000017</v>
      </c>
      <c r="Z1167" s="5">
        <v>112.9333483025755</v>
      </c>
      <c r="AA1167" s="5">
        <v>145.42938780093812</v>
      </c>
      <c r="AB1167" s="5">
        <v>182.79530209823372</v>
      </c>
      <c r="AC1167" s="5">
        <v>214.25526099842858</v>
      </c>
      <c r="AD1167" s="5">
        <v>240.59019710446159</v>
      </c>
      <c r="AE1167" s="5">
        <v>265.63526000000002</v>
      </c>
      <c r="AF1167" s="5">
        <v>292.9333483025755</v>
      </c>
      <c r="AG1167" s="5">
        <v>325.42938780093812</v>
      </c>
      <c r="BP1167" s="47">
        <v>79.59</v>
      </c>
      <c r="BQ1167" s="47">
        <v>1</v>
      </c>
      <c r="BR1167" s="47">
        <v>79.59</v>
      </c>
      <c r="BS1167" s="80" t="s">
        <v>432</v>
      </c>
      <c r="ED1167" s="72"/>
      <c r="EE1167" s="72"/>
    </row>
    <row r="1168" spans="20:135">
      <c r="T1168" s="19">
        <v>0.80972222222222223</v>
      </c>
      <c r="U1168" s="35">
        <v>3.1004474958330093</v>
      </c>
      <c r="V1168" s="5">
        <v>3.1004474958330093</v>
      </c>
      <c r="W1168" s="5">
        <v>34.510815803079595</v>
      </c>
      <c r="X1168" s="5">
        <v>60.821111422453441</v>
      </c>
      <c r="Y1168" s="5">
        <v>85.869550000000004</v>
      </c>
      <c r="Z1168" s="5">
        <v>113.19584587681493</v>
      </c>
      <c r="AA1168" s="5">
        <v>145.73001343031081</v>
      </c>
      <c r="AB1168" s="5">
        <v>183.10044749583301</v>
      </c>
      <c r="AC1168" s="5">
        <v>214.51081580307959</v>
      </c>
      <c r="AD1168" s="5">
        <v>240.82111142245344</v>
      </c>
      <c r="AE1168" s="5">
        <v>265.86955</v>
      </c>
      <c r="AF1168" s="5">
        <v>293.19584587681493</v>
      </c>
      <c r="AG1168" s="5">
        <v>325.73001343031081</v>
      </c>
      <c r="BP1168" s="47">
        <v>79.599999999999994</v>
      </c>
      <c r="BQ1168" s="47">
        <v>1</v>
      </c>
      <c r="BR1168" s="47">
        <v>79.599999999999994</v>
      </c>
      <c r="BS1168" s="80" t="s">
        <v>432</v>
      </c>
      <c r="ED1168" s="72"/>
      <c r="EE1168" s="72"/>
    </row>
    <row r="1169" spans="20:135">
      <c r="T1169" s="19">
        <v>0.81041666666666667</v>
      </c>
      <c r="U1169" s="35">
        <v>3.405346810530375</v>
      </c>
      <c r="V1169" s="5">
        <v>3.405346810530375</v>
      </c>
      <c r="W1169" s="5">
        <v>34.76608338865276</v>
      </c>
      <c r="X1169" s="5">
        <v>61.051943227936761</v>
      </c>
      <c r="Y1169" s="5">
        <v>86.103949999999998</v>
      </c>
      <c r="Z1169" s="5">
        <v>113.45858802284954</v>
      </c>
      <c r="AA1169" s="5">
        <v>146.03082539598188</v>
      </c>
      <c r="AB1169" s="5">
        <v>183.40534681053038</v>
      </c>
      <c r="AC1169" s="5">
        <v>214.76608338865276</v>
      </c>
      <c r="AD1169" s="5">
        <v>241.05194322793676</v>
      </c>
      <c r="AE1169" s="5">
        <v>266.10395</v>
      </c>
      <c r="AF1169" s="5">
        <v>293.45858802284954</v>
      </c>
      <c r="AG1169" s="5">
        <v>326.03082539598188</v>
      </c>
      <c r="BP1169" s="47">
        <v>79.61</v>
      </c>
      <c r="BQ1169" s="47">
        <v>1</v>
      </c>
      <c r="BR1169" s="47">
        <v>79.61</v>
      </c>
      <c r="BS1169" s="80" t="s">
        <v>432</v>
      </c>
      <c r="ED1169" s="72"/>
      <c r="EE1169" s="72"/>
    </row>
    <row r="1170" spans="20:135">
      <c r="T1170" s="19">
        <v>0.81111111111111101</v>
      </c>
      <c r="U1170" s="35">
        <v>3.7098079356277935</v>
      </c>
      <c r="V1170" s="5">
        <v>3.7098079356277935</v>
      </c>
      <c r="W1170" s="5">
        <v>35.021069540332576</v>
      </c>
      <c r="X1170" s="5">
        <v>61.282693940378408</v>
      </c>
      <c r="Y1170" s="5">
        <v>86.338470000000029</v>
      </c>
      <c r="Z1170" s="5">
        <v>113.72157493331304</v>
      </c>
      <c r="AA1170" s="5">
        <v>146.331802602783</v>
      </c>
      <c r="AB1170" s="5">
        <v>183.70980793562779</v>
      </c>
      <c r="AC1170" s="5">
        <v>215.02106954033258</v>
      </c>
      <c r="AD1170" s="5">
        <v>241.28269394037841</v>
      </c>
      <c r="AE1170" s="5">
        <v>266.33847000000003</v>
      </c>
      <c r="AF1170" s="5">
        <v>293.72157493331304</v>
      </c>
      <c r="AG1170" s="5">
        <v>326.33180260278294</v>
      </c>
      <c r="BP1170" s="47">
        <v>79.62</v>
      </c>
      <c r="BQ1170" s="47">
        <v>1</v>
      </c>
      <c r="BR1170" s="47">
        <v>79.62</v>
      </c>
      <c r="BS1170" s="80" t="s">
        <v>432</v>
      </c>
      <c r="ED1170" s="72"/>
      <c r="EE1170" s="72"/>
    </row>
    <row r="1171" spans="20:135">
      <c r="T1171" s="19">
        <v>0.81180555555555556</v>
      </c>
      <c r="U1171" s="35">
        <v>4.0138912305466761</v>
      </c>
      <c r="V1171" s="5">
        <v>4.0138912305466761</v>
      </c>
      <c r="W1171" s="5">
        <v>35.275777985831382</v>
      </c>
      <c r="X1171" s="5">
        <v>61.513364979645189</v>
      </c>
      <c r="Y1171" s="5">
        <v>86.573100000000011</v>
      </c>
      <c r="Z1171" s="5">
        <v>113.98480583670215</v>
      </c>
      <c r="AA1171" s="5">
        <v>146.63278589835988</v>
      </c>
      <c r="AB1171" s="5">
        <v>184.01389123054668</v>
      </c>
      <c r="AC1171" s="5">
        <v>215.27577798583138</v>
      </c>
      <c r="AD1171" s="5">
        <v>241.51336497964519</v>
      </c>
      <c r="AE1171" s="5">
        <v>266.57310000000001</v>
      </c>
      <c r="AF1171" s="5">
        <v>293.98480583670215</v>
      </c>
      <c r="AG1171" s="5">
        <v>326.63278589835988</v>
      </c>
      <c r="BP1171" s="47">
        <v>79.63</v>
      </c>
      <c r="BQ1171" s="47">
        <v>1</v>
      </c>
      <c r="BR1171" s="47">
        <v>79.63</v>
      </c>
      <c r="BS1171" s="80" t="s">
        <v>432</v>
      </c>
      <c r="ED1171" s="72"/>
      <c r="EE1171" s="72"/>
    </row>
    <row r="1172" spans="20:135">
      <c r="T1172" s="19">
        <v>0.8125</v>
      </c>
      <c r="U1172" s="35">
        <v>4.317809711442294</v>
      </c>
      <c r="V1172" s="5">
        <v>4.317809711442294</v>
      </c>
      <c r="W1172" s="5">
        <v>35.530196322824906</v>
      </c>
      <c r="X1172" s="5">
        <v>61.743957766001472</v>
      </c>
      <c r="Y1172" s="5">
        <v>86.80785000000003</v>
      </c>
      <c r="Z1172" s="5">
        <v>114.24828059910544</v>
      </c>
      <c r="AA1172" s="5">
        <v>146.93386400679742</v>
      </c>
      <c r="AB1172" s="5">
        <v>184.31780971144229</v>
      </c>
      <c r="AC1172" s="5">
        <v>215.53019632282491</v>
      </c>
      <c r="AD1172" s="5">
        <v>241.74395776600147</v>
      </c>
      <c r="AE1172" s="5">
        <v>266.80785000000003</v>
      </c>
      <c r="AF1172" s="5">
        <v>294.24828059910544</v>
      </c>
      <c r="AG1172" s="5">
        <v>326.93386400679742</v>
      </c>
      <c r="BP1172" s="47">
        <v>79.64</v>
      </c>
      <c r="BQ1172" s="47">
        <v>1</v>
      </c>
      <c r="BR1172" s="47">
        <v>79.64</v>
      </c>
      <c r="BS1172" s="80" t="s">
        <v>432</v>
      </c>
      <c r="ED1172" s="72"/>
      <c r="EE1172" s="72"/>
    </row>
    <row r="1173" spans="20:135">
      <c r="T1173" s="19">
        <v>0.81319444444444444</v>
      </c>
      <c r="U1173" s="35">
        <v>4.6212760134854989</v>
      </c>
      <c r="V1173" s="5">
        <v>4.6212760134854989</v>
      </c>
      <c r="W1173" s="5">
        <v>35.784336948568807</v>
      </c>
      <c r="X1173" s="5">
        <v>61.97447372003478</v>
      </c>
      <c r="Y1173" s="5">
        <v>87.04271</v>
      </c>
      <c r="Z1173" s="5">
        <v>114.51199997736569</v>
      </c>
      <c r="AA1173" s="5">
        <v>147.23510094321193</v>
      </c>
      <c r="AB1173" s="5">
        <v>184.6212760134855</v>
      </c>
      <c r="AC1173" s="5">
        <v>215.78433694856881</v>
      </c>
      <c r="AD1173" s="5">
        <v>241.97447372003478</v>
      </c>
      <c r="AE1173" s="5">
        <v>267.04271</v>
      </c>
      <c r="AF1173" s="5">
        <v>294.51199997736569</v>
      </c>
      <c r="AG1173" s="5">
        <v>327.23510094321193</v>
      </c>
      <c r="BP1173" s="47">
        <v>79.650000000000006</v>
      </c>
      <c r="BQ1173" s="47">
        <v>1</v>
      </c>
      <c r="BR1173" s="47">
        <v>79.650000000000006</v>
      </c>
      <c r="BS1173" s="80" t="s">
        <v>432</v>
      </c>
      <c r="ED1173" s="72"/>
      <c r="EE1173" s="72"/>
    </row>
    <row r="1174" spans="20:135">
      <c r="T1174" s="19">
        <v>0.81388888888888899</v>
      </c>
      <c r="U1174" s="35">
        <v>4.9244009801060429</v>
      </c>
      <c r="V1174" s="5">
        <v>4.9244009801060429</v>
      </c>
      <c r="W1174" s="5">
        <v>36.038190866809146</v>
      </c>
      <c r="X1174" s="5">
        <v>62.204914262531815</v>
      </c>
      <c r="Y1174" s="5">
        <v>87.277699999999982</v>
      </c>
      <c r="Z1174" s="5">
        <v>114.77596289305211</v>
      </c>
      <c r="AA1174" s="5">
        <v>147.53654278458612</v>
      </c>
      <c r="AB1174" s="5">
        <v>184.92440098010604</v>
      </c>
      <c r="AC1174" s="5">
        <v>216.03819086680915</v>
      </c>
      <c r="AD1174" s="5">
        <v>242.20491426253182</v>
      </c>
      <c r="AE1174" s="5">
        <v>267.27769999999998</v>
      </c>
      <c r="AF1174" s="5">
        <v>294.77596289305211</v>
      </c>
      <c r="AG1174" s="5">
        <v>327.53654278458617</v>
      </c>
      <c r="BP1174" s="47">
        <v>79.66</v>
      </c>
      <c r="BQ1174" s="47">
        <v>1</v>
      </c>
      <c r="BR1174" s="47">
        <v>79.66</v>
      </c>
      <c r="BS1174" s="80" t="s">
        <v>432</v>
      </c>
      <c r="ED1174" s="72"/>
      <c r="EE1174" s="72"/>
    </row>
    <row r="1175" spans="20:135">
      <c r="T1175" s="19">
        <v>0.81458333333333333</v>
      </c>
      <c r="U1175" s="35">
        <v>5.2272045770894806</v>
      </c>
      <c r="V1175" s="5">
        <v>5.2272045770894806</v>
      </c>
      <c r="W1175" s="5">
        <v>36.291770679510023</v>
      </c>
      <c r="X1175" s="5">
        <v>62.435280814489829</v>
      </c>
      <c r="Y1175" s="5">
        <v>87.51279999999997</v>
      </c>
      <c r="Z1175" s="5">
        <v>115.04016930965241</v>
      </c>
      <c r="AA1175" s="5">
        <v>147.83795646262251</v>
      </c>
      <c r="AB1175" s="5">
        <v>185.22720457708948</v>
      </c>
      <c r="AC1175" s="5">
        <v>216.29177067951002</v>
      </c>
      <c r="AD1175" s="5">
        <v>242.43528081448983</v>
      </c>
      <c r="AE1175" s="5">
        <v>267.51279999999997</v>
      </c>
      <c r="AF1175" s="5">
        <v>295.04016930965241</v>
      </c>
      <c r="AG1175" s="5">
        <v>327.83795646262251</v>
      </c>
      <c r="BP1175" s="47">
        <v>79.67</v>
      </c>
      <c r="BQ1175" s="47">
        <v>1</v>
      </c>
      <c r="BR1175" s="47">
        <v>79.67</v>
      </c>
      <c r="BS1175" s="80" t="s">
        <v>432</v>
      </c>
      <c r="ED1175" s="72"/>
      <c r="EE1175" s="72"/>
    </row>
    <row r="1176" spans="20:135">
      <c r="T1176" s="19">
        <v>0.81527777777777777</v>
      </c>
      <c r="U1176" s="35">
        <v>5.5297093538419517</v>
      </c>
      <c r="V1176" s="5">
        <v>5.5297093538419517</v>
      </c>
      <c r="W1176" s="5">
        <v>36.545075850335024</v>
      </c>
      <c r="X1176" s="5">
        <v>62.665574797031979</v>
      </c>
      <c r="Y1176" s="5">
        <v>87.748019999999997</v>
      </c>
      <c r="Z1176" s="5">
        <v>115.30461941665436</v>
      </c>
      <c r="AA1176" s="5">
        <v>148.13937706789147</v>
      </c>
      <c r="AB1176" s="5">
        <v>185.52970935384195</v>
      </c>
      <c r="AC1176" s="5">
        <v>216.54507585033502</v>
      </c>
      <c r="AD1176" s="5">
        <v>242.66557479703198</v>
      </c>
      <c r="AE1176" s="5">
        <v>267.74802</v>
      </c>
      <c r="AF1176" s="5">
        <v>295.30461941665436</v>
      </c>
      <c r="AG1176" s="5">
        <v>328.13937706789142</v>
      </c>
      <c r="BP1176" s="47">
        <v>79.680000000000007</v>
      </c>
      <c r="BQ1176" s="47">
        <v>1</v>
      </c>
      <c r="BR1176" s="47">
        <v>79.680000000000007</v>
      </c>
      <c r="BS1176" s="80" t="s">
        <v>432</v>
      </c>
      <c r="ED1176" s="72"/>
      <c r="EE1176" s="72"/>
    </row>
    <row r="1177" spans="20:135">
      <c r="T1177" s="19">
        <v>0.81597222222222221</v>
      </c>
      <c r="U1177" s="35">
        <v>5.8318056865660992</v>
      </c>
      <c r="V1177" s="5">
        <v>5.8318056865660992</v>
      </c>
      <c r="W1177" s="5">
        <v>36.798099510220766</v>
      </c>
      <c r="X1177" s="5">
        <v>62.895797631327127</v>
      </c>
      <c r="Y1177" s="5">
        <v>87.983369999999979</v>
      </c>
      <c r="Z1177" s="5">
        <v>115.56931259744067</v>
      </c>
      <c r="AA1177" s="5">
        <v>148.44106482436894</v>
      </c>
      <c r="AB1177" s="5">
        <v>185.8318056865661</v>
      </c>
      <c r="AC1177" s="5">
        <v>216.79809951022077</v>
      </c>
      <c r="AD1177" s="5">
        <v>242.89579763132713</v>
      </c>
      <c r="AE1177" s="5">
        <v>267.98336999999998</v>
      </c>
      <c r="AF1177" s="5">
        <v>295.56931259744067</v>
      </c>
      <c r="AG1177" s="5">
        <v>328.44106482436894</v>
      </c>
      <c r="BP1177" s="47">
        <v>79.69</v>
      </c>
      <c r="BQ1177" s="47">
        <v>1</v>
      </c>
      <c r="BR1177" s="47">
        <v>79.69</v>
      </c>
      <c r="BS1177" s="80" t="s">
        <v>432</v>
      </c>
      <c r="ED1177" s="72"/>
      <c r="EE1177" s="72"/>
    </row>
    <row r="1178" spans="20:135">
      <c r="T1178" s="19">
        <v>0.81666666666666676</v>
      </c>
      <c r="U1178" s="35">
        <v>6.1335470861790782</v>
      </c>
      <c r="V1178" s="5">
        <v>6.1335470861790782</v>
      </c>
      <c r="W1178" s="5">
        <v>37.050844480115927</v>
      </c>
      <c r="X1178" s="5">
        <v>63.125950738555673</v>
      </c>
      <c r="Y1178" s="5">
        <v>88.21884</v>
      </c>
      <c r="Z1178" s="5">
        <v>115.83424853704037</v>
      </c>
      <c r="AA1178" s="5">
        <v>148.74268245272935</v>
      </c>
      <c r="AB1178" s="5">
        <v>186.13354708617908</v>
      </c>
      <c r="AC1178" s="5">
        <v>217.05084448011593</v>
      </c>
      <c r="AD1178" s="5">
        <v>243.12595073855567</v>
      </c>
      <c r="AE1178" s="5">
        <v>268.21884</v>
      </c>
      <c r="AF1178" s="5">
        <v>295.83424853704037</v>
      </c>
      <c r="AG1178" s="5">
        <v>328.74268245272935</v>
      </c>
      <c r="BP1178" s="47">
        <v>79.7</v>
      </c>
      <c r="BQ1178" s="47">
        <v>1</v>
      </c>
      <c r="BR1178" s="47">
        <v>79.7</v>
      </c>
      <c r="BS1178" s="80" t="s">
        <v>432</v>
      </c>
      <c r="ED1178" s="72"/>
      <c r="EE1178" s="72"/>
    </row>
    <row r="1179" spans="20:135">
      <c r="T1179" s="19">
        <v>0.81736111111111109</v>
      </c>
      <c r="U1179" s="35">
        <v>6.4350320185371856</v>
      </c>
      <c r="V1179" s="5">
        <v>6.4350320185371856</v>
      </c>
      <c r="W1179" s="5">
        <v>37.303317181613352</v>
      </c>
      <c r="X1179" s="5">
        <v>63.356035539840207</v>
      </c>
      <c r="Y1179" s="5">
        <v>88.454430000000002</v>
      </c>
      <c r="Z1179" s="5">
        <v>116.09942744879589</v>
      </c>
      <c r="AA1179" s="5">
        <v>149.04444201243837</v>
      </c>
      <c r="AB1179" s="5">
        <v>186.43503201853719</v>
      </c>
      <c r="AC1179" s="5">
        <v>217.30331718161335</v>
      </c>
      <c r="AD1179" s="5">
        <v>243.35603553984021</v>
      </c>
      <c r="AE1179" s="5">
        <v>268.45443</v>
      </c>
      <c r="AF1179" s="5">
        <v>296.09942744879589</v>
      </c>
      <c r="AG1179" s="5">
        <v>329.04444201243837</v>
      </c>
      <c r="BP1179" s="47">
        <v>79.709999999999994</v>
      </c>
      <c r="BQ1179" s="47">
        <v>1</v>
      </c>
      <c r="BR1179" s="47">
        <v>79.709999999999994</v>
      </c>
      <c r="BS1179" s="80" t="s">
        <v>432</v>
      </c>
      <c r="ED1179" s="72"/>
      <c r="EE1179" s="72"/>
    </row>
    <row r="1180" spans="20:135">
      <c r="T1180" s="19">
        <v>0.81805555555555554</v>
      </c>
      <c r="U1180" s="35">
        <v>6.7361077879172058</v>
      </c>
      <c r="V1180" s="5">
        <v>6.7361077879172058</v>
      </c>
      <c r="W1180" s="5">
        <v>37.555515934256903</v>
      </c>
      <c r="X1180" s="5">
        <v>63.586053456181617</v>
      </c>
      <c r="Y1180" s="5">
        <v>88.690150000000017</v>
      </c>
      <c r="Z1180" s="5">
        <v>116.36484863155232</v>
      </c>
      <c r="AA1180" s="5">
        <v>149.34639476441362</v>
      </c>
      <c r="AB1180" s="5">
        <v>186.73610778791721</v>
      </c>
      <c r="AC1180" s="5">
        <v>217.5555159342569</v>
      </c>
      <c r="AD1180" s="5">
        <v>243.58605345618162</v>
      </c>
      <c r="AE1180" s="5">
        <v>268.69015000000002</v>
      </c>
      <c r="AF1180" s="5">
        <v>296.36484863155232</v>
      </c>
      <c r="AG1180" s="5">
        <v>329.34639476441367</v>
      </c>
      <c r="BP1180" s="47">
        <v>79.72</v>
      </c>
      <c r="BQ1180" s="47">
        <v>1</v>
      </c>
      <c r="BR1180" s="47">
        <v>79.72</v>
      </c>
      <c r="BS1180" s="80" t="s">
        <v>432</v>
      </c>
      <c r="ED1180" s="72"/>
      <c r="EE1180" s="72"/>
    </row>
    <row r="1181" spans="20:135">
      <c r="T1181" s="19">
        <v>0.81874999999999998</v>
      </c>
      <c r="U1181" s="35">
        <v>7.0367785328515993</v>
      </c>
      <c r="V1181" s="5">
        <v>7.0367785328515993</v>
      </c>
      <c r="W1181" s="5">
        <v>37.807446594305532</v>
      </c>
      <c r="X1181" s="5">
        <v>63.816005908406737</v>
      </c>
      <c r="Y1181" s="5">
        <v>88.925990000000013</v>
      </c>
      <c r="Z1181" s="5">
        <v>116.63051161759103</v>
      </c>
      <c r="AA1181" s="5">
        <v>149.6482066455784</v>
      </c>
      <c r="AB1181" s="5">
        <v>187.0367785328516</v>
      </c>
      <c r="AC1181" s="5">
        <v>217.80744659430553</v>
      </c>
      <c r="AD1181" s="5">
        <v>243.81600590840674</v>
      </c>
      <c r="AE1181" s="5">
        <v>268.92599000000001</v>
      </c>
      <c r="AF1181" s="5">
        <v>296.63051161759103</v>
      </c>
      <c r="AG1181" s="5">
        <v>329.6482066455784</v>
      </c>
      <c r="BP1181" s="47">
        <v>79.73</v>
      </c>
      <c r="BQ1181" s="47">
        <v>1</v>
      </c>
      <c r="BR1181" s="47">
        <v>79.73</v>
      </c>
      <c r="BS1181" s="80" t="s">
        <v>432</v>
      </c>
      <c r="ED1181" s="72"/>
      <c r="EE1181" s="72"/>
    </row>
    <row r="1182" spans="20:135">
      <c r="T1182" s="19">
        <v>0.81944444444444453</v>
      </c>
      <c r="U1182" s="35">
        <v>7.3371339948682248</v>
      </c>
      <c r="V1182" s="5">
        <v>7.3371339948682248</v>
      </c>
      <c r="W1182" s="5">
        <v>38.059097803026191</v>
      </c>
      <c r="X1182" s="5">
        <v>64.045894317106786</v>
      </c>
      <c r="Y1182" s="5">
        <v>89.161960000000022</v>
      </c>
      <c r="Z1182" s="5">
        <v>116.89641667420938</v>
      </c>
      <c r="AA1182" s="5">
        <v>149.95024316323031</v>
      </c>
      <c r="AB1182" s="5">
        <v>187.33713399486822</v>
      </c>
      <c r="AC1182" s="5">
        <v>218.05909780302619</v>
      </c>
      <c r="AD1182" s="5">
        <v>244.04589431710679</v>
      </c>
      <c r="AE1182" s="5">
        <v>269.16196000000002</v>
      </c>
      <c r="AF1182" s="5">
        <v>296.89641667420938</v>
      </c>
      <c r="AG1182" s="5">
        <v>329.95024316323031</v>
      </c>
      <c r="BP1182" s="47">
        <v>79.739999999999995</v>
      </c>
      <c r="BQ1182" s="47">
        <v>1</v>
      </c>
      <c r="BR1182" s="47">
        <v>79.739999999999995</v>
      </c>
      <c r="BS1182" s="80" t="s">
        <v>432</v>
      </c>
      <c r="ED1182" s="72"/>
      <c r="EE1182" s="72"/>
    </row>
    <row r="1183" spans="20:135">
      <c r="T1183" s="19">
        <v>0.82013888888888886</v>
      </c>
      <c r="U1183" s="35">
        <v>7.6371707049731867</v>
      </c>
      <c r="V1183" s="5">
        <v>7.6371707049731867</v>
      </c>
      <c r="W1183" s="5">
        <v>38.310484583702873</v>
      </c>
      <c r="X1183" s="5">
        <v>64.275720102578077</v>
      </c>
      <c r="Y1183" s="5">
        <v>89.398059999999987</v>
      </c>
      <c r="Z1183" s="5">
        <v>117.1625628606817</v>
      </c>
      <c r="AA1183" s="5">
        <v>150.252281305515</v>
      </c>
      <c r="AB1183" s="5">
        <v>187.63717070497319</v>
      </c>
      <c r="AC1183" s="5">
        <v>218.31048458370287</v>
      </c>
      <c r="AD1183" s="5">
        <v>244.27572010257808</v>
      </c>
      <c r="AE1183" s="5">
        <v>269.39805999999999</v>
      </c>
      <c r="AF1183" s="5">
        <v>297.1625628606817</v>
      </c>
      <c r="AG1183" s="5">
        <v>330.252281305515</v>
      </c>
      <c r="BP1183" s="47">
        <v>79.75</v>
      </c>
      <c r="BQ1183" s="47">
        <v>1</v>
      </c>
      <c r="BR1183" s="47">
        <v>79.75</v>
      </c>
      <c r="BS1183" s="80" t="s">
        <v>432</v>
      </c>
      <c r="ED1183" s="72"/>
      <c r="EE1183" s="72"/>
    </row>
    <row r="1184" spans="20:135">
      <c r="T1184" s="19">
        <v>0.8208333333333333</v>
      </c>
      <c r="U1184" s="35">
        <v>7.9367772032885</v>
      </c>
      <c r="V1184" s="5">
        <v>7.9367772032885</v>
      </c>
      <c r="W1184" s="5">
        <v>38.561600489049056</v>
      </c>
      <c r="X1184" s="5">
        <v>64.50548468476569</v>
      </c>
      <c r="Y1184" s="5">
        <v>89.634289999999964</v>
      </c>
      <c r="Z1184" s="5">
        <v>117.42894980024147</v>
      </c>
      <c r="AA1184" s="5">
        <v>150.55450933734755</v>
      </c>
      <c r="AB1184" s="5">
        <v>187.9367772032885</v>
      </c>
      <c r="AC1184" s="5">
        <v>218.56160048904906</v>
      </c>
      <c r="AD1184" s="5">
        <v>244.50548468476569</v>
      </c>
      <c r="AE1184" s="5">
        <v>269.63428999999996</v>
      </c>
      <c r="AF1184" s="5">
        <v>297.42894980024147</v>
      </c>
      <c r="AG1184" s="5">
        <v>330.55450933734755</v>
      </c>
      <c r="BP1184" s="47">
        <v>79.760000000000005</v>
      </c>
      <c r="BQ1184" s="47">
        <v>1</v>
      </c>
      <c r="BR1184" s="47">
        <v>79.760000000000005</v>
      </c>
      <c r="BS1184" s="80" t="s">
        <v>432</v>
      </c>
      <c r="ED1184" s="72"/>
      <c r="EE1184" s="72"/>
    </row>
    <row r="1185" spans="20:135">
      <c r="T1185" s="19">
        <v>0.82152777777777775</v>
      </c>
      <c r="U1185" s="35">
        <v>8.2360743384820125</v>
      </c>
      <c r="V1185" s="5">
        <v>8.2360743384820125</v>
      </c>
      <c r="W1185" s="5">
        <v>38.812444398004288</v>
      </c>
      <c r="X1185" s="5">
        <v>64.735189483204636</v>
      </c>
      <c r="Y1185" s="5">
        <v>89.870650000000012</v>
      </c>
      <c r="Z1185" s="5">
        <v>117.69557765664405</v>
      </c>
      <c r="AA1185" s="5">
        <v>150.85666537057602</v>
      </c>
      <c r="AB1185" s="5">
        <v>188.23607433848201</v>
      </c>
      <c r="AC1185" s="5">
        <v>218.81244439800429</v>
      </c>
      <c r="AD1185" s="5">
        <v>244.73518948320464</v>
      </c>
      <c r="AE1185" s="5">
        <v>269.87065000000001</v>
      </c>
      <c r="AF1185" s="5">
        <v>297.69557765664405</v>
      </c>
      <c r="AG1185" s="5">
        <v>330.85666537057602</v>
      </c>
      <c r="BP1185" s="47">
        <v>79.77</v>
      </c>
      <c r="BQ1185" s="47">
        <v>1</v>
      </c>
      <c r="BR1185" s="47">
        <v>79.77</v>
      </c>
      <c r="BS1185" s="80" t="s">
        <v>432</v>
      </c>
      <c r="ED1185" s="72"/>
      <c r="EE1185" s="72"/>
    </row>
    <row r="1186" spans="20:135">
      <c r="T1186" s="19">
        <v>0.8222222222222223</v>
      </c>
      <c r="U1186" s="35">
        <v>8.5350966005481723</v>
      </c>
      <c r="V1186" s="5">
        <v>8.5350966005481723</v>
      </c>
      <c r="W1186" s="5">
        <v>39.0630236606778</v>
      </c>
      <c r="X1186" s="5">
        <v>64.964835916962102</v>
      </c>
      <c r="Y1186" s="5">
        <v>90.10714999999999</v>
      </c>
      <c r="Z1186" s="5">
        <v>117.96244548970071</v>
      </c>
      <c r="AA1186" s="5">
        <v>151.15882915163365</v>
      </c>
      <c r="AB1186" s="5">
        <v>188.53509660054817</v>
      </c>
      <c r="AC1186" s="5">
        <v>219.0630236606778</v>
      </c>
      <c r="AD1186" s="5">
        <v>244.9648359169621</v>
      </c>
      <c r="AE1186" s="5">
        <v>270.10714999999999</v>
      </c>
      <c r="AF1186" s="5">
        <v>297.96244548970071</v>
      </c>
      <c r="AG1186" s="5">
        <v>331.15882915163365</v>
      </c>
      <c r="BP1186" s="47">
        <v>79.78</v>
      </c>
      <c r="BQ1186" s="47">
        <v>1</v>
      </c>
      <c r="BR1186" s="47">
        <v>79.78</v>
      </c>
      <c r="BS1186" s="80" t="s">
        <v>432</v>
      </c>
      <c r="ED1186" s="72"/>
      <c r="EE1186" s="72"/>
    </row>
    <row r="1187" spans="20:135">
      <c r="T1187" s="19">
        <v>0.82291666666666663</v>
      </c>
      <c r="U1187" s="35">
        <v>8.8336168073520867</v>
      </c>
      <c r="V1187" s="5">
        <v>8.8336168073520867</v>
      </c>
      <c r="W1187" s="5">
        <v>39.31334004746293</v>
      </c>
      <c r="X1187" s="5">
        <v>65.194425404580954</v>
      </c>
      <c r="Y1187" s="5">
        <v>90.343770000000006</v>
      </c>
      <c r="Z1187" s="5">
        <v>118.2295528872562</v>
      </c>
      <c r="AA1187" s="5">
        <v>151.46123135420225</v>
      </c>
      <c r="AB1187" s="5">
        <v>188.83361680735209</v>
      </c>
      <c r="AC1187" s="5">
        <v>219.31334004746293</v>
      </c>
      <c r="AD1187" s="5">
        <v>245.19442540458095</v>
      </c>
      <c r="AE1187" s="5">
        <v>270.34377000000001</v>
      </c>
      <c r="AF1187" s="5">
        <v>298.2295528872562</v>
      </c>
      <c r="AG1187" s="5">
        <v>331.46123135420225</v>
      </c>
      <c r="BP1187" s="47">
        <v>79.790000000000006</v>
      </c>
      <c r="BQ1187" s="47">
        <v>1</v>
      </c>
      <c r="BR1187" s="47">
        <v>79.790000000000006</v>
      </c>
      <c r="BS1187" s="80" t="s">
        <v>432</v>
      </c>
      <c r="ED1187" s="72"/>
      <c r="EE1187" s="72"/>
    </row>
    <row r="1188" spans="20:135">
      <c r="T1188" s="19">
        <v>0.82361111111111107</v>
      </c>
      <c r="U1188" s="35">
        <v>9.1317914481385287</v>
      </c>
      <c r="V1188" s="5">
        <v>9.1317914481385287</v>
      </c>
      <c r="W1188" s="5">
        <v>39.563389577923658</v>
      </c>
      <c r="X1188" s="5">
        <v>65.423959364022267</v>
      </c>
      <c r="Y1188" s="5">
        <v>90.58053000000001</v>
      </c>
      <c r="Z1188" s="5">
        <v>118.49689972776935</v>
      </c>
      <c r="AA1188" s="5">
        <v>151.76359352421287</v>
      </c>
      <c r="AB1188" s="5">
        <v>189.13179144813853</v>
      </c>
      <c r="AC1188" s="5">
        <v>219.56338957792366</v>
      </c>
      <c r="AD1188" s="5">
        <v>245.42395936402227</v>
      </c>
      <c r="AE1188" s="5">
        <v>270.58053000000001</v>
      </c>
      <c r="AF1188" s="5">
        <v>298.49689972776935</v>
      </c>
      <c r="AG1188" s="5">
        <v>331.76359352421287</v>
      </c>
      <c r="BP1188" s="47">
        <v>79.8</v>
      </c>
      <c r="BQ1188" s="47">
        <v>1</v>
      </c>
      <c r="BR1188" s="47">
        <v>79.8</v>
      </c>
      <c r="BS1188" s="80" t="s">
        <v>432</v>
      </c>
      <c r="ED1188" s="72"/>
      <c r="EE1188" s="72"/>
    </row>
    <row r="1189" spans="20:135">
      <c r="T1189" s="19">
        <v>0.82430555555555562</v>
      </c>
      <c r="U1189" s="35">
        <v>9.4296341188052679</v>
      </c>
      <c r="V1189" s="5">
        <v>9.4296341188052679</v>
      </c>
      <c r="W1189" s="5">
        <v>39.813174616775143</v>
      </c>
      <c r="X1189" s="5">
        <v>65.65343921260876</v>
      </c>
      <c r="Y1189" s="5">
        <v>90.81741999999997</v>
      </c>
      <c r="Z1189" s="5">
        <v>118.76448532421045</v>
      </c>
      <c r="AA1189" s="5">
        <v>152.06594113418316</v>
      </c>
      <c r="AB1189" s="5">
        <v>189.42963411880527</v>
      </c>
      <c r="AC1189" s="5">
        <v>219.81317461677514</v>
      </c>
      <c r="AD1189" s="5">
        <v>245.65343921260876</v>
      </c>
      <c r="AE1189" s="5">
        <v>270.81741999999997</v>
      </c>
      <c r="AF1189" s="5">
        <v>298.76448532421045</v>
      </c>
      <c r="AG1189" s="5">
        <v>332.06594113418316</v>
      </c>
      <c r="BP1189" s="47">
        <v>79.81</v>
      </c>
      <c r="BQ1189" s="47">
        <v>1</v>
      </c>
      <c r="BR1189" s="47">
        <v>79.81</v>
      </c>
      <c r="BS1189" s="80" t="s">
        <v>432</v>
      </c>
      <c r="ED1189" s="72"/>
      <c r="EE1189" s="72"/>
    </row>
    <row r="1190" spans="20:135">
      <c r="T1190" s="19">
        <v>0.82500000000000007</v>
      </c>
      <c r="U1190" s="35">
        <v>9.7271690269238889</v>
      </c>
      <c r="V1190" s="5">
        <v>9.7271690269238889</v>
      </c>
      <c r="W1190" s="5">
        <v>40.062698264977314</v>
      </c>
      <c r="X1190" s="5">
        <v>65.882866366968756</v>
      </c>
      <c r="Y1190" s="5">
        <v>91.054449999999974</v>
      </c>
      <c r="Z1190" s="5">
        <v>119.03230888940476</v>
      </c>
      <c r="AA1190" s="5">
        <v>152.3684246262336</v>
      </c>
      <c r="AB1190" s="5">
        <v>189.72716902692389</v>
      </c>
      <c r="AC1190" s="5">
        <v>220.06269826497731</v>
      </c>
      <c r="AD1190" s="5">
        <v>245.88286636696876</v>
      </c>
      <c r="AE1190" s="5">
        <v>271.05444999999997</v>
      </c>
      <c r="AF1190" s="5">
        <v>299.03230888940476</v>
      </c>
      <c r="AG1190" s="5">
        <v>332.3684246262336</v>
      </c>
      <c r="BP1190" s="47">
        <v>79.819999999999993</v>
      </c>
      <c r="BQ1190" s="47">
        <v>1</v>
      </c>
      <c r="BR1190" s="47">
        <v>79.819999999999993</v>
      </c>
      <c r="BS1190" s="80" t="s">
        <v>432</v>
      </c>
      <c r="ED1190" s="72"/>
      <c r="EE1190" s="72"/>
    </row>
    <row r="1191" spans="20:135">
      <c r="T1191" s="19">
        <v>0.8256944444444444</v>
      </c>
      <c r="U1191" s="35">
        <v>10.024270197943849</v>
      </c>
      <c r="V1191" s="5">
        <v>10.024270197943849</v>
      </c>
      <c r="W1191" s="5">
        <v>40.311960659640988</v>
      </c>
      <c r="X1191" s="5">
        <v>66.112242242979335</v>
      </c>
      <c r="Y1191" s="5">
        <v>91.291619999999966</v>
      </c>
      <c r="Z1191" s="5">
        <v>119.30037057688935</v>
      </c>
      <c r="AA1191" s="5">
        <v>152.67090390417025</v>
      </c>
      <c r="AB1191" s="5">
        <v>190.02427019794385</v>
      </c>
      <c r="AC1191" s="5">
        <v>220.31196065964099</v>
      </c>
      <c r="AD1191" s="5">
        <v>246.11224224297933</v>
      </c>
      <c r="AE1191" s="5">
        <v>271.29161999999997</v>
      </c>
      <c r="AF1191" s="5">
        <v>299.30037057688935</v>
      </c>
      <c r="AG1191" s="5">
        <v>332.67090390417019</v>
      </c>
      <c r="BP1191" s="47">
        <v>79.83</v>
      </c>
      <c r="BQ1191" s="47">
        <v>1</v>
      </c>
      <c r="BR1191" s="47">
        <v>79.83</v>
      </c>
      <c r="BS1191" s="80" t="s">
        <v>432</v>
      </c>
      <c r="ED1191" s="72"/>
      <c r="EE1191" s="72"/>
    </row>
    <row r="1192" spans="20:135">
      <c r="T1192" s="19">
        <v>0.82638888888888884</v>
      </c>
      <c r="U1192" s="35">
        <v>10.321029439250708</v>
      </c>
      <c r="V1192" s="5">
        <v>10.321029439250708</v>
      </c>
      <c r="W1192" s="5">
        <v>40.560960273249066</v>
      </c>
      <c r="X1192" s="5">
        <v>66.341568255711195</v>
      </c>
      <c r="Y1192" s="5">
        <v>91.528919999999971</v>
      </c>
      <c r="Z1192" s="5">
        <v>119.56866919281106</v>
      </c>
      <c r="AA1192" s="5">
        <v>152.97347420399046</v>
      </c>
      <c r="AB1192" s="5">
        <v>190.32102943925071</v>
      </c>
      <c r="AC1192" s="5">
        <v>220.56096027324907</v>
      </c>
      <c r="AD1192" s="5">
        <v>246.34156825571119</v>
      </c>
      <c r="AE1192" s="5">
        <v>271.52891999999997</v>
      </c>
      <c r="AF1192" s="5">
        <v>299.56866919281106</v>
      </c>
      <c r="AG1192" s="5">
        <v>332.97347420399052</v>
      </c>
      <c r="BP1192" s="47">
        <v>79.84</v>
      </c>
      <c r="BQ1192" s="47">
        <v>1</v>
      </c>
      <c r="BR1192" s="47">
        <v>79.84</v>
      </c>
      <c r="BS1192" s="80" t="s">
        <v>432</v>
      </c>
      <c r="ED1192" s="72"/>
      <c r="EE1192" s="72"/>
    </row>
    <row r="1193" spans="20:135">
      <c r="T1193" s="19">
        <v>0.82708333333333339</v>
      </c>
      <c r="U1193" s="35">
        <v>10.617367598487419</v>
      </c>
      <c r="V1193" s="5">
        <v>10.617367598487419</v>
      </c>
      <c r="W1193" s="5">
        <v>40.809705681614162</v>
      </c>
      <c r="X1193" s="5">
        <v>66.570845819372721</v>
      </c>
      <c r="Y1193" s="5">
        <v>91.766369999999995</v>
      </c>
      <c r="Z1193" s="5">
        <v>119.83720426232549</v>
      </c>
      <c r="AA1193" s="5">
        <v>153.27596443261086</v>
      </c>
      <c r="AB1193" s="5">
        <v>190.61736759848742</v>
      </c>
      <c r="AC1193" s="5">
        <v>220.80970568161416</v>
      </c>
      <c r="AD1193" s="5">
        <v>246.57084581937272</v>
      </c>
      <c r="AE1193" s="5">
        <v>271.76636999999999</v>
      </c>
      <c r="AF1193" s="5">
        <v>299.83720426232549</v>
      </c>
      <c r="AG1193" s="5">
        <v>333.27596443261086</v>
      </c>
      <c r="BP1193" s="47">
        <v>79.849999999999994</v>
      </c>
      <c r="BQ1193" s="47">
        <v>1</v>
      </c>
      <c r="BR1193" s="47">
        <v>79.849999999999994</v>
      </c>
      <c r="BS1193" s="80" t="s">
        <v>432</v>
      </c>
      <c r="ED1193" s="72"/>
      <c r="EE1193" s="72"/>
    </row>
    <row r="1194" spans="20:135">
      <c r="T1194" s="19">
        <v>0.82777777777777783</v>
      </c>
      <c r="U1194" s="35">
        <v>10.913354977945403</v>
      </c>
      <c r="V1194" s="5">
        <v>10.913354977945403</v>
      </c>
      <c r="W1194" s="5">
        <v>41.058192734285456</v>
      </c>
      <c r="X1194" s="5">
        <v>66.80007634725456</v>
      </c>
      <c r="Y1194" s="5">
        <v>92.003950000000032</v>
      </c>
      <c r="Z1194" s="5">
        <v>120.10597555006802</v>
      </c>
      <c r="AA1194" s="5">
        <v>153.57851027313404</v>
      </c>
      <c r="AB1194" s="5">
        <v>190.9133549779454</v>
      </c>
      <c r="AC1194" s="5">
        <v>221.05819273428546</v>
      </c>
      <c r="AD1194" s="5">
        <v>246.80007634725456</v>
      </c>
      <c r="AE1194" s="5">
        <v>272.00395000000003</v>
      </c>
      <c r="AF1194" s="5">
        <v>300.10597555006802</v>
      </c>
      <c r="AG1194" s="5">
        <v>333.57851027313404</v>
      </c>
      <c r="BP1194" s="47">
        <v>79.86</v>
      </c>
      <c r="BQ1194" s="47">
        <v>1</v>
      </c>
      <c r="BR1194" s="47">
        <v>79.86</v>
      </c>
      <c r="BS1194" s="80" t="s">
        <v>432</v>
      </c>
      <c r="ED1194" s="72"/>
      <c r="EE1194" s="72"/>
    </row>
    <row r="1195" spans="20:135">
      <c r="T1195" s="19">
        <v>0.82847222222222217</v>
      </c>
      <c r="U1195" s="35">
        <v>11.208946683818226</v>
      </c>
      <c r="V1195" s="5">
        <v>11.208946683818226</v>
      </c>
      <c r="W1195" s="5">
        <v>41.306422991210525</v>
      </c>
      <c r="X1195" s="5">
        <v>67.029261251674427</v>
      </c>
      <c r="Y1195" s="5">
        <v>92.241669999999999</v>
      </c>
      <c r="Z1195" s="5">
        <v>120.37498217098909</v>
      </c>
      <c r="AA1195" s="5">
        <v>153.88124092676117</v>
      </c>
      <c r="AB1195" s="5">
        <v>191.20894668381823</v>
      </c>
      <c r="AC1195" s="5">
        <v>221.30642299121052</v>
      </c>
      <c r="AD1195" s="5">
        <v>247.02926125167443</v>
      </c>
      <c r="AE1195" s="5">
        <v>272.24167</v>
      </c>
      <c r="AF1195" s="5">
        <v>300.37498217098909</v>
      </c>
      <c r="AG1195" s="5">
        <v>333.88124092676117</v>
      </c>
      <c r="BP1195" s="47">
        <v>79.87</v>
      </c>
      <c r="BQ1195" s="47">
        <v>1</v>
      </c>
      <c r="BR1195" s="47">
        <v>79.87</v>
      </c>
      <c r="BS1195" s="80" t="s">
        <v>432</v>
      </c>
      <c r="ED1195" s="72"/>
      <c r="EE1195" s="72"/>
    </row>
    <row r="1196" spans="20:135">
      <c r="T1196" s="19">
        <v>0.82916666666666661</v>
      </c>
      <c r="U1196" s="35">
        <v>11.504212861075473</v>
      </c>
      <c r="V1196" s="5">
        <v>11.504212861075473</v>
      </c>
      <c r="W1196" s="5">
        <v>41.55439812700115</v>
      </c>
      <c r="X1196" s="5">
        <v>67.258401943922763</v>
      </c>
      <c r="Y1196" s="5">
        <v>92.479539999999986</v>
      </c>
      <c r="Z1196" s="5">
        <v>120.64422358952487</v>
      </c>
      <c r="AA1196" s="5">
        <v>154.18380879475762</v>
      </c>
      <c r="AB1196" s="5">
        <v>191.50421286107547</v>
      </c>
      <c r="AC1196" s="5">
        <v>221.55439812700115</v>
      </c>
      <c r="AD1196" s="5">
        <v>247.25840194392276</v>
      </c>
      <c r="AE1196" s="5">
        <v>272.47953999999999</v>
      </c>
      <c r="AF1196" s="5">
        <v>300.64422358952487</v>
      </c>
      <c r="AG1196" s="5">
        <v>334.18380879475762</v>
      </c>
      <c r="BP1196" s="47">
        <v>79.88</v>
      </c>
      <c r="BQ1196" s="47">
        <v>1</v>
      </c>
      <c r="BR1196" s="47">
        <v>79.88</v>
      </c>
      <c r="BS1196" s="80" t="s">
        <v>432</v>
      </c>
      <c r="ED1196" s="72"/>
      <c r="EE1196" s="72"/>
    </row>
    <row r="1197" spans="20:135">
      <c r="T1197" s="19">
        <v>0.82986111111111116</v>
      </c>
      <c r="U1197" s="35">
        <v>11.799096383036897</v>
      </c>
      <c r="V1197" s="5">
        <v>11.799096383036897</v>
      </c>
      <c r="W1197" s="5">
        <v>41.802119465736041</v>
      </c>
      <c r="X1197" s="5">
        <v>67.487499834207256</v>
      </c>
      <c r="Y1197" s="5">
        <v>92.717550000000017</v>
      </c>
      <c r="Z1197" s="5">
        <v>120.91369898339502</v>
      </c>
      <c r="AA1197" s="5">
        <v>154.48651324759294</v>
      </c>
      <c r="AB1197" s="5">
        <v>191.7990963830369</v>
      </c>
      <c r="AC1197" s="5">
        <v>221.80211946573604</v>
      </c>
      <c r="AD1197" s="5">
        <v>247.48749983420726</v>
      </c>
      <c r="AE1197" s="5">
        <v>272.71755000000002</v>
      </c>
      <c r="AF1197" s="5">
        <v>300.91369898339502</v>
      </c>
      <c r="AG1197" s="5">
        <v>334.48651324759294</v>
      </c>
      <c r="BP1197" s="47">
        <v>79.89</v>
      </c>
      <c r="BQ1197" s="47">
        <v>1</v>
      </c>
      <c r="BR1197" s="47">
        <v>79.89</v>
      </c>
      <c r="BS1197" s="80" t="s">
        <v>432</v>
      </c>
      <c r="ED1197" s="72"/>
      <c r="EE1197" s="72"/>
    </row>
    <row r="1198" spans="20:135">
      <c r="T1198" s="19">
        <v>0.8305555555555556</v>
      </c>
      <c r="U1198" s="35">
        <v>12.093569303820402</v>
      </c>
      <c r="V1198" s="5">
        <v>12.093569303820402</v>
      </c>
      <c r="W1198" s="5">
        <v>42.049587754989147</v>
      </c>
      <c r="X1198" s="5">
        <v>67.716556331598838</v>
      </c>
      <c r="Y1198" s="5">
        <v>92.955699999999979</v>
      </c>
      <c r="Z1198" s="5">
        <v>121.18340802728335</v>
      </c>
      <c r="AA1198" s="5">
        <v>154.78912199441186</v>
      </c>
      <c r="AB1198" s="5">
        <v>192.0935693038204</v>
      </c>
      <c r="AC1198" s="5">
        <v>222.04958775498915</v>
      </c>
      <c r="AD1198" s="5">
        <v>247.71655633159884</v>
      </c>
      <c r="AE1198" s="5">
        <v>272.95569999999998</v>
      </c>
      <c r="AF1198" s="5">
        <v>301.18340802728335</v>
      </c>
      <c r="AG1198" s="5">
        <v>334.78912199441186</v>
      </c>
      <c r="BP1198" s="47">
        <v>79.900000000000006</v>
      </c>
      <c r="BQ1198" s="47">
        <v>1</v>
      </c>
      <c r="BR1198" s="47">
        <v>79.900000000000006</v>
      </c>
      <c r="BS1198" s="80" t="s">
        <v>432</v>
      </c>
      <c r="ED1198" s="72"/>
      <c r="EE1198" s="72"/>
    </row>
    <row r="1199" spans="20:135">
      <c r="T1199" s="19">
        <v>0.83124999999999993</v>
      </c>
      <c r="U1199" s="35">
        <v>12.387701221683244</v>
      </c>
      <c r="V1199" s="5">
        <v>12.387701221683244</v>
      </c>
      <c r="W1199" s="5">
        <v>42.296806040531465</v>
      </c>
      <c r="X1199" s="5">
        <v>67.945572843977573</v>
      </c>
      <c r="Y1199" s="5">
        <v>93.194000000000017</v>
      </c>
      <c r="Z1199" s="5">
        <v>121.45334966684715</v>
      </c>
      <c r="AA1199" s="5">
        <v>155.09180530046956</v>
      </c>
      <c r="AB1199" s="5">
        <v>192.38770122168324</v>
      </c>
      <c r="AC1199" s="5">
        <v>222.29680604053146</v>
      </c>
      <c r="AD1199" s="5">
        <v>247.94557284397757</v>
      </c>
      <c r="AE1199" s="5">
        <v>273.19400000000002</v>
      </c>
      <c r="AF1199" s="5">
        <v>301.45334966684715</v>
      </c>
      <c r="AG1199" s="5">
        <v>335.09180530046956</v>
      </c>
      <c r="BP1199" s="47">
        <v>79.91</v>
      </c>
      <c r="BQ1199" s="47">
        <v>1</v>
      </c>
      <c r="BR1199" s="47">
        <v>79.91</v>
      </c>
      <c r="BS1199" s="80" t="s">
        <v>432</v>
      </c>
      <c r="ED1199" s="72"/>
      <c r="EE1199" s="72"/>
    </row>
    <row r="1200" spans="20:135">
      <c r="T1200" s="19">
        <v>0.83194444444444438</v>
      </c>
      <c r="U1200" s="35">
        <v>12.681440115592977</v>
      </c>
      <c r="V1200" s="5">
        <v>12.681440115592977</v>
      </c>
      <c r="W1200" s="5">
        <v>42.543775463663451</v>
      </c>
      <c r="X1200" s="5">
        <v>68.174550777978197</v>
      </c>
      <c r="Y1200" s="5">
        <v>93.432450000000017</v>
      </c>
      <c r="Z1200" s="5">
        <v>121.72352325859737</v>
      </c>
      <c r="AA1200" s="5">
        <v>155.39453697106092</v>
      </c>
      <c r="AB1200" s="5">
        <v>192.68144011559298</v>
      </c>
      <c r="AC1200" s="5">
        <v>222.54377546366345</v>
      </c>
      <c r="AD1200" s="5">
        <v>248.1745507779782</v>
      </c>
      <c r="AE1200" s="5">
        <v>273.43245000000002</v>
      </c>
      <c r="AF1200" s="5">
        <v>301.72352325859737</v>
      </c>
      <c r="AG1200" s="5">
        <v>335.39453697106092</v>
      </c>
      <c r="BP1200" s="47">
        <v>79.92</v>
      </c>
      <c r="BQ1200" s="47">
        <v>1</v>
      </c>
      <c r="BR1200" s="47">
        <v>79.92</v>
      </c>
      <c r="BS1200" s="80" t="s">
        <v>432</v>
      </c>
      <c r="ED1200" s="72"/>
      <c r="EE1200" s="72"/>
    </row>
    <row r="1201" spans="20:135">
      <c r="T1201" s="19">
        <v>0.83263888888888893</v>
      </c>
      <c r="U1201" s="35">
        <v>12.974737710784495</v>
      </c>
      <c r="V1201" s="5">
        <v>12.974737710784495</v>
      </c>
      <c r="W1201" s="5">
        <v>42.790495284044823</v>
      </c>
      <c r="X1201" s="5">
        <v>68.403491538936578</v>
      </c>
      <c r="Y1201" s="5">
        <v>93.671040000000005</v>
      </c>
      <c r="Z1201" s="5">
        <v>121.99392808951632</v>
      </c>
      <c r="AA1201" s="5">
        <v>155.69734638756245</v>
      </c>
      <c r="AB1201" s="5">
        <v>192.9747377107845</v>
      </c>
      <c r="AC1201" s="5">
        <v>222.79049528404482</v>
      </c>
      <c r="AD1201" s="5">
        <v>248.40349153893658</v>
      </c>
      <c r="AE1201" s="5">
        <v>273.67104</v>
      </c>
      <c r="AF1201" s="5">
        <v>301.99392808951632</v>
      </c>
      <c r="AG1201" s="5">
        <v>335.69734638756245</v>
      </c>
      <c r="BP1201" s="47">
        <v>79.930000000000007</v>
      </c>
      <c r="BQ1201" s="47">
        <v>1</v>
      </c>
      <c r="BR1201" s="47">
        <v>79.930000000000007</v>
      </c>
      <c r="BS1201" s="80" t="s">
        <v>432</v>
      </c>
      <c r="ED1201" s="72"/>
      <c r="EE1201" s="72"/>
    </row>
    <row r="1202" spans="20:135">
      <c r="T1202" s="19">
        <v>0.83333333333333337</v>
      </c>
      <c r="U1202" s="35">
        <v>13.267756261821262</v>
      </c>
      <c r="V1202" s="5">
        <v>13.267756261821262</v>
      </c>
      <c r="W1202" s="5">
        <v>43.036967739775321</v>
      </c>
      <c r="X1202" s="5">
        <v>68.632396530835877</v>
      </c>
      <c r="Y1202" s="5">
        <v>93.909780000000012</v>
      </c>
      <c r="Z1202" s="5">
        <v>122.26456308776079</v>
      </c>
      <c r="AA1202" s="5">
        <v>155.99993829500227</v>
      </c>
      <c r="AB1202" s="5">
        <v>193.26775626182126</v>
      </c>
      <c r="AC1202" s="5">
        <v>223.03696773977532</v>
      </c>
      <c r="AD1202" s="5">
        <v>248.63239653083588</v>
      </c>
      <c r="AE1202" s="5">
        <v>273.90978000000001</v>
      </c>
      <c r="AF1202" s="5">
        <v>302.26456308776079</v>
      </c>
      <c r="AG1202" s="5">
        <v>335.99993829500221</v>
      </c>
      <c r="BP1202" s="47">
        <v>79.94</v>
      </c>
      <c r="BQ1202" s="47">
        <v>1</v>
      </c>
      <c r="BR1202" s="47">
        <v>79.94</v>
      </c>
      <c r="BS1202" s="80" t="s">
        <v>432</v>
      </c>
      <c r="ED1202" s="72"/>
      <c r="EE1202" s="72"/>
    </row>
    <row r="1203" spans="20:135">
      <c r="T1203" s="19">
        <v>0.8340277777777777</v>
      </c>
      <c r="U1203" s="35">
        <v>13.560281265901267</v>
      </c>
      <c r="V1203" s="5">
        <v>13.560281265901267</v>
      </c>
      <c r="W1203" s="5">
        <v>43.283194897082922</v>
      </c>
      <c r="X1203" s="5">
        <v>68.861267156253007</v>
      </c>
      <c r="Y1203" s="5">
        <v>94.148660000000007</v>
      </c>
      <c r="Z1203" s="5">
        <v>122.53542849025632</v>
      </c>
      <c r="AA1203" s="5">
        <v>156.30274906885029</v>
      </c>
      <c r="AB1203" s="5">
        <v>193.56028126590127</v>
      </c>
      <c r="AC1203" s="5">
        <v>223.28319489708292</v>
      </c>
      <c r="AD1203" s="5">
        <v>248.86126715625301</v>
      </c>
      <c r="AE1203" s="5">
        <v>274.14866000000001</v>
      </c>
      <c r="AF1203" s="5">
        <v>302.53542849025632</v>
      </c>
      <c r="AG1203" s="5">
        <v>336.30274906885029</v>
      </c>
      <c r="BP1203" s="47">
        <v>79.95</v>
      </c>
      <c r="BQ1203" s="47">
        <v>1</v>
      </c>
      <c r="BR1203" s="47">
        <v>79.95</v>
      </c>
      <c r="BS1203" s="80" t="s">
        <v>432</v>
      </c>
      <c r="ED1203" s="72"/>
      <c r="EE1203" s="72"/>
    </row>
    <row r="1204" spans="20:135">
      <c r="T1204" s="19">
        <v>0.83472222222222225</v>
      </c>
      <c r="U1204" s="35">
        <v>13.852485007562905</v>
      </c>
      <c r="V1204" s="5">
        <v>13.852485007562905</v>
      </c>
      <c r="W1204" s="5">
        <v>43.529177113319633</v>
      </c>
      <c r="X1204" s="5">
        <v>69.090104816305825</v>
      </c>
      <c r="Y1204" s="5">
        <v>94.387699999999995</v>
      </c>
      <c r="Z1204" s="5">
        <v>122.80652238439154</v>
      </c>
      <c r="AA1204" s="5">
        <v>156.60548749126451</v>
      </c>
      <c r="AB1204" s="5">
        <v>193.8524850075629</v>
      </c>
      <c r="AC1204" s="5">
        <v>223.52917711331963</v>
      </c>
      <c r="AD1204" s="5">
        <v>249.09010481630582</v>
      </c>
      <c r="AE1204" s="5">
        <v>274.3877</v>
      </c>
      <c r="AF1204" s="5">
        <v>302.80652238439154</v>
      </c>
      <c r="AG1204" s="5">
        <v>336.60548749126451</v>
      </c>
      <c r="BP1204" s="47">
        <v>79.959999999999994</v>
      </c>
      <c r="BQ1204" s="47">
        <v>1</v>
      </c>
      <c r="BR1204" s="47">
        <v>79.959999999999994</v>
      </c>
      <c r="BS1204" s="80" t="s">
        <v>432</v>
      </c>
      <c r="ED1204" s="72"/>
      <c r="EE1204" s="72"/>
    </row>
    <row r="1205" spans="20:135">
      <c r="T1205" s="19">
        <v>0.8354166666666667</v>
      </c>
      <c r="U1205" s="35">
        <v>14.144299419175013</v>
      </c>
      <c r="V1205" s="5">
        <v>14.144299419175013</v>
      </c>
      <c r="W1205" s="5">
        <v>43.774915356166957</v>
      </c>
      <c r="X1205" s="5">
        <v>69.318910910599016</v>
      </c>
      <c r="Y1205" s="5">
        <v>94.626890000000003</v>
      </c>
      <c r="Z1205" s="5">
        <v>123.07784386287778</v>
      </c>
      <c r="AA1205" s="5">
        <v>156.90814746903305</v>
      </c>
      <c r="AB1205" s="5">
        <v>194.14429941917501</v>
      </c>
      <c r="AC1205" s="5">
        <v>223.77491535616696</v>
      </c>
      <c r="AD1205" s="5">
        <v>249.31891091059902</v>
      </c>
      <c r="AE1205" s="5">
        <v>274.62689</v>
      </c>
      <c r="AF1205" s="5">
        <v>303.07784386287778</v>
      </c>
      <c r="AG1205" s="5">
        <v>336.90814746903305</v>
      </c>
      <c r="BP1205" s="47">
        <v>79.97</v>
      </c>
      <c r="BQ1205" s="47">
        <v>1</v>
      </c>
      <c r="BR1205" s="47">
        <v>79.97</v>
      </c>
      <c r="BS1205" s="80" t="s">
        <v>432</v>
      </c>
      <c r="ED1205" s="72"/>
      <c r="EE1205" s="72"/>
    </row>
    <row r="1206" spans="20:135">
      <c r="T1206" s="19">
        <v>0.83611111111111114</v>
      </c>
      <c r="U1206" s="35">
        <v>14.435769940330999</v>
      </c>
      <c r="V1206" s="5">
        <v>14.435769940330999</v>
      </c>
      <c r="W1206" s="5">
        <v>44.020413514092468</v>
      </c>
      <c r="X1206" s="5">
        <v>69.547686837172478</v>
      </c>
      <c r="Y1206" s="5">
        <v>94.866229999999973</v>
      </c>
      <c r="Z1206" s="5">
        <v>123.34939360877041</v>
      </c>
      <c r="AA1206" s="5">
        <v>157.21085302544719</v>
      </c>
      <c r="AB1206" s="5">
        <v>194.435769940331</v>
      </c>
      <c r="AC1206" s="5">
        <v>224.02041351409247</v>
      </c>
      <c r="AD1206" s="5">
        <v>249.54768683717248</v>
      </c>
      <c r="AE1206" s="5">
        <v>274.86622999999997</v>
      </c>
      <c r="AF1206" s="5">
        <v>303.34939360877041</v>
      </c>
      <c r="AG1206" s="5">
        <v>337.21085302544719</v>
      </c>
      <c r="BP1206" s="47">
        <v>79.98</v>
      </c>
      <c r="BQ1206" s="47">
        <v>1</v>
      </c>
      <c r="BR1206" s="47">
        <v>79.98</v>
      </c>
      <c r="BS1206" s="80" t="s">
        <v>432</v>
      </c>
      <c r="ED1206" s="72"/>
      <c r="EE1206" s="72"/>
    </row>
    <row r="1207" spans="20:135">
      <c r="T1207" s="19">
        <v>0.83680555555555547</v>
      </c>
      <c r="U1207" s="35">
        <v>14.726816718772739</v>
      </c>
      <c r="V1207" s="5">
        <v>14.726816718772739</v>
      </c>
      <c r="W1207" s="5">
        <v>44.265668888353161</v>
      </c>
      <c r="X1207" s="5">
        <v>69.776433992446755</v>
      </c>
      <c r="Y1207" s="5">
        <v>95.105720000000019</v>
      </c>
      <c r="Z1207" s="5">
        <v>123.62116897690811</v>
      </c>
      <c r="AA1207" s="5">
        <v>157.51349651764644</v>
      </c>
      <c r="AB1207" s="5">
        <v>194.72681671877274</v>
      </c>
      <c r="AC1207" s="5">
        <v>224.26566888835316</v>
      </c>
      <c r="AD1207" s="5">
        <v>249.77643399244675</v>
      </c>
      <c r="AE1207" s="5">
        <v>275.10572000000002</v>
      </c>
      <c r="AF1207" s="5">
        <v>303.62116897690811</v>
      </c>
      <c r="AG1207" s="5">
        <v>337.51349651764644</v>
      </c>
      <c r="BP1207" s="47">
        <v>79.989999999999995</v>
      </c>
      <c r="BQ1207" s="47">
        <v>1</v>
      </c>
      <c r="BR1207" s="47">
        <v>79.989999999999995</v>
      </c>
      <c r="BS1207" s="80" t="s">
        <v>432</v>
      </c>
      <c r="ED1207" s="72"/>
      <c r="EE1207" s="72"/>
    </row>
    <row r="1208" spans="20:135">
      <c r="T1208" s="19">
        <v>0.83750000000000002</v>
      </c>
      <c r="U1208" s="35">
        <v>15.017476503494379</v>
      </c>
      <c r="V1208" s="5">
        <v>15.017476503494379</v>
      </c>
      <c r="W1208" s="5">
        <v>44.510687601337963</v>
      </c>
      <c r="X1208" s="5">
        <v>70.005153771171933</v>
      </c>
      <c r="Y1208" s="5">
        <v>95.345360000000028</v>
      </c>
      <c r="Z1208" s="5">
        <v>123.89317044129837</v>
      </c>
      <c r="AA1208" s="5">
        <v>157.81616133412371</v>
      </c>
      <c r="AB1208" s="5">
        <v>195.01747650349438</v>
      </c>
      <c r="AC1208" s="5">
        <v>224.51068760133796</v>
      </c>
      <c r="AD1208" s="5">
        <v>250.00515377117193</v>
      </c>
      <c r="AE1208" s="5">
        <v>275.34536000000003</v>
      </c>
      <c r="AF1208" s="5">
        <v>303.89317044129837</v>
      </c>
      <c r="AG1208" s="5">
        <v>337.81616133412371</v>
      </c>
      <c r="BP1208" s="47">
        <v>80</v>
      </c>
      <c r="BQ1208" s="47">
        <v>1</v>
      </c>
      <c r="BR1208" s="47">
        <v>80</v>
      </c>
      <c r="BS1208" s="80" t="s">
        <v>432</v>
      </c>
      <c r="ED1208" s="72"/>
      <c r="EE1208" s="72"/>
    </row>
    <row r="1209" spans="20:135">
      <c r="T1209" s="19">
        <v>0.83819444444444446</v>
      </c>
      <c r="U1209" s="35">
        <v>15.307702464545173</v>
      </c>
      <c r="V1209" s="5">
        <v>15.307702464545173</v>
      </c>
      <c r="W1209" s="5">
        <v>44.755467095870983</v>
      </c>
      <c r="X1209" s="5">
        <v>70.233847566374379</v>
      </c>
      <c r="Y1209" s="5">
        <v>95.585159999999973</v>
      </c>
      <c r="Z1209" s="5">
        <v>124.16539578877189</v>
      </c>
      <c r="AA1209" s="5">
        <v>158.11875798425899</v>
      </c>
      <c r="AB1209" s="5">
        <v>195.30770246454517</v>
      </c>
      <c r="AC1209" s="5">
        <v>224.75546709587098</v>
      </c>
      <c r="AD1209" s="5">
        <v>250.23384756637438</v>
      </c>
      <c r="AE1209" s="5">
        <v>275.58515999999997</v>
      </c>
      <c r="AF1209" s="5">
        <v>304.16539578877189</v>
      </c>
      <c r="AG1209" s="5">
        <v>338.11875798425899</v>
      </c>
      <c r="BP1209" s="47">
        <v>80.010000000000005</v>
      </c>
      <c r="BQ1209" s="47">
        <v>1</v>
      </c>
      <c r="BR1209" s="47">
        <v>80.010000000000005</v>
      </c>
      <c r="BS1209" s="80" t="s">
        <v>432</v>
      </c>
      <c r="ED1209" s="72"/>
      <c r="EE1209" s="72"/>
    </row>
    <row r="1210" spans="20:135">
      <c r="T1210" s="19">
        <v>0.83888888888888891</v>
      </c>
      <c r="U1210" s="35">
        <v>15.597601060282727</v>
      </c>
      <c r="V1210" s="5">
        <v>15.597601060282727</v>
      </c>
      <c r="W1210" s="5">
        <v>45.00001039735514</v>
      </c>
      <c r="X1210" s="5">
        <v>70.462516769304216</v>
      </c>
      <c r="Y1210" s="5">
        <v>95.82511999999997</v>
      </c>
      <c r="Z1210" s="5">
        <v>124.43784515077419</v>
      </c>
      <c r="AA1210" s="5">
        <v>158.42144967534654</v>
      </c>
      <c r="AB1210" s="5">
        <v>195.59760106028273</v>
      </c>
      <c r="AC1210" s="5">
        <v>225.00001039735514</v>
      </c>
      <c r="AD1210" s="5">
        <v>250.46251676930422</v>
      </c>
      <c r="AE1210" s="5">
        <v>275.82511999999997</v>
      </c>
      <c r="AF1210" s="5">
        <v>304.43784515077419</v>
      </c>
      <c r="AG1210" s="5">
        <v>338.42144967534654</v>
      </c>
      <c r="BP1210" s="47">
        <v>80.02</v>
      </c>
      <c r="BQ1210" s="47">
        <v>1</v>
      </c>
      <c r="BR1210" s="47">
        <v>80.02</v>
      </c>
      <c r="BS1210" s="80" t="s">
        <v>432</v>
      </c>
      <c r="ED1210" s="72"/>
      <c r="EE1210" s="72"/>
    </row>
    <row r="1211" spans="20:135">
      <c r="T1211" s="19">
        <v>0.83958333333333324</v>
      </c>
      <c r="U1211" s="35">
        <v>15.887086392459594</v>
      </c>
      <c r="V1211" s="5">
        <v>15.887086392459594</v>
      </c>
      <c r="W1211" s="5">
        <v>45.244318286658597</v>
      </c>
      <c r="X1211" s="5">
        <v>70.691162769383425</v>
      </c>
      <c r="Y1211" s="5">
        <v>96.065229999999985</v>
      </c>
      <c r="Z1211" s="5">
        <v>124.71051802771331</v>
      </c>
      <c r="AA1211" s="5">
        <v>158.7240825988394</v>
      </c>
      <c r="AB1211" s="5">
        <v>195.88708639245959</v>
      </c>
      <c r="AC1211" s="5">
        <v>225.2443182866586</v>
      </c>
      <c r="AD1211" s="5">
        <v>250.69116276938342</v>
      </c>
      <c r="AE1211" s="5">
        <v>276.06522999999999</v>
      </c>
      <c r="AF1211" s="5">
        <v>304.71051802771331</v>
      </c>
      <c r="AG1211" s="5">
        <v>338.7240825988394</v>
      </c>
      <c r="BP1211" s="47">
        <v>80.03</v>
      </c>
      <c r="BQ1211" s="47">
        <v>1</v>
      </c>
      <c r="BR1211" s="47">
        <v>80.03</v>
      </c>
      <c r="BS1211" s="80" t="s">
        <v>432</v>
      </c>
      <c r="ED1211" s="72"/>
      <c r="EE1211" s="72"/>
    </row>
    <row r="1212" spans="20:135">
      <c r="T1212" s="19">
        <v>0.84027777777777779</v>
      </c>
      <c r="U1212" s="35">
        <v>16.176181061625073</v>
      </c>
      <c r="V1212" s="5">
        <v>16.176181061625073</v>
      </c>
      <c r="W1212" s="5">
        <v>45.488392758271289</v>
      </c>
      <c r="X1212" s="5">
        <v>70.91978695415321</v>
      </c>
      <c r="Y1212" s="5">
        <v>96.30549000000002</v>
      </c>
      <c r="Z1212" s="5">
        <v>124.98341089288698</v>
      </c>
      <c r="AA1212" s="5">
        <v>159.02664715084666</v>
      </c>
      <c r="AB1212" s="5">
        <v>196.17618106162507</v>
      </c>
      <c r="AC1212" s="5">
        <v>225.48839275827129</v>
      </c>
      <c r="AD1212" s="5">
        <v>250.91978695415321</v>
      </c>
      <c r="AE1212" s="5">
        <v>276.30549000000002</v>
      </c>
      <c r="AF1212" s="5">
        <v>304.98341089288698</v>
      </c>
      <c r="AG1212" s="5">
        <v>339.02664715084666</v>
      </c>
      <c r="BP1212" s="47">
        <v>80.040000000000006</v>
      </c>
      <c r="BQ1212" s="47">
        <v>1</v>
      </c>
      <c r="BR1212" s="47">
        <v>80.040000000000006</v>
      </c>
      <c r="BS1212" s="80" t="s">
        <v>432</v>
      </c>
      <c r="ED1212" s="72"/>
      <c r="EE1212" s="72"/>
    </row>
    <row r="1213" spans="20:135">
      <c r="T1213" s="19">
        <v>0.84097222222222223</v>
      </c>
      <c r="U1213" s="35">
        <v>16.464892799849054</v>
      </c>
      <c r="V1213" s="5">
        <v>16.464892799849054</v>
      </c>
      <c r="W1213" s="5">
        <v>45.732235031756147</v>
      </c>
      <c r="X1213" s="5">
        <v>71.148390709222269</v>
      </c>
      <c r="Y1213" s="5">
        <v>96.545920000000024</v>
      </c>
      <c r="Z1213" s="5">
        <v>125.2565253414657</v>
      </c>
      <c r="AA1213" s="5">
        <v>159.32910909491409</v>
      </c>
      <c r="AB1213" s="5">
        <v>196.46489279984905</v>
      </c>
      <c r="AC1213" s="5">
        <v>225.73223503175615</v>
      </c>
      <c r="AD1213" s="5">
        <v>251.14839070922227</v>
      </c>
      <c r="AE1213" s="5">
        <v>276.54592000000002</v>
      </c>
      <c r="AF1213" s="5">
        <v>305.2565253414657</v>
      </c>
      <c r="AG1213" s="5">
        <v>339.32910909491409</v>
      </c>
      <c r="BP1213" s="47">
        <v>80.05</v>
      </c>
      <c r="BQ1213" s="47">
        <v>1</v>
      </c>
      <c r="BR1213" s="47">
        <v>80.05</v>
      </c>
      <c r="BS1213" s="80" t="s">
        <v>432</v>
      </c>
      <c r="ED1213" s="72"/>
      <c r="EE1213" s="72"/>
    </row>
    <row r="1214" spans="20:135">
      <c r="T1214" s="19">
        <v>0.84166666666666667</v>
      </c>
      <c r="U1214" s="35">
        <v>16.753232128876903</v>
      </c>
      <c r="V1214" s="5">
        <v>16.753232128876903</v>
      </c>
      <c r="W1214" s="5">
        <v>45.975845881801774</v>
      </c>
      <c r="X1214" s="5">
        <v>71.376975418214329</v>
      </c>
      <c r="Y1214" s="5">
        <v>96.78649999999999</v>
      </c>
      <c r="Z1214" s="5">
        <v>125.52985951832494</v>
      </c>
      <c r="AA1214" s="5">
        <v>159.63161982215433</v>
      </c>
      <c r="AB1214" s="5">
        <v>196.7532321288769</v>
      </c>
      <c r="AC1214" s="5">
        <v>225.97584588180177</v>
      </c>
      <c r="AD1214" s="5">
        <v>251.37697541821433</v>
      </c>
      <c r="AE1214" s="5">
        <v>276.78649999999999</v>
      </c>
      <c r="AF1214" s="5">
        <v>305.52985951832494</v>
      </c>
      <c r="AG1214" s="5">
        <v>339.63161982215433</v>
      </c>
      <c r="BP1214" s="47">
        <v>80.06</v>
      </c>
      <c r="BQ1214" s="47">
        <v>1</v>
      </c>
      <c r="BR1214" s="47">
        <v>80.06</v>
      </c>
      <c r="BS1214" s="80" t="s">
        <v>432</v>
      </c>
      <c r="ED1214" s="72"/>
      <c r="EE1214" s="72"/>
    </row>
    <row r="1215" spans="20:135">
      <c r="T1215" s="19">
        <v>0.84236111111111101</v>
      </c>
      <c r="U1215" s="35">
        <v>17.041156806182812</v>
      </c>
      <c r="V1215" s="5">
        <v>17.041156806182812</v>
      </c>
      <c r="W1215" s="5">
        <v>46.219227595090047</v>
      </c>
      <c r="X1215" s="5">
        <v>71.605542462718176</v>
      </c>
      <c r="Y1215" s="5">
        <v>97.027240000000006</v>
      </c>
      <c r="Z1215" s="5">
        <v>125.80341222447095</v>
      </c>
      <c r="AA1215" s="5">
        <v>159.93410875516599</v>
      </c>
      <c r="AB1215" s="5">
        <v>197.04115680618281</v>
      </c>
      <c r="AC1215" s="5">
        <v>226.21922759509005</v>
      </c>
      <c r="AD1215" s="5">
        <v>251.60554246271818</v>
      </c>
      <c r="AE1215" s="5">
        <v>277.02724000000001</v>
      </c>
      <c r="AF1215" s="5">
        <v>305.80341222447095</v>
      </c>
      <c r="AG1215" s="5">
        <v>339.93410875516599</v>
      </c>
      <c r="BP1215" s="47">
        <v>80.069999999999993</v>
      </c>
      <c r="BQ1215" s="47">
        <v>1</v>
      </c>
      <c r="BR1215" s="47">
        <v>80.069999999999993</v>
      </c>
      <c r="BS1215" s="80" t="s">
        <v>432</v>
      </c>
      <c r="ED1215" s="72"/>
      <c r="EE1215" s="72"/>
    </row>
    <row r="1216" spans="20:135">
      <c r="T1216" s="19">
        <v>0.84305555555555556</v>
      </c>
      <c r="U1216" s="35">
        <v>17.328682538720727</v>
      </c>
      <c r="V1216" s="5">
        <v>17.328682538720727</v>
      </c>
      <c r="W1216" s="5">
        <v>46.462380903193548</v>
      </c>
      <c r="X1216" s="5">
        <v>71.834093222226102</v>
      </c>
      <c r="Y1216" s="5">
        <v>97.268149999999991</v>
      </c>
      <c r="Z1216" s="5">
        <v>126.07718292834085</v>
      </c>
      <c r="AA1216" s="5">
        <v>160.23645969938599</v>
      </c>
      <c r="AB1216" s="5">
        <v>197.32868253872073</v>
      </c>
      <c r="AC1216" s="5">
        <v>226.46238090319355</v>
      </c>
      <c r="AD1216" s="5">
        <v>251.8340932222261</v>
      </c>
      <c r="AE1216" s="5">
        <v>277.26814999999999</v>
      </c>
      <c r="AF1216" s="5">
        <v>306.07718292834085</v>
      </c>
      <c r="AG1216" s="5">
        <v>340.23645969938599</v>
      </c>
      <c r="BP1216" s="47">
        <v>80.08</v>
      </c>
      <c r="BQ1216" s="47">
        <v>1</v>
      </c>
      <c r="BR1216" s="47">
        <v>80.08</v>
      </c>
      <c r="BS1216" s="80" t="s">
        <v>432</v>
      </c>
      <c r="ED1216" s="72"/>
      <c r="EE1216" s="72"/>
    </row>
    <row r="1217" spans="20:135">
      <c r="T1217" s="19">
        <v>0.84375</v>
      </c>
      <c r="U1217" s="35">
        <v>17.615780920003886</v>
      </c>
      <c r="V1217" s="5">
        <v>17.615780920003886</v>
      </c>
      <c r="W1217" s="5">
        <v>46.705308457504543</v>
      </c>
      <c r="X1217" s="5">
        <v>72.062629074119457</v>
      </c>
      <c r="Y1217" s="5">
        <v>97.509209999999996</v>
      </c>
      <c r="Z1217" s="5">
        <v>126.3511690923529</v>
      </c>
      <c r="AA1217" s="5">
        <v>160.53876091910541</v>
      </c>
      <c r="AB1217" s="5">
        <v>197.61578092000389</v>
      </c>
      <c r="AC1217" s="5">
        <v>226.70530845750454</v>
      </c>
      <c r="AD1217" s="5">
        <v>252.06262907411946</v>
      </c>
      <c r="AE1217" s="5">
        <v>277.50921</v>
      </c>
      <c r="AF1217" s="5">
        <v>306.3511690923529</v>
      </c>
      <c r="AG1217" s="5">
        <v>340.53876091910541</v>
      </c>
      <c r="BP1217" s="47">
        <v>80.09</v>
      </c>
      <c r="BQ1217" s="47">
        <v>1</v>
      </c>
      <c r="BR1217" s="47">
        <v>80.09</v>
      </c>
      <c r="BS1217" s="80" t="s">
        <v>432</v>
      </c>
      <c r="ED1217" s="72"/>
      <c r="EE1217" s="72"/>
    </row>
    <row r="1218" spans="20:135">
      <c r="T1218" s="19">
        <v>0.84444444444444444</v>
      </c>
      <c r="U1218" s="35">
        <v>17.902533630283699</v>
      </c>
      <c r="V1218" s="5">
        <v>17.902533630283699</v>
      </c>
      <c r="W1218" s="5">
        <v>46.948009849943105</v>
      </c>
      <c r="X1218" s="5">
        <v>72.291151393531152</v>
      </c>
      <c r="Y1218" s="5">
        <v>97.750429999999994</v>
      </c>
      <c r="Z1218" s="5">
        <v>126.6253716824142</v>
      </c>
      <c r="AA1218" s="5">
        <v>160.84105020246466</v>
      </c>
      <c r="AB1218" s="5">
        <v>197.9025336302837</v>
      </c>
      <c r="AC1218" s="5">
        <v>226.94800984994311</v>
      </c>
      <c r="AD1218" s="5">
        <v>252.29115139353115</v>
      </c>
      <c r="AE1218" s="5">
        <v>277.75042999999999</v>
      </c>
      <c r="AF1218" s="5">
        <v>306.6253716824142</v>
      </c>
      <c r="AG1218" s="5">
        <v>340.84105020246466</v>
      </c>
      <c r="BP1218" s="47">
        <v>80.099999999999994</v>
      </c>
      <c r="BQ1218" s="47">
        <v>1</v>
      </c>
      <c r="BR1218" s="47">
        <v>80.099999999999994</v>
      </c>
      <c r="BS1218" s="80" t="s">
        <v>432</v>
      </c>
      <c r="ED1218" s="72"/>
      <c r="EE1218" s="72"/>
    </row>
    <row r="1219" spans="20:135">
      <c r="T1219" s="19">
        <v>0.84513888888888899</v>
      </c>
      <c r="U1219" s="35">
        <v>18.188882244718002</v>
      </c>
      <c r="V1219" s="5">
        <v>18.188882244718002</v>
      </c>
      <c r="W1219" s="5">
        <v>47.190487308402908</v>
      </c>
      <c r="X1219" s="5">
        <v>72.51966155341978</v>
      </c>
      <c r="Y1219" s="5">
        <v>97.991820000000018</v>
      </c>
      <c r="Z1219" s="5">
        <v>126.8997878591706</v>
      </c>
      <c r="AA1219" s="5">
        <v>161.14341701826345</v>
      </c>
      <c r="AB1219" s="5">
        <v>198.188882244718</v>
      </c>
      <c r="AC1219" s="5">
        <v>227.19048730840291</v>
      </c>
      <c r="AD1219" s="5">
        <v>252.51966155341978</v>
      </c>
      <c r="AE1219" s="5">
        <v>277.99182000000002</v>
      </c>
      <c r="AF1219" s="5">
        <v>306.8997878591706</v>
      </c>
      <c r="AG1219" s="5">
        <v>341.14341701826345</v>
      </c>
      <c r="BP1219" s="47">
        <v>80.11</v>
      </c>
      <c r="BQ1219" s="47">
        <v>1</v>
      </c>
      <c r="BR1219" s="47">
        <v>80.11</v>
      </c>
      <c r="BS1219" s="80" t="s">
        <v>432</v>
      </c>
      <c r="ED1219" s="72"/>
      <c r="EE1219" s="72"/>
    </row>
    <row r="1220" spans="20:135">
      <c r="T1220" s="19">
        <v>0.84583333333333333</v>
      </c>
      <c r="U1220" s="35">
        <v>18.474869327112572</v>
      </c>
      <c r="V1220" s="5">
        <v>18.474869327112572</v>
      </c>
      <c r="W1220" s="5">
        <v>47.432742407824378</v>
      </c>
      <c r="X1220" s="5">
        <v>72.748160924420063</v>
      </c>
      <c r="Y1220" s="5">
        <v>98.233369999999979</v>
      </c>
      <c r="Z1220" s="5">
        <v>127.17441664570009</v>
      </c>
      <c r="AA1220" s="5">
        <v>161.44558387143428</v>
      </c>
      <c r="AB1220" s="5">
        <v>198.47486932711257</v>
      </c>
      <c r="AC1220" s="5">
        <v>227.43274240782438</v>
      </c>
      <c r="AD1220" s="5">
        <v>252.74816092442006</v>
      </c>
      <c r="AE1220" s="5">
        <v>278.23336999999998</v>
      </c>
      <c r="AF1220" s="5">
        <v>307.17441664570009</v>
      </c>
      <c r="AG1220" s="5">
        <v>341.44558387143428</v>
      </c>
      <c r="BP1220" s="47">
        <v>80.12</v>
      </c>
      <c r="BQ1220" s="47">
        <v>1</v>
      </c>
      <c r="BR1220" s="47">
        <v>80.12</v>
      </c>
      <c r="BS1220" s="80" t="s">
        <v>432</v>
      </c>
      <c r="ED1220" s="72"/>
      <c r="EE1220" s="72"/>
    </row>
    <row r="1221" spans="20:135">
      <c r="T1221" s="19">
        <v>0.84652777777777777</v>
      </c>
      <c r="U1221" s="35">
        <v>18.760429560152147</v>
      </c>
      <c r="V1221" s="5">
        <v>18.760429560152147</v>
      </c>
      <c r="W1221" s="5">
        <v>47.674776506024671</v>
      </c>
      <c r="X1221" s="5">
        <v>72.976650874770257</v>
      </c>
      <c r="Y1221" s="5">
        <v>98.475090000000023</v>
      </c>
      <c r="Z1221" s="5">
        <v>127.44925819297794</v>
      </c>
      <c r="AA1221" s="5">
        <v>161.74762107750064</v>
      </c>
      <c r="AB1221" s="5">
        <v>198.76042956015215</v>
      </c>
      <c r="AC1221" s="5">
        <v>227.67477650602467</v>
      </c>
      <c r="AD1221" s="5">
        <v>252.97665087477026</v>
      </c>
      <c r="AE1221" s="5">
        <v>278.47509000000002</v>
      </c>
      <c r="AF1221" s="5">
        <v>307.44925819297794</v>
      </c>
      <c r="AG1221" s="5">
        <v>341.74762107750064</v>
      </c>
      <c r="BP1221" s="47">
        <v>80.13</v>
      </c>
      <c r="BQ1221" s="47">
        <v>1</v>
      </c>
      <c r="BR1221" s="47">
        <v>80.13</v>
      </c>
      <c r="BS1221" s="80" t="s">
        <v>432</v>
      </c>
      <c r="ED1221" s="72"/>
      <c r="EE1221" s="72"/>
    </row>
    <row r="1222" spans="20:135">
      <c r="T1222" s="19">
        <v>0.84722222222222221</v>
      </c>
      <c r="U1222" s="35">
        <v>19.04557764889546</v>
      </c>
      <c r="V1222" s="5">
        <v>19.04557764889546</v>
      </c>
      <c r="W1222" s="5">
        <v>47.916590856106041</v>
      </c>
      <c r="X1222" s="5">
        <v>73.20513277040925</v>
      </c>
      <c r="Y1222" s="5">
        <v>98.716970000000003</v>
      </c>
      <c r="Z1222" s="5">
        <v>127.72430988933559</v>
      </c>
      <c r="AA1222" s="5">
        <v>162.04979999938996</v>
      </c>
      <c r="AB1222" s="5">
        <v>199.04557764889546</v>
      </c>
      <c r="AC1222" s="5">
        <v>227.91659085610604</v>
      </c>
      <c r="AD1222" s="5">
        <v>253.20513277040925</v>
      </c>
      <c r="AE1222" s="5">
        <v>278.71697</v>
      </c>
      <c r="AF1222" s="5">
        <v>307.72430988933559</v>
      </c>
      <c r="AG1222" s="5">
        <v>342.04979999938996</v>
      </c>
      <c r="BP1222" s="47">
        <v>80.14</v>
      </c>
      <c r="BQ1222" s="47">
        <v>1</v>
      </c>
      <c r="BR1222" s="47">
        <v>80.14</v>
      </c>
      <c r="BS1222" s="80" t="s">
        <v>432</v>
      </c>
      <c r="ED1222" s="72"/>
      <c r="EE1222" s="72"/>
    </row>
    <row r="1223" spans="20:135">
      <c r="T1223" s="19">
        <v>0.84791666666666676</v>
      </c>
      <c r="U1223" s="35">
        <v>19.33038897213072</v>
      </c>
      <c r="V1223" s="5">
        <v>19.33038897213072</v>
      </c>
      <c r="W1223" s="5">
        <v>48.158186658233092</v>
      </c>
      <c r="X1223" s="5">
        <v>73.433607974766801</v>
      </c>
      <c r="Y1223" s="5">
        <v>98.959009999999978</v>
      </c>
      <c r="Z1223" s="5">
        <v>127.99957082765201</v>
      </c>
      <c r="AA1223" s="5">
        <v>162.35172657739736</v>
      </c>
      <c r="AB1223" s="5">
        <v>199.33038897213072</v>
      </c>
      <c r="AC1223" s="5">
        <v>228.15818665823309</v>
      </c>
      <c r="AD1223" s="5">
        <v>253.4336079747668</v>
      </c>
      <c r="AE1223" s="5">
        <v>278.95900999999998</v>
      </c>
      <c r="AF1223" s="5">
        <v>307.99957082765201</v>
      </c>
      <c r="AG1223" s="5">
        <v>342.35172657739736</v>
      </c>
      <c r="BP1223" s="47">
        <v>80.150000000000006</v>
      </c>
      <c r="BQ1223" s="47">
        <v>1</v>
      </c>
      <c r="BR1223" s="47">
        <v>80.150000000000006</v>
      </c>
      <c r="BS1223" s="80" t="s">
        <v>432</v>
      </c>
      <c r="ED1223" s="72"/>
      <c r="EE1223" s="72"/>
    </row>
    <row r="1224" spans="20:135">
      <c r="T1224" s="19">
        <v>0.84861111111111109</v>
      </c>
      <c r="U1224" s="35">
        <v>19.614774403978004</v>
      </c>
      <c r="V1224" s="5">
        <v>19.614774403978004</v>
      </c>
      <c r="W1224" s="5">
        <v>48.399566482187652</v>
      </c>
      <c r="X1224" s="5">
        <v>73.66207784875661</v>
      </c>
      <c r="Y1224" s="5">
        <v>99.20123000000001</v>
      </c>
      <c r="Z1224" s="5">
        <v>128.27504039269684</v>
      </c>
      <c r="AA1224" s="5">
        <v>162.65360058751884</v>
      </c>
      <c r="AB1224" s="5">
        <v>199.614774403978</v>
      </c>
      <c r="AC1224" s="5">
        <v>228.39956648218765</v>
      </c>
      <c r="AD1224" s="5">
        <v>253.66207784875661</v>
      </c>
      <c r="AE1224" s="5">
        <v>279.20123000000001</v>
      </c>
      <c r="AF1224" s="5">
        <v>308.27504039269689</v>
      </c>
      <c r="AG1224" s="5">
        <v>342.65360058751884</v>
      </c>
      <c r="BP1224" s="47">
        <v>80.16</v>
      </c>
      <c r="BQ1224" s="47">
        <v>1</v>
      </c>
      <c r="BR1224" s="47">
        <v>80.16</v>
      </c>
      <c r="BS1224" s="80" t="s">
        <v>432</v>
      </c>
      <c r="ED1224" s="72"/>
      <c r="EE1224" s="72"/>
    </row>
    <row r="1225" spans="20:135">
      <c r="T1225" s="19">
        <v>0.84930555555555554</v>
      </c>
      <c r="U1225" s="35">
        <v>19.898758730969917</v>
      </c>
      <c r="V1225" s="5">
        <v>19.898758730969917</v>
      </c>
      <c r="W1225" s="5">
        <v>48.640730369915048</v>
      </c>
      <c r="X1225" s="5">
        <v>73.890543750782399</v>
      </c>
      <c r="Y1225" s="5">
        <v>99.443609999999978</v>
      </c>
      <c r="Z1225" s="5">
        <v>128.55071695829463</v>
      </c>
      <c r="AA1225" s="5">
        <v>162.95555454730265</v>
      </c>
      <c r="AB1225" s="5">
        <v>199.89875873096992</v>
      </c>
      <c r="AC1225" s="5">
        <v>228.64073036991505</v>
      </c>
      <c r="AD1225" s="5">
        <v>253.8905437507824</v>
      </c>
      <c r="AE1225" s="5">
        <v>279.44360999999998</v>
      </c>
      <c r="AF1225" s="5">
        <v>308.55071695829463</v>
      </c>
      <c r="AG1225" s="5">
        <v>342.95555454730265</v>
      </c>
      <c r="BP1225" s="47">
        <v>80.17</v>
      </c>
      <c r="BQ1225" s="47">
        <v>1</v>
      </c>
      <c r="BR1225" s="47">
        <v>80.17</v>
      </c>
      <c r="BS1225" s="80" t="s">
        <v>432</v>
      </c>
      <c r="ED1225" s="72"/>
      <c r="EE1225" s="72"/>
    </row>
    <row r="1226" spans="20:135">
      <c r="T1226" s="19">
        <v>0.85</v>
      </c>
      <c r="U1226" s="35">
        <v>20.182337915477206</v>
      </c>
      <c r="V1226" s="5">
        <v>20.182337915477206</v>
      </c>
      <c r="W1226" s="5">
        <v>48.881680631606116</v>
      </c>
      <c r="X1226" s="5">
        <v>74.11900703664503</v>
      </c>
      <c r="Y1226" s="5">
        <v>99.686149999999998</v>
      </c>
      <c r="Z1226" s="5">
        <v>128.8265988851872</v>
      </c>
      <c r="AA1226" s="5">
        <v>163.25722895732343</v>
      </c>
      <c r="AB1226" s="5">
        <v>200.18233791547721</v>
      </c>
      <c r="AC1226" s="5">
        <v>228.88168063160612</v>
      </c>
      <c r="AD1226" s="5">
        <v>254.11900703664503</v>
      </c>
      <c r="AE1226" s="5">
        <v>279.68615</v>
      </c>
      <c r="AF1226" s="5">
        <v>308.82659888518714</v>
      </c>
      <c r="AG1226" s="5">
        <v>343.25722895732343</v>
      </c>
      <c r="BP1226" s="47">
        <v>80.180000000000007</v>
      </c>
      <c r="BQ1226" s="47">
        <v>1</v>
      </c>
      <c r="BR1226" s="47">
        <v>80.180000000000007</v>
      </c>
      <c r="BS1226" s="80" t="s">
        <v>432</v>
      </c>
      <c r="ED1226" s="72"/>
      <c r="EE1226" s="72"/>
    </row>
    <row r="1227" spans="20:135">
      <c r="T1227" s="19">
        <v>0.85069444444444453</v>
      </c>
      <c r="U1227" s="35">
        <v>20.465517574195815</v>
      </c>
      <c r="V1227" s="5">
        <v>20.465517574195815</v>
      </c>
      <c r="W1227" s="5">
        <v>49.122418610489433</v>
      </c>
      <c r="X1227" s="5">
        <v>74.347469059434957</v>
      </c>
      <c r="Y1227" s="5">
        <v>99.928870000000018</v>
      </c>
      <c r="Z1227" s="5">
        <v>129.10268578446494</v>
      </c>
      <c r="AA1227" s="5">
        <v>163.55893135709317</v>
      </c>
      <c r="AB1227" s="5">
        <v>200.46551757419581</v>
      </c>
      <c r="AC1227" s="5">
        <v>229.12241861048943</v>
      </c>
      <c r="AD1227" s="5">
        <v>254.34746905943496</v>
      </c>
      <c r="AE1227" s="5">
        <v>279.92887000000002</v>
      </c>
      <c r="AF1227" s="5">
        <v>309.102685784465</v>
      </c>
      <c r="AG1227" s="5">
        <v>343.55893135709317</v>
      </c>
      <c r="BP1227" s="47">
        <v>80.19</v>
      </c>
      <c r="BQ1227" s="47">
        <v>1</v>
      </c>
      <c r="BR1227" s="47">
        <v>80.19</v>
      </c>
      <c r="BS1227" s="80" t="s">
        <v>432</v>
      </c>
      <c r="ED1227" s="72"/>
      <c r="EE1227" s="72"/>
    </row>
    <row r="1228" spans="20:135">
      <c r="T1228" s="19">
        <v>0.85138888888888886</v>
      </c>
      <c r="U1228" s="35">
        <v>20.748342035444125</v>
      </c>
      <c r="V1228" s="5">
        <v>20.748342035444125</v>
      </c>
      <c r="W1228" s="5">
        <v>49.362945735899643</v>
      </c>
      <c r="X1228" s="5">
        <v>74.575931169636306</v>
      </c>
      <c r="Y1228" s="5">
        <v>100.17174999999997</v>
      </c>
      <c r="Z1228" s="5">
        <v>129.37897528775386</v>
      </c>
      <c r="AA1228" s="5">
        <v>163.86052343840333</v>
      </c>
      <c r="AB1228" s="5">
        <v>200.74834203544413</v>
      </c>
      <c r="AC1228" s="5">
        <v>229.36294573589964</v>
      </c>
      <c r="AD1228" s="5">
        <v>254.57593116963631</v>
      </c>
      <c r="AE1228" s="5">
        <v>280.17174999999997</v>
      </c>
      <c r="AF1228" s="5">
        <v>309.37897528775386</v>
      </c>
      <c r="AG1228" s="5">
        <v>343.86052343840333</v>
      </c>
      <c r="BP1228" s="47">
        <v>80.2</v>
      </c>
      <c r="BQ1228" s="47">
        <v>1</v>
      </c>
      <c r="BR1228" s="47">
        <v>80.2</v>
      </c>
      <c r="BS1228" s="80" t="s">
        <v>432</v>
      </c>
      <c r="ED1228" s="72"/>
      <c r="EE1228" s="72"/>
    </row>
    <row r="1229" spans="20:135">
      <c r="T1229" s="19">
        <v>0.8520833333333333</v>
      </c>
      <c r="U1229" s="35">
        <v>21.030736574432808</v>
      </c>
      <c r="V1229" s="5">
        <v>21.030736574432808</v>
      </c>
      <c r="W1229" s="5">
        <v>49.603263655426304</v>
      </c>
      <c r="X1229" s="5">
        <v>74.804394714915759</v>
      </c>
      <c r="Y1229" s="5">
        <v>100.41480999999999</v>
      </c>
      <c r="Z1229" s="5">
        <v>129.65546610107492</v>
      </c>
      <c r="AA1229" s="5">
        <v>164.16213429223978</v>
      </c>
      <c r="AB1229" s="5">
        <v>201.03073657443281</v>
      </c>
      <c r="AC1229" s="5">
        <v>229.6032636554263</v>
      </c>
      <c r="AD1229" s="5">
        <v>254.80439471491576</v>
      </c>
      <c r="AE1229" s="5">
        <v>280.41480999999999</v>
      </c>
      <c r="AF1229" s="5">
        <v>309.65546610107492</v>
      </c>
      <c r="AG1229" s="5">
        <v>344.16213429223978</v>
      </c>
      <c r="BP1229" s="47">
        <v>80.209999999999994</v>
      </c>
      <c r="BQ1229" s="47">
        <v>1</v>
      </c>
      <c r="BR1229" s="47">
        <v>80.209999999999994</v>
      </c>
      <c r="BS1229" s="80" t="s">
        <v>432</v>
      </c>
      <c r="ED1229" s="72"/>
      <c r="EE1229" s="72"/>
    </row>
    <row r="1230" spans="20:135">
      <c r="T1230" s="19">
        <v>0.85277777777777775</v>
      </c>
      <c r="U1230" s="35">
        <v>21.312723268406785</v>
      </c>
      <c r="V1230" s="5">
        <v>21.312723268406785</v>
      </c>
      <c r="W1230" s="5">
        <v>49.843372943859549</v>
      </c>
      <c r="X1230" s="5">
        <v>75.032861040095327</v>
      </c>
      <c r="Y1230" s="5">
        <v>100.65803</v>
      </c>
      <c r="Z1230" s="5">
        <v>129.93215795255765</v>
      </c>
      <c r="AA1230" s="5">
        <v>164.46350669978858</v>
      </c>
      <c r="AB1230" s="5">
        <v>201.31272326840678</v>
      </c>
      <c r="AC1230" s="5">
        <v>229.84337294385955</v>
      </c>
      <c r="AD1230" s="5">
        <v>255.03286104009533</v>
      </c>
      <c r="AE1230" s="5">
        <v>280.65803</v>
      </c>
      <c r="AF1230" s="5">
        <v>309.93215795255759</v>
      </c>
      <c r="AG1230" s="5">
        <v>344.46350669978858</v>
      </c>
      <c r="BP1230" s="47">
        <v>80.22</v>
      </c>
      <c r="BQ1230" s="47">
        <v>1</v>
      </c>
      <c r="BR1230" s="47">
        <v>80.22</v>
      </c>
      <c r="BS1230" s="80" t="s">
        <v>432</v>
      </c>
      <c r="ED1230" s="72"/>
      <c r="EE1230" s="72"/>
    </row>
    <row r="1231" spans="20:135">
      <c r="T1231" s="19">
        <v>0.8534722222222223</v>
      </c>
      <c r="U1231" s="35">
        <v>21.594367234232834</v>
      </c>
      <c r="V1231" s="5">
        <v>21.594367234232834</v>
      </c>
      <c r="W1231" s="5">
        <v>50.083275987665672</v>
      </c>
      <c r="X1231" s="5">
        <v>75.26133148724557</v>
      </c>
      <c r="Y1231" s="5">
        <v>100.90143</v>
      </c>
      <c r="Z1231" s="5">
        <v>130.20904823566946</v>
      </c>
      <c r="AA1231" s="5">
        <v>164.76481241165345</v>
      </c>
      <c r="AB1231" s="5">
        <v>201.59436723423283</v>
      </c>
      <c r="AC1231" s="5">
        <v>230.08327598766567</v>
      </c>
      <c r="AD1231" s="5">
        <v>255.26133148724557</v>
      </c>
      <c r="AE1231" s="5">
        <v>280.90143</v>
      </c>
      <c r="AF1231" s="5">
        <v>310.20904823566946</v>
      </c>
      <c r="AG1231" s="5">
        <v>344.76481241165345</v>
      </c>
      <c r="BP1231" s="47">
        <v>80.23</v>
      </c>
      <c r="BQ1231" s="47">
        <v>1</v>
      </c>
      <c r="BR1231" s="47">
        <v>80.23</v>
      </c>
      <c r="BS1231" s="80" t="s">
        <v>432</v>
      </c>
      <c r="ED1231" s="72"/>
      <c r="EE1231" s="72"/>
    </row>
    <row r="1232" spans="20:135">
      <c r="T1232" s="19">
        <v>0.85416666666666663</v>
      </c>
      <c r="U1232" s="35">
        <v>21.875584383708201</v>
      </c>
      <c r="V1232" s="5">
        <v>21.875584383708201</v>
      </c>
      <c r="W1232" s="5">
        <v>50.322974299894327</v>
      </c>
      <c r="X1232" s="5">
        <v>75.489807395366029</v>
      </c>
      <c r="Y1232" s="5">
        <v>101.14499999999998</v>
      </c>
      <c r="Z1232" s="5">
        <v>130.48613596461132</v>
      </c>
      <c r="AA1232" s="5">
        <v>165.06611542957467</v>
      </c>
      <c r="AB1232" s="5">
        <v>201.8755843837082</v>
      </c>
      <c r="AC1232" s="5">
        <v>230.32297429989433</v>
      </c>
      <c r="AD1232" s="5">
        <v>255.48980739536603</v>
      </c>
      <c r="AE1232" s="5">
        <v>281.14499999999998</v>
      </c>
      <c r="AF1232" s="5">
        <v>310.48613596461126</v>
      </c>
      <c r="AG1232" s="5">
        <v>345.06611542957467</v>
      </c>
      <c r="BP1232" s="47">
        <v>80.239999999999995</v>
      </c>
      <c r="BQ1232" s="47">
        <v>1</v>
      </c>
      <c r="BR1232" s="47">
        <v>80.239999999999995</v>
      </c>
      <c r="BS1232" s="80" t="s">
        <v>432</v>
      </c>
      <c r="ED1232" s="72"/>
      <c r="EE1232" s="72"/>
    </row>
    <row r="1233" spans="20:135">
      <c r="T1233" s="19">
        <v>0.85486111111111107</v>
      </c>
      <c r="U1233" s="35">
        <v>22.15637575497982</v>
      </c>
      <c r="V1233" s="5">
        <v>22.15637575497982</v>
      </c>
      <c r="W1233" s="5">
        <v>50.562468502109027</v>
      </c>
      <c r="X1233" s="5">
        <v>75.718290100804893</v>
      </c>
      <c r="Y1233" s="5">
        <v>101.38873999999998</v>
      </c>
      <c r="Z1233" s="5">
        <v>130.76341995528651</v>
      </c>
      <c r="AA1233" s="5">
        <v>165.36721127392644</v>
      </c>
      <c r="AB1233" s="5">
        <v>202.15637575497982</v>
      </c>
      <c r="AC1233" s="5">
        <v>230.56246850210903</v>
      </c>
      <c r="AD1233" s="5">
        <v>255.71829010080489</v>
      </c>
      <c r="AE1233" s="5">
        <v>281.38873999999998</v>
      </c>
      <c r="AF1233" s="5">
        <v>310.76341995528657</v>
      </c>
      <c r="AG1233" s="5">
        <v>345.36721127392644</v>
      </c>
      <c r="BP1233" s="47">
        <v>80.25</v>
      </c>
      <c r="BQ1233" s="47">
        <v>1</v>
      </c>
      <c r="BR1233" s="47">
        <v>80.25</v>
      </c>
      <c r="BS1233" s="80" t="s">
        <v>432</v>
      </c>
      <c r="ED1233" s="72"/>
      <c r="EE1233" s="72"/>
    </row>
    <row r="1234" spans="20:135">
      <c r="T1234" s="19">
        <v>0.85555555555555562</v>
      </c>
      <c r="U1234" s="35">
        <v>22.43680440939977</v>
      </c>
      <c r="V1234" s="5">
        <v>22.43680440939977</v>
      </c>
      <c r="W1234" s="5">
        <v>50.801761178894765</v>
      </c>
      <c r="X1234" s="5">
        <v>75.946780936460129</v>
      </c>
      <c r="Y1234" s="5">
        <v>101.63265999999999</v>
      </c>
      <c r="Z1234" s="5">
        <v>131.04089864871298</v>
      </c>
      <c r="AA1234" s="5">
        <v>165.66819080139084</v>
      </c>
      <c r="AB1234" s="5">
        <v>202.43680440939977</v>
      </c>
      <c r="AC1234" s="5">
        <v>230.80176117889476</v>
      </c>
      <c r="AD1234" s="5">
        <v>255.94678093646013</v>
      </c>
      <c r="AE1234" s="5">
        <v>281.63265999999999</v>
      </c>
      <c r="AF1234" s="5">
        <v>311.04089864871298</v>
      </c>
      <c r="AG1234" s="5">
        <v>345.66819080139084</v>
      </c>
      <c r="BP1234" s="47">
        <v>80.260000000000005</v>
      </c>
      <c r="BQ1234" s="47">
        <v>1</v>
      </c>
      <c r="BR1234" s="47">
        <v>80.260000000000005</v>
      </c>
      <c r="BS1234" s="80" t="s">
        <v>432</v>
      </c>
      <c r="ED1234" s="72"/>
      <c r="EE1234" s="72"/>
    </row>
    <row r="1235" spans="20:135">
      <c r="T1235" s="19">
        <v>0.85625000000000007</v>
      </c>
      <c r="U1235" s="35">
        <v>22.716861598024764</v>
      </c>
      <c r="V1235" s="5">
        <v>22.716861598024764</v>
      </c>
      <c r="W1235" s="5">
        <v>51.040852954462252</v>
      </c>
      <c r="X1235" s="5">
        <v>76.175281232277428</v>
      </c>
      <c r="Y1235" s="5">
        <v>101.87675000000002</v>
      </c>
      <c r="Z1235" s="5">
        <v>131.31857035848736</v>
      </c>
      <c r="AA1235" s="5">
        <v>165.9691317353824</v>
      </c>
      <c r="AB1235" s="5">
        <v>202.71686159802476</v>
      </c>
      <c r="AC1235" s="5">
        <v>231.04085295446225</v>
      </c>
      <c r="AD1235" s="5">
        <v>256.17528123227743</v>
      </c>
      <c r="AE1235" s="5">
        <v>281.87675000000002</v>
      </c>
      <c r="AF1235" s="5">
        <v>311.31857035848736</v>
      </c>
      <c r="AG1235" s="5">
        <v>345.9691317353824</v>
      </c>
      <c r="BP1235" s="47">
        <v>80.27</v>
      </c>
      <c r="BQ1235" s="47">
        <v>1</v>
      </c>
      <c r="BR1235" s="47">
        <v>80.27</v>
      </c>
      <c r="BS1235" s="80" t="s">
        <v>432</v>
      </c>
      <c r="ED1235" s="72"/>
      <c r="EE1235" s="72"/>
    </row>
    <row r="1236" spans="20:135">
      <c r="T1236" s="19">
        <v>0.8569444444444444</v>
      </c>
      <c r="U1236" s="35">
        <v>22.99648710840512</v>
      </c>
      <c r="V1236" s="5">
        <v>22.99648710840512</v>
      </c>
      <c r="W1236" s="5">
        <v>51.279745616243815</v>
      </c>
      <c r="X1236" s="5">
        <v>76.40379231579152</v>
      </c>
      <c r="Y1236" s="5">
        <v>102.12101000000001</v>
      </c>
      <c r="Z1236" s="5">
        <v>131.59643412734476</v>
      </c>
      <c r="AA1236" s="5">
        <v>166.27002273664493</v>
      </c>
      <c r="AB1236" s="5">
        <v>202.99648710840512</v>
      </c>
      <c r="AC1236" s="5">
        <v>231.27974561624382</v>
      </c>
      <c r="AD1236" s="5">
        <v>256.40379231579152</v>
      </c>
      <c r="AE1236" s="5">
        <v>282.12101000000001</v>
      </c>
      <c r="AF1236" s="5">
        <v>311.59643412734471</v>
      </c>
      <c r="AG1236" s="5">
        <v>346.27002273664493</v>
      </c>
      <c r="BP1236" s="47">
        <v>80.28</v>
      </c>
      <c r="BQ1236" s="47">
        <v>1</v>
      </c>
      <c r="BR1236" s="47">
        <v>80.28</v>
      </c>
      <c r="BS1236" s="80" t="s">
        <v>432</v>
      </c>
      <c r="ED1236" s="72"/>
      <c r="EE1236" s="72"/>
    </row>
    <row r="1237" spans="20:135">
      <c r="T1237" s="19">
        <v>0.85763888888888884</v>
      </c>
      <c r="U1237" s="35">
        <v>23.275713059490158</v>
      </c>
      <c r="V1237" s="5">
        <v>23.275713059490158</v>
      </c>
      <c r="W1237" s="5">
        <v>51.5184407599927</v>
      </c>
      <c r="X1237" s="5">
        <v>76.63231551027144</v>
      </c>
      <c r="Y1237" s="5">
        <v>102.36545000000001</v>
      </c>
      <c r="Z1237" s="5">
        <v>131.87448763844145</v>
      </c>
      <c r="AA1237" s="5">
        <v>166.57070702031615</v>
      </c>
      <c r="AB1237" s="5">
        <v>203.27571305949016</v>
      </c>
      <c r="AC1237" s="5">
        <v>231.5184407599927</v>
      </c>
      <c r="AD1237" s="5">
        <v>256.63231551027144</v>
      </c>
      <c r="AE1237" s="5">
        <v>282.36545000000001</v>
      </c>
      <c r="AF1237" s="5">
        <v>311.87448763844145</v>
      </c>
      <c r="AG1237" s="5">
        <v>346.57070702031615</v>
      </c>
      <c r="BP1237" s="47">
        <v>80.290000000000006</v>
      </c>
      <c r="BQ1237" s="47">
        <v>1</v>
      </c>
      <c r="BR1237" s="47">
        <v>80.290000000000006</v>
      </c>
      <c r="BS1237" s="80" t="s">
        <v>432</v>
      </c>
      <c r="ED1237" s="72"/>
      <c r="EE1237" s="72"/>
    </row>
    <row r="1238" spans="20:135">
      <c r="T1238" s="19">
        <v>0.85833333333333339</v>
      </c>
      <c r="U1238" s="35">
        <v>23.554564270893763</v>
      </c>
      <c r="V1238" s="5">
        <v>23.554564270893763</v>
      </c>
      <c r="W1238" s="5">
        <v>51.756939697677183</v>
      </c>
      <c r="X1238" s="5">
        <v>76.86085213617298</v>
      </c>
      <c r="Y1238" s="5">
        <v>102.61005999999998</v>
      </c>
      <c r="Z1238" s="5">
        <v>132.15272939973443</v>
      </c>
      <c r="AA1238" s="5">
        <v>166.8712173244333</v>
      </c>
      <c r="AB1238" s="5">
        <v>203.55456427089376</v>
      </c>
      <c r="AC1238" s="5">
        <v>231.75693969767718</v>
      </c>
      <c r="AD1238" s="5">
        <v>256.86085213617298</v>
      </c>
      <c r="AE1238" s="5">
        <v>282.61005999999998</v>
      </c>
      <c r="AF1238" s="5">
        <v>312.15272939973448</v>
      </c>
      <c r="AG1238" s="5">
        <v>346.8712173244333</v>
      </c>
      <c r="BP1238" s="47">
        <v>80.3</v>
      </c>
      <c r="BQ1238" s="47">
        <v>1</v>
      </c>
      <c r="BR1238" s="47">
        <v>80.3</v>
      </c>
      <c r="BS1238" s="80" t="s">
        <v>432</v>
      </c>
      <c r="ED1238" s="72"/>
      <c r="EE1238" s="72"/>
    </row>
    <row r="1239" spans="20:135">
      <c r="T1239" s="19">
        <v>0.85902777777777783</v>
      </c>
      <c r="U1239" s="35">
        <v>23.83302688885135</v>
      </c>
      <c r="V1239" s="5">
        <v>23.83302688885135</v>
      </c>
      <c r="W1239" s="5">
        <v>51.995244105638847</v>
      </c>
      <c r="X1239" s="5">
        <v>77.089403511618798</v>
      </c>
      <c r="Y1239" s="5">
        <v>102.85485</v>
      </c>
      <c r="Z1239" s="5">
        <v>132.43115879961135</v>
      </c>
      <c r="AA1239" s="5">
        <v>167.17168512771445</v>
      </c>
      <c r="AB1239" s="5">
        <v>203.83302688885135</v>
      </c>
      <c r="AC1239" s="5">
        <v>231.99524410563885</v>
      </c>
      <c r="AD1239" s="5">
        <v>257.0894035116188</v>
      </c>
      <c r="AE1239" s="5">
        <v>282.85485</v>
      </c>
      <c r="AF1239" s="5">
        <v>312.43115879961135</v>
      </c>
      <c r="AG1239" s="5">
        <v>347.17168512771445</v>
      </c>
      <c r="BP1239" s="47">
        <v>80.31</v>
      </c>
      <c r="BQ1239" s="47">
        <v>1</v>
      </c>
      <c r="BR1239" s="47">
        <v>80.31</v>
      </c>
      <c r="BS1239" s="80" t="s">
        <v>432</v>
      </c>
      <c r="ED1239" s="72"/>
      <c r="EE1239" s="72"/>
    </row>
    <row r="1240" spans="20:135">
      <c r="T1240" s="19">
        <v>0.85972222222222217</v>
      </c>
      <c r="U1240" s="35">
        <v>24.111075236279078</v>
      </c>
      <c r="V1240" s="5">
        <v>24.111075236279078</v>
      </c>
      <c r="W1240" s="5">
        <v>52.23335536059426</v>
      </c>
      <c r="X1240" s="5">
        <v>77.317970949863422</v>
      </c>
      <c r="Y1240" s="5">
        <v>103.09982000000002</v>
      </c>
      <c r="Z1240" s="5">
        <v>132.70977311849106</v>
      </c>
      <c r="AA1240" s="5">
        <v>167.47207452995326</v>
      </c>
      <c r="AB1240" s="5">
        <v>204.11107523627908</v>
      </c>
      <c r="AC1240" s="5">
        <v>232.23335536059426</v>
      </c>
      <c r="AD1240" s="5">
        <v>257.31797094986342</v>
      </c>
      <c r="AE1240" s="5">
        <v>283.09982000000002</v>
      </c>
      <c r="AF1240" s="5">
        <v>312.709773118491</v>
      </c>
      <c r="AG1240" s="5">
        <v>347.47207452995326</v>
      </c>
      <c r="BP1240" s="47">
        <v>80.319999999999993</v>
      </c>
      <c r="BQ1240" s="47">
        <v>1</v>
      </c>
      <c r="BR1240" s="47">
        <v>80.319999999999993</v>
      </c>
      <c r="BS1240" s="80" t="s">
        <v>432</v>
      </c>
      <c r="ED1240" s="72"/>
      <c r="EE1240" s="72"/>
    </row>
    <row r="1241" spans="20:135">
      <c r="T1241" s="19">
        <v>0.86041666666666661</v>
      </c>
      <c r="U1241" s="35">
        <v>24.38874046394011</v>
      </c>
      <c r="V1241" s="5">
        <v>24.38874046394011</v>
      </c>
      <c r="W1241" s="5">
        <v>52.471275008445673</v>
      </c>
      <c r="X1241" s="5">
        <v>77.546555761666809</v>
      </c>
      <c r="Y1241" s="5">
        <v>103.34496999999999</v>
      </c>
      <c r="Z1241" s="5">
        <v>132.98857159401132</v>
      </c>
      <c r="AA1241" s="5">
        <v>167.7722337097955</v>
      </c>
      <c r="AB1241" s="5">
        <v>204.38874046394011</v>
      </c>
      <c r="AC1241" s="5">
        <v>232.47127500844567</v>
      </c>
      <c r="AD1241" s="5">
        <v>257.54655576166681</v>
      </c>
      <c r="AE1241" s="5">
        <v>283.34496999999999</v>
      </c>
      <c r="AF1241" s="5">
        <v>312.98857159401126</v>
      </c>
      <c r="AG1241" s="5">
        <v>347.7722337097955</v>
      </c>
      <c r="BP1241" s="47">
        <v>80.33</v>
      </c>
      <c r="BQ1241" s="47">
        <v>1</v>
      </c>
      <c r="BR1241" s="47">
        <v>80.33</v>
      </c>
      <c r="BS1241" s="80" t="s">
        <v>432</v>
      </c>
      <c r="ED1241" s="72"/>
      <c r="EE1241" s="72"/>
    </row>
    <row r="1242" spans="20:135">
      <c r="T1242" s="19">
        <v>0.86111111111111116</v>
      </c>
      <c r="U1242" s="35">
        <v>24.666035292721006</v>
      </c>
      <c r="V1242" s="5">
        <v>24.666035292721006</v>
      </c>
      <c r="W1242" s="5">
        <v>52.709004575059566</v>
      </c>
      <c r="X1242" s="5">
        <v>77.775159254330674</v>
      </c>
      <c r="Y1242" s="5">
        <v>103.59028999999998</v>
      </c>
      <c r="Z1242" s="5">
        <v>133.26755175885683</v>
      </c>
      <c r="AA1242" s="5">
        <v>168.07226307516731</v>
      </c>
      <c r="AB1242" s="5">
        <v>204.66603529272101</v>
      </c>
      <c r="AC1242" s="5">
        <v>232.70900457505957</v>
      </c>
      <c r="AD1242" s="5">
        <v>257.77515925433067</v>
      </c>
      <c r="AE1242" s="5">
        <v>283.59028999999998</v>
      </c>
      <c r="AF1242" s="5">
        <v>313.26755175885683</v>
      </c>
      <c r="AG1242" s="5">
        <v>348.07226307516731</v>
      </c>
      <c r="BP1242" s="47">
        <v>80.34</v>
      </c>
      <c r="BQ1242" s="47">
        <v>1</v>
      </c>
      <c r="BR1242" s="47">
        <v>80.34</v>
      </c>
      <c r="BS1242" s="80" t="s">
        <v>432</v>
      </c>
      <c r="ED1242" s="72"/>
      <c r="EE1242" s="72"/>
    </row>
    <row r="1243" spans="20:135">
      <c r="T1243" s="19">
        <v>0.8618055555555556</v>
      </c>
      <c r="U1243" s="35">
        <v>24.942895697480424</v>
      </c>
      <c r="V1243" s="5">
        <v>24.942895697480424</v>
      </c>
      <c r="W1243" s="5">
        <v>52.946545543112109</v>
      </c>
      <c r="X1243" s="5">
        <v>78.003782731331682</v>
      </c>
      <c r="Y1243" s="5">
        <v>103.83578999999997</v>
      </c>
      <c r="Z1243" s="5">
        <v>133.54671305244744</v>
      </c>
      <c r="AA1243" s="5">
        <v>168.37231069019441</v>
      </c>
      <c r="AB1243" s="5">
        <v>204.94289569748042</v>
      </c>
      <c r="AC1243" s="5">
        <v>232.94654554311211</v>
      </c>
      <c r="AD1243" s="5">
        <v>258.00378273133168</v>
      </c>
      <c r="AE1243" s="5">
        <v>283.83578999999997</v>
      </c>
      <c r="AF1243" s="5">
        <v>313.54671305244744</v>
      </c>
      <c r="AG1243" s="5">
        <v>348.37231069019441</v>
      </c>
      <c r="BP1243" s="47">
        <v>80.349999999999994</v>
      </c>
      <c r="BQ1243" s="47">
        <v>1</v>
      </c>
      <c r="BR1243" s="47">
        <v>80.349999999999994</v>
      </c>
      <c r="BS1243" s="80" t="s">
        <v>432</v>
      </c>
      <c r="ED1243" s="72"/>
      <c r="EE1243" s="72"/>
    </row>
    <row r="1244" spans="20:135">
      <c r="T1244" s="19">
        <v>0.86249999999999993</v>
      </c>
      <c r="U1244" s="35">
        <v>25.219377033715091</v>
      </c>
      <c r="V1244" s="5">
        <v>25.219377033715091</v>
      </c>
      <c r="W1244" s="5">
        <v>53.183899431855536</v>
      </c>
      <c r="X1244" s="5">
        <v>78.232427493555292</v>
      </c>
      <c r="Y1244" s="5">
        <v>104.08147000000002</v>
      </c>
      <c r="Z1244" s="5">
        <v>133.8260535584875</v>
      </c>
      <c r="AA1244" s="5">
        <v>168.67203300495726</v>
      </c>
      <c r="AB1244" s="5">
        <v>205.21937703371509</v>
      </c>
      <c r="AC1244" s="5">
        <v>233.18389943185554</v>
      </c>
      <c r="AD1244" s="5">
        <v>258.23242749355529</v>
      </c>
      <c r="AE1244" s="5">
        <v>284.08147000000002</v>
      </c>
      <c r="AF1244" s="5">
        <v>313.8260535584875</v>
      </c>
      <c r="AG1244" s="5">
        <v>348.67203300495726</v>
      </c>
      <c r="BP1244" s="47">
        <v>80.36</v>
      </c>
      <c r="BQ1244" s="47">
        <v>1</v>
      </c>
      <c r="BR1244" s="47">
        <v>80.36</v>
      </c>
      <c r="BS1244" s="80" t="s">
        <v>432</v>
      </c>
      <c r="ED1244" s="72"/>
      <c r="EE1244" s="72"/>
    </row>
    <row r="1245" spans="20:135">
      <c r="T1245" s="19">
        <v>0.86319444444444438</v>
      </c>
      <c r="U1245" s="35">
        <v>25.495494081074241</v>
      </c>
      <c r="V1245" s="5">
        <v>25.495494081074241</v>
      </c>
      <c r="W1245" s="5">
        <v>53.421067723826127</v>
      </c>
      <c r="X1245" s="5">
        <v>78.461094835898848</v>
      </c>
      <c r="Y1245" s="5">
        <v>104.32733000000002</v>
      </c>
      <c r="Z1245" s="5">
        <v>134.10557077992439</v>
      </c>
      <c r="AA1245" s="5">
        <v>168.97179322878378</v>
      </c>
      <c r="AB1245" s="5">
        <v>205.49549408107424</v>
      </c>
      <c r="AC1245" s="5">
        <v>233.42106772382613</v>
      </c>
      <c r="AD1245" s="5">
        <v>258.46109483589885</v>
      </c>
      <c r="AE1245" s="5">
        <v>284.32733000000002</v>
      </c>
      <c r="AF1245" s="5">
        <v>314.10557077992445</v>
      </c>
      <c r="AG1245" s="5">
        <v>348.97179322878378</v>
      </c>
      <c r="BP1245" s="47">
        <v>80.37</v>
      </c>
      <c r="BQ1245" s="47">
        <v>1</v>
      </c>
      <c r="BR1245" s="47">
        <v>80.37</v>
      </c>
      <c r="BS1245" s="80" t="s">
        <v>432</v>
      </c>
      <c r="ED1245" s="72"/>
      <c r="EE1245" s="72"/>
    </row>
    <row r="1246" spans="20:135">
      <c r="T1246" s="19">
        <v>0.86388888888888893</v>
      </c>
      <c r="U1246" s="35">
        <v>25.771182079956702</v>
      </c>
      <c r="V1246" s="5">
        <v>25.771182079956702</v>
      </c>
      <c r="W1246" s="5">
        <v>53.658052104459216</v>
      </c>
      <c r="X1246" s="5">
        <v>78.689786053387593</v>
      </c>
      <c r="Y1246" s="5">
        <v>104.57337000000001</v>
      </c>
      <c r="Z1246" s="5">
        <v>134.38526346230537</v>
      </c>
      <c r="AA1246" s="5">
        <v>169.27131292996955</v>
      </c>
      <c r="AB1246" s="5">
        <v>205.7711820799567</v>
      </c>
      <c r="AC1246" s="5">
        <v>233.65805210445922</v>
      </c>
      <c r="AD1246" s="5">
        <v>258.68978605338759</v>
      </c>
      <c r="AE1246" s="5">
        <v>284.57337000000001</v>
      </c>
      <c r="AF1246" s="5">
        <v>314.38526346230543</v>
      </c>
      <c r="AG1246" s="5">
        <v>349.27131292996955</v>
      </c>
      <c r="BP1246" s="47">
        <v>80.38</v>
      </c>
      <c r="BQ1246" s="47">
        <v>1</v>
      </c>
      <c r="BR1246" s="47">
        <v>80.38</v>
      </c>
      <c r="BS1246" s="80" t="s">
        <v>432</v>
      </c>
      <c r="ED1246" s="72"/>
      <c r="EE1246" s="72"/>
    </row>
    <row r="1247" spans="20:135">
      <c r="T1247" s="19">
        <v>0.86458333333333337</v>
      </c>
      <c r="U1247" s="35">
        <v>26.046486397191927</v>
      </c>
      <c r="V1247" s="5">
        <v>26.046486397191927</v>
      </c>
      <c r="W1247" s="5">
        <v>53.894853887688612</v>
      </c>
      <c r="X1247" s="5">
        <v>78.918502435115442</v>
      </c>
      <c r="Y1247" s="5">
        <v>104.81959999999998</v>
      </c>
      <c r="Z1247" s="5">
        <v>134.66512969346002</v>
      </c>
      <c r="AA1247" s="5">
        <v>169.57060280033369</v>
      </c>
      <c r="AB1247" s="5">
        <v>206.04648639719193</v>
      </c>
      <c r="AC1247" s="5">
        <v>233.89485388768861</v>
      </c>
      <c r="AD1247" s="5">
        <v>258.91850243511544</v>
      </c>
      <c r="AE1247" s="5">
        <v>284.81959999999998</v>
      </c>
      <c r="AF1247" s="5">
        <v>314.66512969346002</v>
      </c>
      <c r="AG1247" s="5">
        <v>349.57060280033369</v>
      </c>
      <c r="BP1247" s="47">
        <v>80.39</v>
      </c>
      <c r="BQ1247" s="47">
        <v>1</v>
      </c>
      <c r="BR1247" s="47">
        <v>80.39</v>
      </c>
      <c r="BS1247" s="80" t="s">
        <v>432</v>
      </c>
      <c r="ED1247" s="72"/>
      <c r="EE1247" s="72"/>
    </row>
    <row r="1248" spans="20:135">
      <c r="T1248" s="19">
        <v>0.8652777777777777</v>
      </c>
      <c r="U1248" s="35">
        <v>26.321421862155319</v>
      </c>
      <c r="V1248" s="5">
        <v>26.321421862155319</v>
      </c>
      <c r="W1248" s="5">
        <v>54.13147467844459</v>
      </c>
      <c r="X1248" s="5">
        <v>79.147245265069046</v>
      </c>
      <c r="Y1248" s="5">
        <v>105.06600000000003</v>
      </c>
      <c r="Z1248" s="5">
        <v>134.94516829732265</v>
      </c>
      <c r="AA1248" s="5">
        <v>169.86983492122118</v>
      </c>
      <c r="AB1248" s="5">
        <v>206.32142186215532</v>
      </c>
      <c r="AC1248" s="5">
        <v>234.13147467844459</v>
      </c>
      <c r="AD1248" s="5">
        <v>259.14724526506905</v>
      </c>
      <c r="AE1248" s="5">
        <v>285.06600000000003</v>
      </c>
      <c r="AF1248" s="5">
        <v>314.94516829732265</v>
      </c>
      <c r="AG1248" s="5">
        <v>349.86983492122118</v>
      </c>
      <c r="BP1248" s="47">
        <v>80.400000000000006</v>
      </c>
      <c r="BQ1248" s="47">
        <v>1</v>
      </c>
      <c r="BR1248" s="47">
        <v>80.400000000000006</v>
      </c>
      <c r="BS1248" s="80" t="s">
        <v>432</v>
      </c>
      <c r="ED1248" s="72"/>
      <c r="EE1248" s="72"/>
    </row>
    <row r="1249" spans="20:135">
      <c r="T1249" s="19">
        <v>0.86597222222222225</v>
      </c>
      <c r="U1249" s="35">
        <v>26.595938047639436</v>
      </c>
      <c r="V1249" s="5">
        <v>26.595938047639436</v>
      </c>
      <c r="W1249" s="5">
        <v>54.367915992306848</v>
      </c>
      <c r="X1249" s="5">
        <v>79.376015826514333</v>
      </c>
      <c r="Y1249" s="5">
        <v>105.31258000000003</v>
      </c>
      <c r="Z1249" s="5">
        <v>135.22537707634046</v>
      </c>
      <c r="AA1249" s="5">
        <v>170.16902731938791</v>
      </c>
      <c r="AB1249" s="5">
        <v>206.59593804763944</v>
      </c>
      <c r="AC1249" s="5">
        <v>234.36791599230685</v>
      </c>
      <c r="AD1249" s="5">
        <v>259.37601582651433</v>
      </c>
      <c r="AE1249" s="5">
        <v>285.31258000000003</v>
      </c>
      <c r="AF1249" s="5">
        <v>315.22537707634046</v>
      </c>
      <c r="AG1249" s="5">
        <v>350.16902731938791</v>
      </c>
      <c r="BP1249" s="47">
        <v>80.41</v>
      </c>
      <c r="BQ1249" s="47">
        <v>1</v>
      </c>
      <c r="BR1249" s="47">
        <v>80.41</v>
      </c>
      <c r="BS1249" s="80" t="s">
        <v>432</v>
      </c>
      <c r="ED1249" s="72"/>
      <c r="EE1249" s="72"/>
    </row>
    <row r="1250" spans="20:135">
      <c r="T1250" s="19">
        <v>0.8666666666666667</v>
      </c>
      <c r="U1250" s="35">
        <v>26.87007961654939</v>
      </c>
      <c r="V1250" s="5">
        <v>26.87007961654939</v>
      </c>
      <c r="W1250" s="5">
        <v>54.604179357750468</v>
      </c>
      <c r="X1250" s="5">
        <v>79.604815397225366</v>
      </c>
      <c r="Y1250" s="5">
        <v>105.55934999999999</v>
      </c>
      <c r="Z1250" s="5">
        <v>135.50575312599972</v>
      </c>
      <c r="AA1250" s="5">
        <v>170.4678742430043</v>
      </c>
      <c r="AB1250" s="5">
        <v>206.87007961654939</v>
      </c>
      <c r="AC1250" s="5">
        <v>234.60417935775047</v>
      </c>
      <c r="AD1250" s="5">
        <v>259.60481539722537</v>
      </c>
      <c r="AE1250" s="5">
        <v>285.55934999999999</v>
      </c>
      <c r="AF1250" s="5">
        <v>315.50575312599977</v>
      </c>
      <c r="AG1250" s="5">
        <v>350.4678742430043</v>
      </c>
      <c r="BP1250" s="47">
        <v>80.42</v>
      </c>
      <c r="BQ1250" s="47">
        <v>1</v>
      </c>
      <c r="BR1250" s="47">
        <v>80.42</v>
      </c>
      <c r="BS1250" s="80" t="s">
        <v>432</v>
      </c>
      <c r="ED1250" s="72"/>
      <c r="EE1250" s="72"/>
    </row>
    <row r="1251" spans="20:135">
      <c r="T1251" s="19">
        <v>0.86736111111111114</v>
      </c>
      <c r="U1251" s="35">
        <v>27.143847937166697</v>
      </c>
      <c r="V1251" s="5">
        <v>27.143847937166697</v>
      </c>
      <c r="W1251" s="5">
        <v>54.840266299428265</v>
      </c>
      <c r="X1251" s="5">
        <v>79.833645250636266</v>
      </c>
      <c r="Y1251" s="5">
        <v>105.80630000000002</v>
      </c>
      <c r="Z1251" s="5">
        <v>135.78629822321705</v>
      </c>
      <c r="AA1251" s="5">
        <v>170.76670317179105</v>
      </c>
      <c r="AB1251" s="5">
        <v>207.1438479371667</v>
      </c>
      <c r="AC1251" s="5">
        <v>234.84026629942827</v>
      </c>
      <c r="AD1251" s="5">
        <v>259.83364525063627</v>
      </c>
      <c r="AE1251" s="5">
        <v>285.80630000000002</v>
      </c>
      <c r="AF1251" s="5">
        <v>315.7862982232171</v>
      </c>
      <c r="AG1251" s="5">
        <v>350.76670317179105</v>
      </c>
      <c r="BP1251" s="47">
        <v>80.430000000000007</v>
      </c>
      <c r="BQ1251" s="47">
        <v>1</v>
      </c>
      <c r="BR1251" s="47">
        <v>80.430000000000007</v>
      </c>
      <c r="BS1251" s="80" t="s">
        <v>432</v>
      </c>
      <c r="ED1251" s="72"/>
      <c r="EE1251" s="72"/>
    </row>
    <row r="1252" spans="20:135">
      <c r="T1252" s="19">
        <v>0.86805555555555547</v>
      </c>
      <c r="U1252" s="35">
        <v>27.417202119222566</v>
      </c>
      <c r="V1252" s="5">
        <v>27.417202119222566</v>
      </c>
      <c r="W1252" s="5">
        <v>55.076178352668478</v>
      </c>
      <c r="X1252" s="5">
        <v>80.062506657872461</v>
      </c>
      <c r="Y1252" s="5">
        <v>106.05342999999999</v>
      </c>
      <c r="Z1252" s="5">
        <v>136.06700674051206</v>
      </c>
      <c r="AA1252" s="5">
        <v>171.06534554748009</v>
      </c>
      <c r="AB1252" s="5">
        <v>207.41720211922257</v>
      </c>
      <c r="AC1252" s="5">
        <v>235.07617835266848</v>
      </c>
      <c r="AD1252" s="5">
        <v>260.06250665787246</v>
      </c>
      <c r="AE1252" s="5">
        <v>286.05342999999999</v>
      </c>
      <c r="AF1252" s="5">
        <v>316.06700674051206</v>
      </c>
      <c r="AG1252" s="5">
        <v>351.06534554748009</v>
      </c>
      <c r="BP1252" s="47">
        <v>80.44</v>
      </c>
      <c r="BQ1252" s="47">
        <v>1</v>
      </c>
      <c r="BR1252" s="47">
        <v>80.44</v>
      </c>
      <c r="BS1252" s="80" t="s">
        <v>432</v>
      </c>
      <c r="ED1252" s="72"/>
      <c r="EE1252" s="72"/>
    </row>
    <row r="1253" spans="20:135">
      <c r="T1253" s="19">
        <v>0.86875000000000002</v>
      </c>
      <c r="U1253" s="35">
        <v>27.690170439980875</v>
      </c>
      <c r="V1253" s="5">
        <v>27.690170439980875</v>
      </c>
      <c r="W1253" s="5">
        <v>55.311917021976569</v>
      </c>
      <c r="X1253" s="5">
        <v>80.291400885630082</v>
      </c>
      <c r="Y1253" s="5">
        <v>106.30074000000002</v>
      </c>
      <c r="Z1253" s="5">
        <v>136.34787749242548</v>
      </c>
      <c r="AA1253" s="5">
        <v>171.3637389953567</v>
      </c>
      <c r="AB1253" s="5">
        <v>207.69017043998088</v>
      </c>
      <c r="AC1253" s="5">
        <v>235.31191702197657</v>
      </c>
      <c r="AD1253" s="5">
        <v>260.29140088563008</v>
      </c>
      <c r="AE1253" s="5">
        <v>286.30074000000002</v>
      </c>
      <c r="AF1253" s="5">
        <v>316.34787749242548</v>
      </c>
      <c r="AG1253" s="5">
        <v>351.3637389953567</v>
      </c>
      <c r="BP1253" s="47">
        <v>80.45</v>
      </c>
      <c r="BQ1253" s="47">
        <v>1</v>
      </c>
      <c r="BR1253" s="47">
        <v>80.45</v>
      </c>
      <c r="BS1253" s="80" t="s">
        <v>432</v>
      </c>
      <c r="ED1253" s="72"/>
      <c r="EE1253" s="72"/>
    </row>
    <row r="1254" spans="20:135">
      <c r="T1254" s="19">
        <v>0.86944444444444446</v>
      </c>
      <c r="U1254" s="35">
        <v>27.962759061749352</v>
      </c>
      <c r="V1254" s="5">
        <v>27.962759061749352</v>
      </c>
      <c r="W1254" s="5">
        <v>55.54748385366463</v>
      </c>
      <c r="X1254" s="5">
        <v>80.520329193446912</v>
      </c>
      <c r="Y1254" s="5">
        <v>106.54824000000002</v>
      </c>
      <c r="Z1254" s="5">
        <v>136.62891043282241</v>
      </c>
      <c r="AA1254" s="5">
        <v>171.66207306423718</v>
      </c>
      <c r="AB1254" s="5">
        <v>207.96275906174935</v>
      </c>
      <c r="AC1254" s="5">
        <v>235.54748385366463</v>
      </c>
      <c r="AD1254" s="5">
        <v>260.52032919344691</v>
      </c>
      <c r="AE1254" s="5">
        <v>286.54824000000002</v>
      </c>
      <c r="AF1254" s="5">
        <v>316.62891043282241</v>
      </c>
      <c r="AG1254" s="5">
        <v>351.66207306423718</v>
      </c>
      <c r="BP1254" s="47">
        <v>80.459999999999994</v>
      </c>
      <c r="BQ1254" s="47">
        <v>1</v>
      </c>
      <c r="BR1254" s="47">
        <v>80.459999999999994</v>
      </c>
      <c r="BS1254" s="80" t="s">
        <v>432</v>
      </c>
      <c r="ED1254" s="72"/>
      <c r="EE1254" s="72"/>
    </row>
    <row r="1255" spans="20:135">
      <c r="T1255" s="19">
        <v>0.87013888888888891</v>
      </c>
      <c r="U1255" s="35">
        <v>28.234977129662752</v>
      </c>
      <c r="V1255" s="5">
        <v>28.234977129662752</v>
      </c>
      <c r="W1255" s="5">
        <v>55.782880458027478</v>
      </c>
      <c r="X1255" s="5">
        <v>80.749292840934231</v>
      </c>
      <c r="Y1255" s="5">
        <v>106.79593</v>
      </c>
      <c r="Z1255" s="5">
        <v>136.91010262704879</v>
      </c>
      <c r="AA1255" s="5">
        <v>171.96020625533646</v>
      </c>
      <c r="AB1255" s="5">
        <v>208.23497712966275</v>
      </c>
      <c r="AC1255" s="5">
        <v>235.78288045802748</v>
      </c>
      <c r="AD1255" s="5">
        <v>260.74929284093423</v>
      </c>
      <c r="AE1255" s="5">
        <v>286.79593</v>
      </c>
      <c r="AF1255" s="5">
        <v>316.91010262704879</v>
      </c>
      <c r="AG1255" s="5">
        <v>351.96020625533646</v>
      </c>
      <c r="BP1255" s="47">
        <v>80.47</v>
      </c>
      <c r="BQ1255" s="47">
        <v>1</v>
      </c>
      <c r="BR1255" s="47">
        <v>80.47</v>
      </c>
      <c r="BS1255" s="80" t="s">
        <v>432</v>
      </c>
      <c r="ED1255" s="72"/>
      <c r="EE1255" s="72"/>
    </row>
    <row r="1256" spans="20:135">
      <c r="T1256" s="19">
        <v>0.87083333333333324</v>
      </c>
      <c r="U1256" s="35">
        <v>28.50678005762876</v>
      </c>
      <c r="V1256" s="5">
        <v>28.50678005762876</v>
      </c>
      <c r="W1256" s="5">
        <v>56.018108241028017</v>
      </c>
      <c r="X1256" s="5">
        <v>80.978293081391598</v>
      </c>
      <c r="Y1256" s="5">
        <v>107.04379</v>
      </c>
      <c r="Z1256" s="5">
        <v>137.19145349876692</v>
      </c>
      <c r="AA1256" s="5">
        <v>172.25805936189488</v>
      </c>
      <c r="AB1256" s="5">
        <v>208.50678005762876</v>
      </c>
      <c r="AC1256" s="5">
        <v>236.01810824102802</v>
      </c>
      <c r="AD1256" s="5">
        <v>260.9782930813916</v>
      </c>
      <c r="AE1256" s="5">
        <v>287.04379</v>
      </c>
      <c r="AF1256" s="5">
        <v>317.19145349876692</v>
      </c>
      <c r="AG1256" s="5">
        <v>352.25805936189488</v>
      </c>
      <c r="BP1256" s="47">
        <v>80.48</v>
      </c>
      <c r="BQ1256" s="47">
        <v>1</v>
      </c>
      <c r="BR1256" s="47">
        <v>80.48</v>
      </c>
      <c r="BS1256" s="80" t="s">
        <v>432</v>
      </c>
      <c r="ED1256" s="72"/>
      <c r="EE1256" s="72"/>
    </row>
    <row r="1257" spans="20:135">
      <c r="T1257" s="19">
        <v>0.87152777777777779</v>
      </c>
      <c r="U1257" s="35">
        <v>28.778222558919026</v>
      </c>
      <c r="V1257" s="5">
        <v>28.778222558919026</v>
      </c>
      <c r="W1257" s="5">
        <v>56.253168836656585</v>
      </c>
      <c r="X1257" s="5">
        <v>81.207331165553455</v>
      </c>
      <c r="Y1257" s="5">
        <v>107.29185000000001</v>
      </c>
      <c r="Z1257" s="5">
        <v>137.47295739657739</v>
      </c>
      <c r="AA1257" s="5">
        <v>172.55588004008985</v>
      </c>
      <c r="AB1257" s="5">
        <v>208.77822255891903</v>
      </c>
      <c r="AC1257" s="5">
        <v>236.25316883665658</v>
      </c>
      <c r="AD1257" s="5">
        <v>261.20733116555346</v>
      </c>
      <c r="AE1257" s="5">
        <v>287.29185000000001</v>
      </c>
      <c r="AF1257" s="5">
        <v>317.47295739657744</v>
      </c>
      <c r="AG1257" s="5">
        <v>352.55588004008985</v>
      </c>
      <c r="BP1257" s="47">
        <v>80.489999999999995</v>
      </c>
      <c r="BQ1257" s="47">
        <v>1</v>
      </c>
      <c r="BR1257" s="47">
        <v>80.489999999999995</v>
      </c>
      <c r="BS1257" s="80" t="s">
        <v>432</v>
      </c>
      <c r="ED1257" s="72"/>
      <c r="EE1257" s="72"/>
    </row>
    <row r="1258" spans="20:135">
      <c r="T1258" s="19">
        <v>0.87222222222222223</v>
      </c>
      <c r="U1258" s="35">
        <v>29.049256943289492</v>
      </c>
      <c r="V1258" s="5">
        <v>29.049256943289492</v>
      </c>
      <c r="W1258" s="5">
        <v>56.488063725474831</v>
      </c>
      <c r="X1258" s="5">
        <v>81.436408337804551</v>
      </c>
      <c r="Y1258" s="5">
        <v>107.54007999999999</v>
      </c>
      <c r="Z1258" s="5">
        <v>137.75461607118086</v>
      </c>
      <c r="AA1258" s="5">
        <v>172.85349434007446</v>
      </c>
      <c r="AB1258" s="5">
        <v>209.04925694328949</v>
      </c>
      <c r="AC1258" s="5">
        <v>236.48806372547483</v>
      </c>
      <c r="AD1258" s="5">
        <v>261.43640833780455</v>
      </c>
      <c r="AE1258" s="5">
        <v>287.54007999999999</v>
      </c>
      <c r="AF1258" s="5">
        <v>317.75461607118086</v>
      </c>
      <c r="AG1258" s="5">
        <v>352.85349434007446</v>
      </c>
      <c r="BP1258" s="47">
        <v>80.5</v>
      </c>
      <c r="BQ1258" s="47">
        <v>1</v>
      </c>
      <c r="BR1258" s="47">
        <v>80.5</v>
      </c>
      <c r="BS1258" s="80" t="s">
        <v>432</v>
      </c>
      <c r="ED1258" s="72"/>
      <c r="EE1258" s="72"/>
    </row>
    <row r="1259" spans="20:135">
      <c r="T1259" s="19">
        <v>0.87291666666666667</v>
      </c>
      <c r="U1259" s="35">
        <v>29.319922769927416</v>
      </c>
      <c r="V1259" s="5">
        <v>29.319922769927416</v>
      </c>
      <c r="W1259" s="5">
        <v>56.722794477516345</v>
      </c>
      <c r="X1259" s="5">
        <v>81.665525838604196</v>
      </c>
      <c r="Y1259" s="5">
        <v>107.78850999999997</v>
      </c>
      <c r="Z1259" s="5">
        <v>138.03642754892962</v>
      </c>
      <c r="AA1259" s="5">
        <v>173.1509016932352</v>
      </c>
      <c r="AB1259" s="5">
        <v>209.31992276992742</v>
      </c>
      <c r="AC1259" s="5">
        <v>236.72279447751635</v>
      </c>
      <c r="AD1259" s="5">
        <v>261.6655258386042</v>
      </c>
      <c r="AE1259" s="5">
        <v>287.78850999999997</v>
      </c>
      <c r="AF1259" s="5">
        <v>318.03642754892968</v>
      </c>
      <c r="AG1259" s="5">
        <v>353.1509016932352</v>
      </c>
      <c r="BP1259" s="47">
        <v>80.510000000000005</v>
      </c>
      <c r="BQ1259" s="47">
        <v>1</v>
      </c>
      <c r="BR1259" s="47">
        <v>80.510000000000005</v>
      </c>
      <c r="BS1259" s="80" t="s">
        <v>432</v>
      </c>
      <c r="ED1259" s="72"/>
      <c r="EE1259" s="72"/>
    </row>
    <row r="1260" spans="20:135">
      <c r="T1260" s="19">
        <v>0.87361111111111101</v>
      </c>
      <c r="U1260" s="35">
        <v>29.590204294149487</v>
      </c>
      <c r="V1260" s="5">
        <v>29.590204294149487</v>
      </c>
      <c r="W1260" s="5">
        <v>56.957362596819223</v>
      </c>
      <c r="X1260" s="5">
        <v>81.894684907484759</v>
      </c>
      <c r="Y1260" s="5">
        <v>108.03710999999998</v>
      </c>
      <c r="Z1260" s="5">
        <v>138.31838631218125</v>
      </c>
      <c r="AA1260" s="5">
        <v>173.44819819511616</v>
      </c>
      <c r="AB1260" s="5">
        <v>209.59020429414949</v>
      </c>
      <c r="AC1260" s="5">
        <v>236.95736259681922</v>
      </c>
      <c r="AD1260" s="5">
        <v>261.89468490748476</v>
      </c>
      <c r="AE1260" s="5">
        <v>288.03710999999998</v>
      </c>
      <c r="AF1260" s="5">
        <v>318.31838631218125</v>
      </c>
      <c r="AG1260" s="5">
        <v>353.44819819511616</v>
      </c>
      <c r="BP1260" s="47">
        <v>80.52</v>
      </c>
      <c r="BQ1260" s="47">
        <v>1</v>
      </c>
      <c r="BR1260" s="47">
        <v>80.52</v>
      </c>
      <c r="BS1260" s="80" t="s">
        <v>432</v>
      </c>
      <c r="ED1260" s="72"/>
      <c r="EE1260" s="72"/>
    </row>
    <row r="1261" spans="20:135">
      <c r="T1261" s="19">
        <v>0.87430555555555556</v>
      </c>
      <c r="U1261" s="35">
        <v>29.860110203039596</v>
      </c>
      <c r="V1261" s="5">
        <v>29.860110203039596</v>
      </c>
      <c r="W1261" s="5">
        <v>57.191769652446851</v>
      </c>
      <c r="X1261" s="5">
        <v>82.123886774088078</v>
      </c>
      <c r="Y1261" s="5">
        <v>108.28591</v>
      </c>
      <c r="Z1261" s="5">
        <v>138.60049384861759</v>
      </c>
      <c r="AA1261" s="5">
        <v>173.74520203802297</v>
      </c>
      <c r="AB1261" s="5">
        <v>209.8601102030396</v>
      </c>
      <c r="AC1261" s="5">
        <v>237.19176965244685</v>
      </c>
      <c r="AD1261" s="5">
        <v>262.12388677408808</v>
      </c>
      <c r="AE1261" s="5">
        <v>288.28591</v>
      </c>
      <c r="AF1261" s="5">
        <v>318.60049384861765</v>
      </c>
      <c r="AG1261" s="5">
        <v>353.74520203802297</v>
      </c>
      <c r="BP1261" s="47">
        <v>80.53</v>
      </c>
      <c r="BQ1261" s="47">
        <v>1</v>
      </c>
      <c r="BR1261" s="47">
        <v>80.53</v>
      </c>
      <c r="BS1261" s="80" t="s">
        <v>432</v>
      </c>
      <c r="ED1261" s="72"/>
      <c r="EE1261" s="72"/>
    </row>
    <row r="1262" spans="20:135">
      <c r="T1262" s="19">
        <v>0.875</v>
      </c>
      <c r="U1262" s="35">
        <v>30.129629320210256</v>
      </c>
      <c r="V1262" s="5">
        <v>30.129629320210256</v>
      </c>
      <c r="W1262" s="5">
        <v>57.426017184616001</v>
      </c>
      <c r="X1262" s="5">
        <v>82.353132666938222</v>
      </c>
      <c r="Y1262" s="5">
        <v>108.53489000000002</v>
      </c>
      <c r="Z1262" s="5">
        <v>138.88274712846305</v>
      </c>
      <c r="AA1262" s="5">
        <v>174.04202295512312</v>
      </c>
      <c r="AB1262" s="5">
        <v>210.12962932021026</v>
      </c>
      <c r="AC1262" s="5">
        <v>237.426017184616</v>
      </c>
      <c r="AD1262" s="5">
        <v>262.35313266693822</v>
      </c>
      <c r="AE1262" s="5">
        <v>288.53489000000002</v>
      </c>
      <c r="AF1262" s="5">
        <v>318.882747128463</v>
      </c>
      <c r="AG1262" s="5">
        <v>354.04202295512312</v>
      </c>
      <c r="BP1262" s="47">
        <v>80.540000000000006</v>
      </c>
      <c r="BQ1262" s="47">
        <v>1</v>
      </c>
      <c r="BR1262" s="47">
        <v>80.540000000000006</v>
      </c>
      <c r="BS1262" s="80" t="s">
        <v>432</v>
      </c>
      <c r="ED1262" s="72"/>
      <c r="EE1262" s="72"/>
    </row>
    <row r="1263" spans="20:135">
      <c r="T1263" s="19">
        <v>0.87569444444444444</v>
      </c>
      <c r="U1263" s="35">
        <v>30.398767678900413</v>
      </c>
      <c r="V1263" s="5">
        <v>30.398767678900413</v>
      </c>
      <c r="W1263" s="5">
        <v>57.660106719525288</v>
      </c>
      <c r="X1263" s="5">
        <v>82.582423806879831</v>
      </c>
      <c r="Y1263" s="5">
        <v>108.78406000000001</v>
      </c>
      <c r="Z1263" s="5">
        <v>139.16514503362544</v>
      </c>
      <c r="AA1263" s="5">
        <v>174.33877336235008</v>
      </c>
      <c r="AB1263" s="5">
        <v>210.39876767890041</v>
      </c>
      <c r="AC1263" s="5">
        <v>237.66010671952529</v>
      </c>
      <c r="AD1263" s="5">
        <v>262.58242380687983</v>
      </c>
      <c r="AE1263" s="5">
        <v>288.78406000000001</v>
      </c>
      <c r="AF1263" s="5">
        <v>319.16514503362544</v>
      </c>
      <c r="AG1263" s="5">
        <v>354.33877336235008</v>
      </c>
      <c r="BP1263" s="47">
        <v>80.55</v>
      </c>
      <c r="BQ1263" s="47">
        <v>1</v>
      </c>
      <c r="BR1263" s="47">
        <v>80.55</v>
      </c>
      <c r="BS1263" s="80" t="s">
        <v>432</v>
      </c>
      <c r="ED1263" s="72"/>
      <c r="EE1263" s="72"/>
    </row>
    <row r="1264" spans="20:135">
      <c r="T1264" s="19">
        <v>0.87638888888888899</v>
      </c>
      <c r="U1264" s="35">
        <v>30.667525467481994</v>
      </c>
      <c r="V1264" s="5">
        <v>30.667525467481994</v>
      </c>
      <c r="W1264" s="5">
        <v>57.894039828415487</v>
      </c>
      <c r="X1264" s="5">
        <v>82.811761417854427</v>
      </c>
      <c r="Y1264" s="5">
        <v>109.03341999999998</v>
      </c>
      <c r="Z1264" s="5">
        <v>139.44768345069951</v>
      </c>
      <c r="AA1264" s="5">
        <v>174.63521672486752</v>
      </c>
      <c r="AB1264" s="5">
        <v>210.66752546748199</v>
      </c>
      <c r="AC1264" s="5">
        <v>237.89403982841549</v>
      </c>
      <c r="AD1264" s="5">
        <v>262.81176141785443</v>
      </c>
      <c r="AE1264" s="5">
        <v>289.03341999999998</v>
      </c>
      <c r="AF1264" s="5">
        <v>319.44768345069951</v>
      </c>
      <c r="AG1264" s="5">
        <v>354.63521672486752</v>
      </c>
      <c r="BP1264" s="47">
        <v>80.56</v>
      </c>
      <c r="BQ1264" s="47">
        <v>1</v>
      </c>
      <c r="BR1264" s="47">
        <v>80.56</v>
      </c>
      <c r="BS1264" s="80" t="s">
        <v>432</v>
      </c>
      <c r="ED1264" s="72"/>
      <c r="EE1264" s="72"/>
    </row>
    <row r="1265" spans="20:135">
      <c r="T1265" s="19">
        <v>0.87708333333333333</v>
      </c>
      <c r="U1265" s="35">
        <v>30.935905447497873</v>
      </c>
      <c r="V1265" s="5">
        <v>30.935905447497873</v>
      </c>
      <c r="W1265" s="5">
        <v>58.127818007243434</v>
      </c>
      <c r="X1265" s="5">
        <v>83.041146714546016</v>
      </c>
      <c r="Y1265" s="5">
        <v>109.28296</v>
      </c>
      <c r="Z1265" s="5">
        <v>139.73036038092664</v>
      </c>
      <c r="AA1265" s="5">
        <v>174.93156332657861</v>
      </c>
      <c r="AB1265" s="5">
        <v>210.93590544749787</v>
      </c>
      <c r="AC1265" s="5">
        <v>238.12781800724343</v>
      </c>
      <c r="AD1265" s="5">
        <v>263.04114671454602</v>
      </c>
      <c r="AE1265" s="5">
        <v>289.28296</v>
      </c>
      <c r="AF1265" s="5">
        <v>319.73036038092658</v>
      </c>
      <c r="AG1265" s="5">
        <v>354.93156332657861</v>
      </c>
      <c r="BP1265" s="47">
        <v>80.569999999999993</v>
      </c>
      <c r="BQ1265" s="47">
        <v>1</v>
      </c>
      <c r="BR1265" s="47">
        <v>80.569999999999993</v>
      </c>
      <c r="BS1265" s="80" t="s">
        <v>432</v>
      </c>
      <c r="ED1265" s="72"/>
      <c r="EE1265" s="72"/>
    </row>
    <row r="1266" spans="20:135">
      <c r="T1266" s="19">
        <v>0.87777777777777777</v>
      </c>
      <c r="U1266" s="35">
        <v>31.203906436960324</v>
      </c>
      <c r="V1266" s="5">
        <v>31.203906436960324</v>
      </c>
      <c r="W1266" s="5">
        <v>58.361442851598952</v>
      </c>
      <c r="X1266" s="5">
        <v>83.270580897592652</v>
      </c>
      <c r="Y1266" s="5">
        <v>109.53269</v>
      </c>
      <c r="Z1266" s="5">
        <v>140.01317662660699</v>
      </c>
      <c r="AA1266" s="5">
        <v>175.22764587192046</v>
      </c>
      <c r="AB1266" s="5">
        <v>211.20390643696032</v>
      </c>
      <c r="AC1266" s="5">
        <v>238.36144285159895</v>
      </c>
      <c r="AD1266" s="5">
        <v>263.27058089759265</v>
      </c>
      <c r="AE1266" s="5">
        <v>289.53269</v>
      </c>
      <c r="AF1266" s="5">
        <v>320.01317662660693</v>
      </c>
      <c r="AG1266" s="5">
        <v>355.22764587192046</v>
      </c>
      <c r="BP1266" s="47">
        <v>80.58</v>
      </c>
      <c r="BQ1266" s="47">
        <v>1</v>
      </c>
      <c r="BR1266" s="47">
        <v>80.58</v>
      </c>
      <c r="BS1266" s="80" t="s">
        <v>432</v>
      </c>
      <c r="ED1266" s="72"/>
      <c r="EE1266" s="72"/>
    </row>
    <row r="1267" spans="20:135">
      <c r="T1267" s="19">
        <v>0.87847222222222221</v>
      </c>
      <c r="U1267" s="35">
        <v>31.471530350898092</v>
      </c>
      <c r="V1267" s="5">
        <v>31.471530350898092</v>
      </c>
      <c r="W1267" s="5">
        <v>58.594915865928954</v>
      </c>
      <c r="X1267" s="5">
        <v>83.500065180285219</v>
      </c>
      <c r="Y1267" s="5">
        <v>109.78260999999998</v>
      </c>
      <c r="Z1267" s="5">
        <v>140.2961273031425</v>
      </c>
      <c r="AA1267" s="5">
        <v>175.52355409320182</v>
      </c>
      <c r="AB1267" s="5">
        <v>211.47153035089809</v>
      </c>
      <c r="AC1267" s="5">
        <v>238.59491586592895</v>
      </c>
      <c r="AD1267" s="5">
        <v>263.50006518028522</v>
      </c>
      <c r="AE1267" s="5">
        <v>289.78260999999998</v>
      </c>
      <c r="AF1267" s="5">
        <v>320.2961273031425</v>
      </c>
      <c r="AG1267" s="5">
        <v>355.52355409320182</v>
      </c>
      <c r="BP1267" s="47">
        <v>80.59</v>
      </c>
      <c r="BQ1267" s="47">
        <v>1</v>
      </c>
      <c r="BR1267" s="47">
        <v>80.59</v>
      </c>
      <c r="BS1267" s="80" t="s">
        <v>432</v>
      </c>
      <c r="ED1267" s="72"/>
      <c r="EE1267" s="72"/>
    </row>
    <row r="1268" spans="20:135">
      <c r="T1268" s="19">
        <v>0.87916666666666676</v>
      </c>
      <c r="U1268" s="35">
        <v>31.738782568960005</v>
      </c>
      <c r="V1268" s="5">
        <v>31.738782568960005</v>
      </c>
      <c r="W1268" s="5">
        <v>58.828238607218623</v>
      </c>
      <c r="X1268" s="5">
        <v>83.729600762556061</v>
      </c>
      <c r="Y1268" s="5">
        <v>110.03271000000001</v>
      </c>
      <c r="Z1268" s="5">
        <v>140.57921077917354</v>
      </c>
      <c r="AA1268" s="5">
        <v>175.81915782847767</v>
      </c>
      <c r="AB1268" s="5">
        <v>211.73878256896</v>
      </c>
      <c r="AC1268" s="5">
        <v>238.82823860721862</v>
      </c>
      <c r="AD1268" s="5">
        <v>263.72960076255606</v>
      </c>
      <c r="AE1268" s="5">
        <v>290.03271000000001</v>
      </c>
      <c r="AF1268" s="5">
        <v>320.57921077917359</v>
      </c>
      <c r="AG1268" s="5">
        <v>355.81915782847767</v>
      </c>
      <c r="BP1268" s="47">
        <v>80.599999999999994</v>
      </c>
      <c r="BQ1268" s="47">
        <v>1</v>
      </c>
      <c r="BR1268" s="47">
        <v>80.599999999999994</v>
      </c>
      <c r="BS1268" s="80" t="s">
        <v>432</v>
      </c>
      <c r="ED1268" s="72"/>
      <c r="EE1268" s="72"/>
    </row>
    <row r="1269" spans="20:135">
      <c r="T1269" s="19">
        <v>0.87986111111111109</v>
      </c>
      <c r="U1269" s="35">
        <v>32.005654121827774</v>
      </c>
      <c r="V1269" s="5">
        <v>32.005654121827774</v>
      </c>
      <c r="W1269" s="5">
        <v>59.061412619954751</v>
      </c>
      <c r="X1269" s="5">
        <v>83.959188831202709</v>
      </c>
      <c r="Y1269" s="5">
        <v>110.28300999999999</v>
      </c>
      <c r="Z1269" s="5">
        <v>140.8624262117936</v>
      </c>
      <c r="AA1269" s="5">
        <v>176.11463283516809</v>
      </c>
      <c r="AB1269" s="5">
        <v>212.00565412182777</v>
      </c>
      <c r="AC1269" s="5">
        <v>239.06141261995475</v>
      </c>
      <c r="AD1269" s="5">
        <v>263.95918883120271</v>
      </c>
      <c r="AE1269" s="5">
        <v>290.28300999999999</v>
      </c>
      <c r="AF1269" s="5">
        <v>320.8624262117936</v>
      </c>
      <c r="AG1269" s="5">
        <v>356.11463283516809</v>
      </c>
      <c r="BP1269" s="47">
        <v>80.61</v>
      </c>
      <c r="BQ1269" s="47">
        <v>1</v>
      </c>
      <c r="BR1269" s="47">
        <v>80.61</v>
      </c>
      <c r="BS1269" s="80" t="s">
        <v>432</v>
      </c>
      <c r="ED1269" s="72"/>
      <c r="EE1269" s="72"/>
    </row>
    <row r="1270" spans="20:135">
      <c r="T1270" s="19">
        <v>0.88055555555555554</v>
      </c>
      <c r="U1270" s="35">
        <v>32.272160053175355</v>
      </c>
      <c r="V1270" s="5">
        <v>32.272160053175355</v>
      </c>
      <c r="W1270" s="5">
        <v>59.294439447370905</v>
      </c>
      <c r="X1270" s="5">
        <v>84.188830584221364</v>
      </c>
      <c r="Y1270" s="5">
        <v>110.53349000000003</v>
      </c>
      <c r="Z1270" s="5">
        <v>141.14577031101601</v>
      </c>
      <c r="AA1270" s="5">
        <v>176.41000344714587</v>
      </c>
      <c r="AB1270" s="5">
        <v>212.27216005317536</v>
      </c>
      <c r="AC1270" s="5">
        <v>239.29443944737091</v>
      </c>
      <c r="AD1270" s="5">
        <v>264.18883058422136</v>
      </c>
      <c r="AE1270" s="5">
        <v>290.53349000000003</v>
      </c>
      <c r="AF1270" s="5">
        <v>321.14577031101601</v>
      </c>
      <c r="AG1270" s="5">
        <v>356.41000344714587</v>
      </c>
      <c r="BP1270" s="47">
        <v>80.62</v>
      </c>
      <c r="BQ1270" s="47">
        <v>1</v>
      </c>
      <c r="BR1270" s="47">
        <v>80.62</v>
      </c>
      <c r="BS1270" s="80" t="s">
        <v>432</v>
      </c>
      <c r="ED1270" s="72"/>
      <c r="EE1270" s="72"/>
    </row>
    <row r="1271" spans="20:135">
      <c r="T1271" s="19">
        <v>0.88124999999999998</v>
      </c>
      <c r="U1271" s="35">
        <v>32.538284180178948</v>
      </c>
      <c r="V1271" s="5">
        <v>32.538284180178948</v>
      </c>
      <c r="W1271" s="5">
        <v>59.527320633048589</v>
      </c>
      <c r="X1271" s="5">
        <v>84.418527206219551</v>
      </c>
      <c r="Y1271" s="5">
        <v>110.78415999999999</v>
      </c>
      <c r="Z1271" s="5">
        <v>141.4292407900432</v>
      </c>
      <c r="AA1271" s="5">
        <v>176.70497698490465</v>
      </c>
      <c r="AB1271" s="5">
        <v>212.53828418017895</v>
      </c>
      <c r="AC1271" s="5">
        <v>239.52732063304859</v>
      </c>
      <c r="AD1271" s="5">
        <v>264.41852720621955</v>
      </c>
      <c r="AE1271" s="5">
        <v>290.78415999999999</v>
      </c>
      <c r="AF1271" s="5">
        <v>321.4292407900432</v>
      </c>
      <c r="AG1271" s="5">
        <v>356.70497698490465</v>
      </c>
      <c r="BP1271" s="47">
        <v>80.63</v>
      </c>
      <c r="BQ1271" s="47">
        <v>1</v>
      </c>
      <c r="BR1271" s="47">
        <v>80.63</v>
      </c>
      <c r="BS1271" s="80" t="s">
        <v>432</v>
      </c>
      <c r="ED1271" s="72"/>
      <c r="EE1271" s="72"/>
    </row>
    <row r="1272" spans="20:135">
      <c r="T1272" s="19">
        <v>0.88194444444444453</v>
      </c>
      <c r="U1272" s="35">
        <v>32.804046519087649</v>
      </c>
      <c r="V1272" s="5">
        <v>32.804046519087649</v>
      </c>
      <c r="W1272" s="5">
        <v>59.76005772444762</v>
      </c>
      <c r="X1272" s="5">
        <v>84.648279871968612</v>
      </c>
      <c r="Y1272" s="5">
        <v>111.03502000000003</v>
      </c>
      <c r="Z1272" s="5">
        <v>141.71283687327309</v>
      </c>
      <c r="AA1272" s="5">
        <v>176.99985821507113</v>
      </c>
      <c r="AB1272" s="5">
        <v>212.80404651908765</v>
      </c>
      <c r="AC1272" s="5">
        <v>239.76005772444762</v>
      </c>
      <c r="AD1272" s="5">
        <v>264.64827987196861</v>
      </c>
      <c r="AE1272" s="5">
        <v>291.03502000000003</v>
      </c>
      <c r="AF1272" s="5">
        <v>321.71283687327315</v>
      </c>
      <c r="AG1272" s="5">
        <v>356.99985821507113</v>
      </c>
      <c r="BP1272" s="47">
        <v>80.64</v>
      </c>
      <c r="BQ1272" s="47">
        <v>1</v>
      </c>
      <c r="BR1272" s="47">
        <v>80.64</v>
      </c>
      <c r="BS1272" s="80" t="s">
        <v>432</v>
      </c>
      <c r="ED1272" s="72"/>
      <c r="EE1272" s="72"/>
    </row>
    <row r="1273" spans="20:135">
      <c r="T1273" s="19">
        <v>0.88263888888888886</v>
      </c>
      <c r="U1273" s="35">
        <v>33.069431906438581</v>
      </c>
      <c r="V1273" s="5">
        <v>33.069431906438581</v>
      </c>
      <c r="W1273" s="5">
        <v>59.992652263230696</v>
      </c>
      <c r="X1273" s="5">
        <v>84.878089761120691</v>
      </c>
      <c r="Y1273" s="5">
        <v>111.28607</v>
      </c>
      <c r="Z1273" s="5">
        <v>141.99655519755697</v>
      </c>
      <c r="AA1273" s="5">
        <v>177.29455972978138</v>
      </c>
      <c r="AB1273" s="5">
        <v>213.06943190643858</v>
      </c>
      <c r="AC1273" s="5">
        <v>239.9926522632307</v>
      </c>
      <c r="AD1273" s="5">
        <v>264.87808976112069</v>
      </c>
      <c r="AE1273" s="5">
        <v>291.28607</v>
      </c>
      <c r="AF1273" s="5">
        <v>321.99655519755703</v>
      </c>
      <c r="AG1273" s="5">
        <v>357.29455972978138</v>
      </c>
      <c r="BP1273" s="47">
        <v>80.650000000000006</v>
      </c>
      <c r="BQ1273" s="47">
        <v>1</v>
      </c>
      <c r="BR1273" s="47">
        <v>80.650000000000006</v>
      </c>
      <c r="BS1273" s="80" t="s">
        <v>432</v>
      </c>
      <c r="ED1273" s="72"/>
      <c r="EE1273" s="72"/>
    </row>
    <row r="1274" spans="20:135">
      <c r="T1274" s="19">
        <v>0.8833333333333333</v>
      </c>
      <c r="U1274" s="35">
        <v>33.334450167424109</v>
      </c>
      <c r="V1274" s="5">
        <v>33.334450167424109</v>
      </c>
      <c r="W1274" s="5">
        <v>60.225105797404069</v>
      </c>
      <c r="X1274" s="5">
        <v>85.107958045053522</v>
      </c>
      <c r="Y1274" s="5">
        <v>111.53730999999999</v>
      </c>
      <c r="Z1274" s="5">
        <v>142.28039317760977</v>
      </c>
      <c r="AA1274" s="5">
        <v>177.58895217303797</v>
      </c>
      <c r="AB1274" s="5">
        <v>213.33445016742411</v>
      </c>
      <c r="AC1274" s="5">
        <v>240.22510579740407</v>
      </c>
      <c r="AD1274" s="5">
        <v>265.10795804505352</v>
      </c>
      <c r="AE1274" s="5">
        <v>291.53730999999999</v>
      </c>
      <c r="AF1274" s="5">
        <v>322.28039317760977</v>
      </c>
      <c r="AG1274" s="5">
        <v>357.58895217303797</v>
      </c>
      <c r="BP1274" s="47">
        <v>80.66</v>
      </c>
      <c r="BQ1274" s="47">
        <v>1</v>
      </c>
      <c r="BR1274" s="47">
        <v>80.66</v>
      </c>
      <c r="BS1274" s="80" t="s">
        <v>432</v>
      </c>
      <c r="ED1274" s="72"/>
      <c r="EE1274" s="72"/>
    </row>
    <row r="1275" spans="20:135">
      <c r="T1275" s="19">
        <v>0.88402777777777775</v>
      </c>
      <c r="U1275" s="35">
        <v>33.599097779465183</v>
      </c>
      <c r="V1275" s="5">
        <v>33.599097779465183</v>
      </c>
      <c r="W1275" s="5">
        <v>60.457419864560222</v>
      </c>
      <c r="X1275" s="5">
        <v>85.337885882628257</v>
      </c>
      <c r="Y1275" s="5">
        <v>111.78874000000002</v>
      </c>
      <c r="Z1275" s="5">
        <v>142.56435031684123</v>
      </c>
      <c r="AA1275" s="5">
        <v>177.88309934345267</v>
      </c>
      <c r="AB1275" s="5">
        <v>213.59909777946518</v>
      </c>
      <c r="AC1275" s="5">
        <v>240.45741986456022</v>
      </c>
      <c r="AD1275" s="5">
        <v>265.33788588262826</v>
      </c>
      <c r="AE1275" s="5">
        <v>291.78874000000002</v>
      </c>
      <c r="AF1275" s="5">
        <v>322.56435031684128</v>
      </c>
      <c r="AG1275" s="5">
        <v>357.88309934345267</v>
      </c>
      <c r="BP1275" s="47">
        <v>80.67</v>
      </c>
      <c r="BQ1275" s="47">
        <v>1</v>
      </c>
      <c r="BR1275" s="47">
        <v>80.67</v>
      </c>
      <c r="BS1275" s="80" t="s">
        <v>432</v>
      </c>
      <c r="ED1275" s="72"/>
      <c r="EE1275" s="72"/>
    </row>
    <row r="1276" spans="20:135">
      <c r="T1276" s="19">
        <v>0.8847222222222223</v>
      </c>
      <c r="U1276" s="35">
        <v>33.863386038838371</v>
      </c>
      <c r="V1276" s="5">
        <v>33.863386038838371</v>
      </c>
      <c r="W1276" s="5">
        <v>60.689596012481331</v>
      </c>
      <c r="X1276" s="5">
        <v>85.567874438968715</v>
      </c>
      <c r="Y1276" s="5">
        <v>112.04034999999999</v>
      </c>
      <c r="Z1276" s="5">
        <v>142.84842278572421</v>
      </c>
      <c r="AA1276" s="5">
        <v>178.17709244744304</v>
      </c>
      <c r="AB1276" s="5">
        <v>213.86338603883837</v>
      </c>
      <c r="AC1276" s="5">
        <v>240.68959601248133</v>
      </c>
      <c r="AD1276" s="5">
        <v>265.56787443896872</v>
      </c>
      <c r="AE1276" s="5">
        <v>292.04034999999999</v>
      </c>
      <c r="AF1276" s="5">
        <v>322.84842278572421</v>
      </c>
      <c r="AG1276" s="5">
        <v>358.17709244744304</v>
      </c>
      <c r="BP1276" s="47">
        <v>80.680000000000007</v>
      </c>
      <c r="BQ1276" s="47">
        <v>1</v>
      </c>
      <c r="BR1276" s="47">
        <v>80.680000000000007</v>
      </c>
      <c r="BS1276" s="80" t="s">
        <v>432</v>
      </c>
      <c r="ED1276" s="72"/>
      <c r="EE1276" s="72"/>
    </row>
    <row r="1277" spans="20:135">
      <c r="T1277" s="19">
        <v>0.88541666666666663</v>
      </c>
      <c r="U1277" s="35">
        <v>34.127296017991569</v>
      </c>
      <c r="V1277" s="5">
        <v>34.127296017991569</v>
      </c>
      <c r="W1277" s="5">
        <v>60.921635783430077</v>
      </c>
      <c r="X1277" s="5">
        <v>85.797924866485346</v>
      </c>
      <c r="Y1277" s="5">
        <v>112.29216000000002</v>
      </c>
      <c r="Z1277" s="5">
        <v>143.13260832631249</v>
      </c>
      <c r="AA1277" s="5">
        <v>178.47088329653997</v>
      </c>
      <c r="AB1277" s="5">
        <v>214.12729601799157</v>
      </c>
      <c r="AC1277" s="5">
        <v>240.92163578343008</v>
      </c>
      <c r="AD1277" s="5">
        <v>265.79792486648535</v>
      </c>
      <c r="AE1277" s="5">
        <v>292.29216000000002</v>
      </c>
      <c r="AF1277" s="5">
        <v>323.13260832631249</v>
      </c>
      <c r="AG1277" s="5">
        <v>358.47088329653997</v>
      </c>
      <c r="BP1277" s="47">
        <v>80.69</v>
      </c>
      <c r="BQ1277" s="47">
        <v>1</v>
      </c>
      <c r="BR1277" s="47">
        <v>80.69</v>
      </c>
      <c r="BS1277" s="80" t="s">
        <v>432</v>
      </c>
      <c r="ED1277" s="72"/>
      <c r="EE1277" s="72"/>
    </row>
    <row r="1278" spans="20:135">
      <c r="T1278" s="19">
        <v>0.88611111111111107</v>
      </c>
      <c r="U1278" s="35">
        <v>34.390853716970469</v>
      </c>
      <c r="V1278" s="5">
        <v>34.390853716970469</v>
      </c>
      <c r="W1278" s="5">
        <v>61.153540718133343</v>
      </c>
      <c r="X1278" s="5">
        <v>86.02803831520032</v>
      </c>
      <c r="Y1278" s="5">
        <v>112.54415999999998</v>
      </c>
      <c r="Z1278" s="5">
        <v>143.41690619876204</v>
      </c>
      <c r="AA1278" s="5">
        <v>178.7644022454005</v>
      </c>
      <c r="AB1278" s="5">
        <v>214.39085371697047</v>
      </c>
      <c r="AC1278" s="5">
        <v>241.15354071813334</v>
      </c>
      <c r="AD1278" s="5">
        <v>266.02803831520032</v>
      </c>
      <c r="AE1278" s="5">
        <v>292.54415999999998</v>
      </c>
      <c r="AF1278" s="5">
        <v>323.41690619876198</v>
      </c>
      <c r="AG1278" s="5">
        <v>358.7644022454005</v>
      </c>
      <c r="BP1278" s="47">
        <v>80.7</v>
      </c>
      <c r="BQ1278" s="47">
        <v>1</v>
      </c>
      <c r="BR1278" s="47">
        <v>80.7</v>
      </c>
      <c r="BS1278" s="80" t="s">
        <v>432</v>
      </c>
      <c r="ED1278" s="72"/>
      <c r="EE1278" s="72"/>
    </row>
    <row r="1279" spans="20:135">
      <c r="T1279" s="19">
        <v>0.88680555555555562</v>
      </c>
      <c r="U1279" s="35">
        <v>34.654039336527262</v>
      </c>
      <c r="V1279" s="5">
        <v>34.654039336527262</v>
      </c>
      <c r="W1279" s="5">
        <v>61.385312360265914</v>
      </c>
      <c r="X1279" s="5">
        <v>86.258215926700814</v>
      </c>
      <c r="Y1279" s="5">
        <v>112.79633999999999</v>
      </c>
      <c r="Z1279" s="5">
        <v>143.70131279324346</v>
      </c>
      <c r="AA1279" s="5">
        <v>179.0576964344321</v>
      </c>
      <c r="AB1279" s="5">
        <v>214.65403933652726</v>
      </c>
      <c r="AC1279" s="5">
        <v>241.38531236026591</v>
      </c>
      <c r="AD1279" s="5">
        <v>266.25821592670081</v>
      </c>
      <c r="AE1279" s="5">
        <v>292.79633999999999</v>
      </c>
      <c r="AF1279" s="5">
        <v>323.70131279324346</v>
      </c>
      <c r="AG1279" s="5">
        <v>359.0576964344321</v>
      </c>
      <c r="BP1279" s="47">
        <v>80.709999999999994</v>
      </c>
      <c r="BQ1279" s="47">
        <v>1</v>
      </c>
      <c r="BR1279" s="47">
        <v>80.709999999999994</v>
      </c>
      <c r="BS1279" s="80" t="s">
        <v>432</v>
      </c>
      <c r="ED1279" s="72"/>
      <c r="EE1279" s="72"/>
    </row>
    <row r="1280" spans="20:135">
      <c r="T1280" s="19">
        <v>0.88750000000000007</v>
      </c>
      <c r="U1280" s="35">
        <v>34.916866890659321</v>
      </c>
      <c r="V1280" s="5">
        <v>34.916866890659321</v>
      </c>
      <c r="W1280" s="5">
        <v>61.616952252309545</v>
      </c>
      <c r="X1280" s="5">
        <v>86.488458835687538</v>
      </c>
      <c r="Y1280" s="5">
        <v>113.04872</v>
      </c>
      <c r="Z1280" s="5">
        <v>143.98582588993077</v>
      </c>
      <c r="AA1280" s="5">
        <v>179.35074187624548</v>
      </c>
      <c r="AB1280" s="5">
        <v>214.91686689065932</v>
      </c>
      <c r="AC1280" s="5">
        <v>241.61695225230955</v>
      </c>
      <c r="AD1280" s="5">
        <v>266.48845883568754</v>
      </c>
      <c r="AE1280" s="5">
        <v>293.04872</v>
      </c>
      <c r="AF1280" s="5">
        <v>323.98582588993082</v>
      </c>
      <c r="AG1280" s="5">
        <v>359.35074187624548</v>
      </c>
      <c r="BP1280" s="47">
        <v>80.72</v>
      </c>
      <c r="BQ1280" s="47">
        <v>1</v>
      </c>
      <c r="BR1280" s="47">
        <v>80.72</v>
      </c>
      <c r="BS1280" s="80" t="s">
        <v>432</v>
      </c>
      <c r="ED1280" s="72"/>
      <c r="EE1280" s="72"/>
    </row>
    <row r="1281" spans="20:135">
      <c r="T1281" s="19">
        <v>0.8881944444444444</v>
      </c>
      <c r="U1281" s="35">
        <v>35.179327132158619</v>
      </c>
      <c r="V1281" s="5">
        <v>35.179327132158619</v>
      </c>
      <c r="W1281" s="5">
        <v>61.848461933827707</v>
      </c>
      <c r="X1281" s="5">
        <v>86.718768188306171</v>
      </c>
      <c r="Y1281" s="5">
        <v>113.30128000000002</v>
      </c>
      <c r="Z1281" s="5">
        <v>144.27044411647216</v>
      </c>
      <c r="AA1281" s="5">
        <v>179.64365905471408</v>
      </c>
      <c r="AB1281" s="5">
        <v>215.17932713215862</v>
      </c>
      <c r="AC1281" s="5">
        <v>241.84846193382771</v>
      </c>
      <c r="AD1281" s="5">
        <v>266.71876818830617</v>
      </c>
      <c r="AE1281" s="5">
        <v>293.30128000000002</v>
      </c>
      <c r="AF1281" s="5">
        <v>324.27044411647222</v>
      </c>
      <c r="AG1281" s="5">
        <v>359.64365905471408</v>
      </c>
      <c r="BP1281" s="47">
        <v>80.73</v>
      </c>
      <c r="BQ1281" s="47">
        <v>1</v>
      </c>
      <c r="BR1281" s="47">
        <v>80.73</v>
      </c>
      <c r="BS1281" s="80" t="s">
        <v>432</v>
      </c>
      <c r="ED1281" s="72"/>
      <c r="EE1281" s="72"/>
    </row>
    <row r="1282" spans="20:135">
      <c r="T1282" s="19">
        <v>0.88888888888888884</v>
      </c>
      <c r="U1282" s="35">
        <v>35.441435167867382</v>
      </c>
      <c r="V1282" s="5">
        <v>35.441435167867382</v>
      </c>
      <c r="W1282" s="5">
        <v>62.079842944853283</v>
      </c>
      <c r="X1282" s="5">
        <v>86.949145095975211</v>
      </c>
      <c r="Y1282" s="5">
        <v>113.55403000000001</v>
      </c>
      <c r="Z1282" s="5">
        <v>144.55516454307076</v>
      </c>
      <c r="AA1282" s="5">
        <v>179.93621708183377</v>
      </c>
      <c r="AB1282" s="5">
        <v>215.44143516786738</v>
      </c>
      <c r="AC1282" s="5">
        <v>242.07984294485328</v>
      </c>
      <c r="AD1282" s="5">
        <v>266.94914509597521</v>
      </c>
      <c r="AE1282" s="5">
        <v>293.55403000000001</v>
      </c>
      <c r="AF1282" s="5">
        <v>324.55516454307082</v>
      </c>
      <c r="AG1282" s="5">
        <v>359.93621708183377</v>
      </c>
      <c r="BP1282" s="47">
        <v>80.739999999999995</v>
      </c>
      <c r="BQ1282" s="47">
        <v>1</v>
      </c>
      <c r="BR1282" s="47">
        <v>80.739999999999995</v>
      </c>
      <c r="BS1282" s="80" t="s">
        <v>432</v>
      </c>
      <c r="ED1282" s="72"/>
      <c r="EE1282" s="72"/>
    </row>
    <row r="1283" spans="20:135">
      <c r="T1283" s="19">
        <v>0.88958333333333339</v>
      </c>
      <c r="U1283" s="35">
        <v>35.703180820668422</v>
      </c>
      <c r="V1283" s="5">
        <v>35.703180820668422</v>
      </c>
      <c r="W1283" s="5">
        <v>62.31109682501085</v>
      </c>
      <c r="X1283" s="5">
        <v>87.179590679653813</v>
      </c>
      <c r="Y1283" s="5">
        <v>113.80698000000001</v>
      </c>
      <c r="Z1283" s="5">
        <v>144.83998420578769</v>
      </c>
      <c r="AA1283" s="5">
        <v>180.22855215981491</v>
      </c>
      <c r="AB1283" s="5">
        <v>215.70318082066842</v>
      </c>
      <c r="AC1283" s="5">
        <v>242.31109682501085</v>
      </c>
      <c r="AD1283" s="5">
        <v>267.17959067965381</v>
      </c>
      <c r="AE1283" s="5">
        <v>293.80698000000001</v>
      </c>
      <c r="AF1283" s="5">
        <v>324.83998420578769</v>
      </c>
      <c r="AG1283" s="5">
        <v>0.22855215981491028</v>
      </c>
      <c r="BP1283" s="47">
        <v>80.75</v>
      </c>
      <c r="BQ1283" s="47">
        <v>1</v>
      </c>
      <c r="BR1283" s="47">
        <v>80.75</v>
      </c>
      <c r="BS1283" s="80" t="s">
        <v>432</v>
      </c>
      <c r="ED1283" s="72"/>
      <c r="EE1283" s="72"/>
    </row>
    <row r="1284" spans="20:135">
      <c r="T1284" s="19">
        <v>0.89027777777777783</v>
      </c>
      <c r="U1284" s="35">
        <v>35.964566457142723</v>
      </c>
      <c r="V1284" s="5">
        <v>35.964566457142723</v>
      </c>
      <c r="W1284" s="5">
        <v>62.542225113936524</v>
      </c>
      <c r="X1284" s="5">
        <v>87.410106077947376</v>
      </c>
      <c r="Y1284" s="5">
        <v>114.06011000000001</v>
      </c>
      <c r="Z1284" s="5">
        <v>145.12490243638217</v>
      </c>
      <c r="AA1284" s="5">
        <v>180.5207434629877</v>
      </c>
      <c r="AB1284" s="5">
        <v>215.96456645714272</v>
      </c>
      <c r="AC1284" s="5">
        <v>242.54222511393652</v>
      </c>
      <c r="AD1284" s="5">
        <v>267.41010607794738</v>
      </c>
      <c r="AE1284" s="5">
        <v>294.06011000000001</v>
      </c>
      <c r="AF1284" s="5">
        <v>325.12490243638217</v>
      </c>
      <c r="AG1284" s="5">
        <v>0.52074346298769569</v>
      </c>
      <c r="BP1284" s="47">
        <v>80.760000000000005</v>
      </c>
      <c r="BQ1284" s="47">
        <v>1</v>
      </c>
      <c r="BR1284" s="47">
        <v>80.760000000000005</v>
      </c>
      <c r="BS1284" s="80" t="s">
        <v>432</v>
      </c>
      <c r="ED1284" s="72"/>
      <c r="EE1284" s="72"/>
    </row>
    <row r="1285" spans="20:135">
      <c r="T1285" s="19">
        <v>0.89097222222222217</v>
      </c>
      <c r="U1285" s="35">
        <v>36.225596046089265</v>
      </c>
      <c r="V1285" s="5">
        <v>36.225596046089265</v>
      </c>
      <c r="W1285" s="5">
        <v>62.773229347978145</v>
      </c>
      <c r="X1285" s="5">
        <v>87.64069237698402</v>
      </c>
      <c r="Y1285" s="5">
        <v>114.31342999999998</v>
      </c>
      <c r="Z1285" s="5">
        <v>145.40991537770969</v>
      </c>
      <c r="AA1285" s="5">
        <v>180.81263840980984</v>
      </c>
      <c r="AB1285" s="5">
        <v>216.22559604608927</v>
      </c>
      <c r="AC1285" s="5">
        <v>242.77322934797814</v>
      </c>
      <c r="AD1285" s="5">
        <v>267.64069237698402</v>
      </c>
      <c r="AE1285" s="5">
        <v>294.31342999999998</v>
      </c>
      <c r="AF1285" s="5">
        <v>325.40991537770969</v>
      </c>
      <c r="AG1285" s="5">
        <v>0.81263840980983559</v>
      </c>
      <c r="BP1285" s="47">
        <v>80.77</v>
      </c>
      <c r="BQ1285" s="47">
        <v>1</v>
      </c>
      <c r="BR1285" s="47">
        <v>80.77</v>
      </c>
      <c r="BS1285" s="80" t="s">
        <v>432</v>
      </c>
      <c r="ED1285" s="72"/>
      <c r="EE1285" s="72"/>
    </row>
    <row r="1286" spans="20:135">
      <c r="T1286" s="19">
        <v>0.89166666666666661</v>
      </c>
      <c r="U1286" s="35">
        <v>36.486275913850761</v>
      </c>
      <c r="V1286" s="5">
        <v>36.486275913850761</v>
      </c>
      <c r="W1286" s="5">
        <v>63.004111064039989</v>
      </c>
      <c r="X1286" s="5">
        <v>87.871350686667427</v>
      </c>
      <c r="Y1286" s="5">
        <v>114.56693999999999</v>
      </c>
      <c r="Z1286" s="5">
        <v>145.69502081725659</v>
      </c>
      <c r="AA1286" s="5">
        <v>181.10427989867884</v>
      </c>
      <c r="AB1286" s="5">
        <v>216.48627591385076</v>
      </c>
      <c r="AC1286" s="5">
        <v>243.00411106403999</v>
      </c>
      <c r="AD1286" s="5">
        <v>267.87135068666743</v>
      </c>
      <c r="AE1286" s="5">
        <v>294.56693999999999</v>
      </c>
      <c r="AF1286" s="5">
        <v>325.69502081725653</v>
      </c>
      <c r="AG1286" s="5">
        <v>1.1042798986788398</v>
      </c>
      <c r="BP1286" s="47">
        <v>80.78</v>
      </c>
      <c r="BQ1286" s="47">
        <v>1</v>
      </c>
      <c r="BR1286" s="47">
        <v>80.78</v>
      </c>
      <c r="BS1286" s="80" t="s">
        <v>432</v>
      </c>
      <c r="ED1286" s="72"/>
      <c r="EE1286" s="72"/>
    </row>
    <row r="1287" spans="20:135">
      <c r="T1287" s="19">
        <v>0.89236111111111116</v>
      </c>
      <c r="U1287" s="35">
        <v>36.746596524745314</v>
      </c>
      <c r="V1287" s="5">
        <v>36.746596524745314</v>
      </c>
      <c r="W1287" s="5">
        <v>63.234871798222343</v>
      </c>
      <c r="X1287" s="5">
        <v>88.10208211430222</v>
      </c>
      <c r="Y1287" s="5">
        <v>114.82065</v>
      </c>
      <c r="Z1287" s="5">
        <v>145.98021724410921</v>
      </c>
      <c r="AA1287" s="5">
        <v>181.39562116995705</v>
      </c>
      <c r="AB1287" s="5">
        <v>216.74659652474531</v>
      </c>
      <c r="AC1287" s="5">
        <v>243.23487179822234</v>
      </c>
      <c r="AD1287" s="5">
        <v>268.10208211430222</v>
      </c>
      <c r="AE1287" s="5">
        <v>294.82065</v>
      </c>
      <c r="AF1287" s="5">
        <v>325.98021724410921</v>
      </c>
      <c r="AG1287" s="5">
        <v>1.3956211699570531</v>
      </c>
      <c r="BP1287" s="47">
        <v>80.790000000000006</v>
      </c>
      <c r="BQ1287" s="47">
        <v>1</v>
      </c>
      <c r="BR1287" s="47">
        <v>80.790000000000006</v>
      </c>
      <c r="BS1287" s="80" t="s">
        <v>432</v>
      </c>
      <c r="ED1287" s="72"/>
      <c r="EE1287" s="72"/>
    </row>
    <row r="1288" spans="20:135">
      <c r="T1288" s="19">
        <v>0.8930555555555556</v>
      </c>
      <c r="U1288" s="35">
        <v>37.006567873961387</v>
      </c>
      <c r="V1288" s="5">
        <v>37.006567873961387</v>
      </c>
      <c r="W1288" s="5">
        <v>63.465513084509837</v>
      </c>
      <c r="X1288" s="5">
        <v>88.33288774089192</v>
      </c>
      <c r="Y1288" s="5">
        <v>115.07454000000001</v>
      </c>
      <c r="Z1288" s="5">
        <v>146.26550168945653</v>
      </c>
      <c r="AA1288" s="5">
        <v>181.68678455973003</v>
      </c>
      <c r="AB1288" s="5">
        <v>217.00656787396139</v>
      </c>
      <c r="AC1288" s="5">
        <v>243.46551308450984</v>
      </c>
      <c r="AD1288" s="5">
        <v>268.33288774089192</v>
      </c>
      <c r="AE1288" s="5">
        <v>295.07454000000001</v>
      </c>
      <c r="AF1288" s="5">
        <v>326.26550168945653</v>
      </c>
      <c r="AG1288" s="5">
        <v>1.6867845597300288</v>
      </c>
      <c r="BP1288" s="47">
        <v>80.8</v>
      </c>
      <c r="BQ1288" s="47">
        <v>1</v>
      </c>
      <c r="BR1288" s="47">
        <v>80.8</v>
      </c>
      <c r="BS1288" s="80" t="s">
        <v>432</v>
      </c>
      <c r="ED1288" s="72"/>
      <c r="EE1288" s="72"/>
    </row>
    <row r="1289" spans="20:135">
      <c r="T1289" s="19">
        <v>0.89374999999999993</v>
      </c>
      <c r="U1289" s="35">
        <v>37.266186020261387</v>
      </c>
      <c r="V1289" s="5">
        <v>37.266186020261387</v>
      </c>
      <c r="W1289" s="5">
        <v>63.696036456311049</v>
      </c>
      <c r="X1289" s="5">
        <v>88.563768668817715</v>
      </c>
      <c r="Y1289" s="5">
        <v>115.32862</v>
      </c>
      <c r="Z1289" s="5">
        <v>146.55087197496368</v>
      </c>
      <c r="AA1289" s="5">
        <v>181.9777161504062</v>
      </c>
      <c r="AB1289" s="5">
        <v>217.26618602026139</v>
      </c>
      <c r="AC1289" s="5">
        <v>243.69603645631105</v>
      </c>
      <c r="AD1289" s="5">
        <v>268.56376866881772</v>
      </c>
      <c r="AE1289" s="5">
        <v>295.32862</v>
      </c>
      <c r="AF1289" s="5">
        <v>326.55087197496368</v>
      </c>
      <c r="AG1289" s="5">
        <v>1.9777161504061951</v>
      </c>
      <c r="BP1289" s="47">
        <v>80.81</v>
      </c>
      <c r="BQ1289" s="47">
        <v>1</v>
      </c>
      <c r="BR1289" s="47">
        <v>80.81</v>
      </c>
      <c r="BS1289" s="80" t="s">
        <v>432</v>
      </c>
      <c r="ED1289" s="72"/>
      <c r="EE1289" s="72"/>
    </row>
    <row r="1290" spans="20:135">
      <c r="T1290" s="19">
        <v>0.89444444444444438</v>
      </c>
      <c r="U1290" s="35">
        <v>37.525455119652463</v>
      </c>
      <c r="V1290" s="5">
        <v>37.525455119652463</v>
      </c>
      <c r="W1290" s="5">
        <v>63.926443445693906</v>
      </c>
      <c r="X1290" s="5">
        <v>88.794725945613607</v>
      </c>
      <c r="Y1290" s="5">
        <v>115.58287999999999</v>
      </c>
      <c r="Z1290" s="5">
        <v>146.8363252777026</v>
      </c>
      <c r="AA1290" s="5">
        <v>182.26836438966285</v>
      </c>
      <c r="AB1290" s="5">
        <v>217.52545511965246</v>
      </c>
      <c r="AC1290" s="5">
        <v>243.92644344569391</v>
      </c>
      <c r="AD1290" s="5">
        <v>268.79472594561361</v>
      </c>
      <c r="AE1290" s="5">
        <v>295.58287999999999</v>
      </c>
      <c r="AF1290" s="5">
        <v>326.8363252777026</v>
      </c>
      <c r="AG1290" s="5">
        <v>2.2683643896628496</v>
      </c>
      <c r="BP1290" s="47">
        <v>80.819999999999993</v>
      </c>
      <c r="BQ1290" s="47">
        <v>1</v>
      </c>
      <c r="BR1290" s="47">
        <v>80.819999999999993</v>
      </c>
      <c r="BS1290" s="80" t="s">
        <v>432</v>
      </c>
      <c r="ED1290" s="72"/>
      <c r="EE1290" s="72"/>
    </row>
    <row r="1291" spans="20:135">
      <c r="T1291" s="19">
        <v>0.89513888888888893</v>
      </c>
      <c r="U1291" s="35">
        <v>37.784376410132495</v>
      </c>
      <c r="V1291" s="5">
        <v>37.784376410132495</v>
      </c>
      <c r="W1291" s="5">
        <v>64.156735583384716</v>
      </c>
      <c r="X1291" s="5">
        <v>89.025760674766332</v>
      </c>
      <c r="Y1291" s="5">
        <v>115.83733999999998</v>
      </c>
      <c r="Z1291" s="5">
        <v>147.12185992329751</v>
      </c>
      <c r="AA1291" s="5">
        <v>182.55869382010036</v>
      </c>
      <c r="AB1291" s="5">
        <v>217.7843764101325</v>
      </c>
      <c r="AC1291" s="5">
        <v>244.15673558338472</v>
      </c>
      <c r="AD1291" s="5">
        <v>269.02576067476633</v>
      </c>
      <c r="AE1291" s="5">
        <v>295.83733999999998</v>
      </c>
      <c r="AF1291" s="5">
        <v>327.12185992329756</v>
      </c>
      <c r="AG1291" s="5">
        <v>2.5586938201003591</v>
      </c>
      <c r="BP1291" s="47">
        <v>80.83</v>
      </c>
      <c r="BQ1291" s="47">
        <v>1</v>
      </c>
      <c r="BR1291" s="47">
        <v>80.83</v>
      </c>
      <c r="BS1291" s="80" t="s">
        <v>432</v>
      </c>
      <c r="ED1291" s="72"/>
      <c r="EE1291" s="72"/>
    </row>
    <row r="1292" spans="20:135">
      <c r="T1292" s="19">
        <v>0.89583333333333337</v>
      </c>
      <c r="U1292" s="35">
        <v>38.042948266113115</v>
      </c>
      <c r="V1292" s="5">
        <v>38.042948266113115</v>
      </c>
      <c r="W1292" s="5">
        <v>64.386914398794261</v>
      </c>
      <c r="X1292" s="5">
        <v>89.256873938436456</v>
      </c>
      <c r="Y1292" s="5">
        <v>116.09199000000001</v>
      </c>
      <c r="Z1292" s="5">
        <v>147.40747276579464</v>
      </c>
      <c r="AA1292" s="5">
        <v>182.84890425152076</v>
      </c>
      <c r="AB1292" s="5">
        <v>218.04294826611311</v>
      </c>
      <c r="AC1292" s="5">
        <v>244.38691439879426</v>
      </c>
      <c r="AD1292" s="5">
        <v>269.25687393843646</v>
      </c>
      <c r="AE1292" s="5">
        <v>296.09199000000001</v>
      </c>
      <c r="AF1292" s="5">
        <v>327.40747276579458</v>
      </c>
      <c r="AG1292" s="5">
        <v>2.8489042515207643</v>
      </c>
      <c r="BP1292" s="47">
        <v>80.84</v>
      </c>
      <c r="BQ1292" s="47">
        <v>1</v>
      </c>
      <c r="BR1292" s="47">
        <v>80.84</v>
      </c>
      <c r="BS1292" s="80" t="s">
        <v>432</v>
      </c>
      <c r="ED1292" s="72"/>
      <c r="EE1292" s="72"/>
    </row>
    <row r="1293" spans="20:135">
      <c r="T1293" s="19">
        <v>0.8965277777777777</v>
      </c>
      <c r="U1293" s="35">
        <v>38.301176339113226</v>
      </c>
      <c r="V1293" s="5">
        <v>38.301176339113226</v>
      </c>
      <c r="W1293" s="5">
        <v>64.616981419844478</v>
      </c>
      <c r="X1293" s="5">
        <v>89.488066742700596</v>
      </c>
      <c r="Y1293" s="5">
        <v>116.34683000000001</v>
      </c>
      <c r="Z1293" s="5">
        <v>147.69316156339096</v>
      </c>
      <c r="AA1293" s="5">
        <v>183.13877671853641</v>
      </c>
      <c r="AB1293" s="5">
        <v>218.30117633911323</v>
      </c>
      <c r="AC1293" s="5">
        <v>244.61698141984448</v>
      </c>
      <c r="AD1293" s="5">
        <v>269.4880667427006</v>
      </c>
      <c r="AE1293" s="5">
        <v>296.34683000000001</v>
      </c>
      <c r="AF1293" s="5">
        <v>327.69316156339102</v>
      </c>
      <c r="AG1293" s="5">
        <v>3.1387767185364055</v>
      </c>
      <c r="BP1293" s="47">
        <v>80.849999999999994</v>
      </c>
      <c r="BQ1293" s="47">
        <v>1</v>
      </c>
      <c r="BR1293" s="47">
        <v>80.849999999999994</v>
      </c>
      <c r="BS1293" s="80" t="s">
        <v>432</v>
      </c>
      <c r="ED1293" s="72"/>
      <c r="EE1293" s="72"/>
    </row>
    <row r="1294" spans="20:135">
      <c r="T1294" s="19">
        <v>0.89722222222222225</v>
      </c>
      <c r="U1294" s="35">
        <v>38.559058138744945</v>
      </c>
      <c r="V1294" s="5">
        <v>38.559058138744945</v>
      </c>
      <c r="W1294" s="5">
        <v>64.846938173008027</v>
      </c>
      <c r="X1294" s="5">
        <v>89.719340197308043</v>
      </c>
      <c r="Y1294" s="5">
        <v>116.60185000000001</v>
      </c>
      <c r="Z1294" s="5">
        <v>147.97892388372475</v>
      </c>
      <c r="AA1294" s="5">
        <v>183.4284131786693</v>
      </c>
      <c r="AB1294" s="5">
        <v>218.55905813874494</v>
      </c>
      <c r="AC1294" s="5">
        <v>244.84693817300803</v>
      </c>
      <c r="AD1294" s="5">
        <v>269.71934019730804</v>
      </c>
      <c r="AE1294" s="5">
        <v>296.60185000000001</v>
      </c>
      <c r="AF1294" s="5">
        <v>327.97892388372469</v>
      </c>
      <c r="AG1294" s="5">
        <v>3.4284131786693024</v>
      </c>
      <c r="BP1294" s="47">
        <v>80.86</v>
      </c>
      <c r="BQ1294" s="47">
        <v>1</v>
      </c>
      <c r="BR1294" s="47">
        <v>80.86</v>
      </c>
      <c r="BS1294" s="80" t="s">
        <v>432</v>
      </c>
      <c r="ED1294" s="72"/>
      <c r="EE1294" s="72"/>
    </row>
    <row r="1295" spans="20:135">
      <c r="T1295" s="19">
        <v>0.8979166666666667</v>
      </c>
      <c r="U1295" s="35">
        <v>38.816600440390971</v>
      </c>
      <c r="V1295" s="5">
        <v>38.816600440390971</v>
      </c>
      <c r="W1295" s="5">
        <v>65.076786183208526</v>
      </c>
      <c r="X1295" s="5">
        <v>89.950695332673604</v>
      </c>
      <c r="Y1295" s="5">
        <v>116.85705999999999</v>
      </c>
      <c r="Z1295" s="5">
        <v>148.26475660182905</v>
      </c>
      <c r="AA1295" s="5">
        <v>183.71777749353049</v>
      </c>
      <c r="AB1295" s="5">
        <v>218.81660044039097</v>
      </c>
      <c r="AC1295" s="5">
        <v>245.07678618320853</v>
      </c>
      <c r="AD1295" s="5">
        <v>269.9506953326736</v>
      </c>
      <c r="AE1295" s="5">
        <v>296.85705999999999</v>
      </c>
      <c r="AF1295" s="5">
        <v>328.26475660182905</v>
      </c>
      <c r="AG1295" s="5">
        <v>3.717777493530491</v>
      </c>
      <c r="BP1295" s="47">
        <v>80.87</v>
      </c>
      <c r="BQ1295" s="47">
        <v>1</v>
      </c>
      <c r="BR1295" s="47">
        <v>80.87</v>
      </c>
      <c r="BS1295" s="80" t="s">
        <v>432</v>
      </c>
      <c r="ED1295" s="72"/>
      <c r="EE1295" s="72"/>
    </row>
    <row r="1296" spans="20:135">
      <c r="T1296" s="19">
        <v>0.89861111111111114</v>
      </c>
      <c r="U1296" s="35">
        <v>39.073798314926307</v>
      </c>
      <c r="V1296" s="5">
        <v>39.073798314926307</v>
      </c>
      <c r="W1296" s="5">
        <v>65.306526973763596</v>
      </c>
      <c r="X1296" s="5">
        <v>90.182133190658362</v>
      </c>
      <c r="Y1296" s="5">
        <v>117.11246</v>
      </c>
      <c r="Z1296" s="5">
        <v>148.55065960274237</v>
      </c>
      <c r="AA1296" s="5">
        <v>184.00681372691975</v>
      </c>
      <c r="AB1296" s="5">
        <v>219.07379831492631</v>
      </c>
      <c r="AC1296" s="5">
        <v>245.3065269737636</v>
      </c>
      <c r="AD1296" s="5">
        <v>270.18213319065836</v>
      </c>
      <c r="AE1296" s="5">
        <v>297.11246</v>
      </c>
      <c r="AF1296" s="5">
        <v>328.55065960274231</v>
      </c>
      <c r="AG1296" s="5">
        <v>4.006813726919745</v>
      </c>
      <c r="BP1296" s="47">
        <v>80.88</v>
      </c>
      <c r="BQ1296" s="47">
        <v>1</v>
      </c>
      <c r="BR1296" s="47">
        <v>80.88</v>
      </c>
      <c r="BS1296" s="80" t="s">
        <v>432</v>
      </c>
      <c r="ED1296" s="72"/>
      <c r="EE1296" s="72"/>
    </row>
    <row r="1297" spans="20:135">
      <c r="T1297" s="19">
        <v>0.89930555555555547</v>
      </c>
      <c r="U1297" s="35">
        <v>39.330655887999797</v>
      </c>
      <c r="V1297" s="5">
        <v>39.330655887999797</v>
      </c>
      <c r="W1297" s="5">
        <v>65.53616206632887</v>
      </c>
      <c r="X1297" s="5">
        <v>90.413654812711513</v>
      </c>
      <c r="Y1297" s="5">
        <v>117.36804999999998</v>
      </c>
      <c r="Z1297" s="5">
        <v>148.83662783878503</v>
      </c>
      <c r="AA1297" s="5">
        <v>184.29565469950694</v>
      </c>
      <c r="AB1297" s="5">
        <v>219.3306558879998</v>
      </c>
      <c r="AC1297" s="5">
        <v>245.53616206632887</v>
      </c>
      <c r="AD1297" s="5">
        <v>270.41365481271151</v>
      </c>
      <c r="AE1297" s="5">
        <v>297.36804999999998</v>
      </c>
      <c r="AF1297" s="5">
        <v>328.83662783878503</v>
      </c>
      <c r="AG1297" s="5">
        <v>4.2956546995069402</v>
      </c>
      <c r="BP1297" s="47">
        <v>80.89</v>
      </c>
      <c r="BQ1297" s="47">
        <v>1</v>
      </c>
      <c r="BR1297" s="47">
        <v>80.89</v>
      </c>
      <c r="BS1297" s="80" t="s">
        <v>432</v>
      </c>
      <c r="ED1297" s="72"/>
      <c r="EE1297" s="72"/>
    </row>
    <row r="1298" spans="20:135">
      <c r="T1298" s="19">
        <v>0.9</v>
      </c>
      <c r="U1298" s="35">
        <v>39.587176202391788</v>
      </c>
      <c r="V1298" s="5">
        <v>39.587176202391788</v>
      </c>
      <c r="W1298" s="5">
        <v>65.765692980839958</v>
      </c>
      <c r="X1298" s="5">
        <v>90.645261225857439</v>
      </c>
      <c r="Y1298" s="5">
        <v>117.62383</v>
      </c>
      <c r="Z1298" s="5">
        <v>149.12265876551157</v>
      </c>
      <c r="AA1298" s="5">
        <v>184.58427747288891</v>
      </c>
      <c r="AB1298" s="5">
        <v>219.58717620239179</v>
      </c>
      <c r="AC1298" s="5">
        <v>245.76569298083996</v>
      </c>
      <c r="AD1298" s="5">
        <v>270.64526122585744</v>
      </c>
      <c r="AE1298" s="5">
        <v>297.62383</v>
      </c>
      <c r="AF1298" s="5">
        <v>329.12265876551157</v>
      </c>
      <c r="AG1298" s="5">
        <v>4.584277472888914</v>
      </c>
      <c r="BP1298" s="47">
        <v>80.900000000000006</v>
      </c>
      <c r="BQ1298" s="47">
        <v>1</v>
      </c>
      <c r="BR1298" s="47">
        <v>80.900000000000006</v>
      </c>
      <c r="BS1298" s="80" t="s">
        <v>432</v>
      </c>
      <c r="ED1298" s="72"/>
      <c r="EE1298" s="72"/>
    </row>
    <row r="1299" spans="20:135">
      <c r="T1299" s="19">
        <v>0.90069444444444446</v>
      </c>
      <c r="U1299" s="35">
        <v>39.8433564648318</v>
      </c>
      <c r="V1299" s="5">
        <v>39.8433564648318</v>
      </c>
      <c r="W1299" s="5">
        <v>65.995121235455372</v>
      </c>
      <c r="X1299" s="5">
        <v>90.876953453041097</v>
      </c>
      <c r="Y1299" s="5">
        <v>117.87979000000001</v>
      </c>
      <c r="Z1299" s="5">
        <v>149.40875304344274</v>
      </c>
      <c r="AA1299" s="5">
        <v>184.87259724696554</v>
      </c>
      <c r="AB1299" s="5">
        <v>219.8433564648318</v>
      </c>
      <c r="AC1299" s="5">
        <v>245.99512123545537</v>
      </c>
      <c r="AD1299" s="5">
        <v>270.8769534530411</v>
      </c>
      <c r="AE1299" s="5">
        <v>297.87979000000001</v>
      </c>
      <c r="AF1299" s="5">
        <v>329.40875304344274</v>
      </c>
      <c r="AG1299" s="5">
        <v>4.8725972469655403</v>
      </c>
      <c r="BP1299" s="47">
        <v>80.91</v>
      </c>
      <c r="BQ1299" s="47">
        <v>1</v>
      </c>
      <c r="BR1299" s="47">
        <v>80.91</v>
      </c>
      <c r="BS1299" s="80" t="s">
        <v>432</v>
      </c>
      <c r="ED1299" s="72"/>
      <c r="EE1299" s="72"/>
    </row>
    <row r="1300" spans="20:135">
      <c r="T1300" s="19">
        <v>0.90138888888888891</v>
      </c>
      <c r="U1300" s="35">
        <v>40.09920188497108</v>
      </c>
      <c r="V1300" s="5">
        <v>40.09920188497108</v>
      </c>
      <c r="W1300" s="5">
        <v>66.224448346499457</v>
      </c>
      <c r="X1300" s="5">
        <v>91.10873251721074</v>
      </c>
      <c r="Y1300" s="5">
        <v>118.13594000000001</v>
      </c>
      <c r="Z1300" s="5">
        <v>149.69490469534855</v>
      </c>
      <c r="AA1300" s="5">
        <v>185.16060148641014</v>
      </c>
      <c r="AB1300" s="5">
        <v>220.09920188497108</v>
      </c>
      <c r="AC1300" s="5">
        <v>246.22444834649946</v>
      </c>
      <c r="AD1300" s="5">
        <v>271.10873251721074</v>
      </c>
      <c r="AE1300" s="5">
        <v>298.13594000000001</v>
      </c>
      <c r="AF1300" s="5">
        <v>329.69490469534855</v>
      </c>
      <c r="AG1300" s="5">
        <v>5.1606014864101439</v>
      </c>
      <c r="BP1300" s="47">
        <v>80.92</v>
      </c>
      <c r="BQ1300" s="47">
        <v>1</v>
      </c>
      <c r="BR1300" s="47">
        <v>80.92</v>
      </c>
      <c r="BS1300" s="80" t="s">
        <v>432</v>
      </c>
      <c r="ED1300" s="72"/>
      <c r="EE1300" s="72"/>
    </row>
    <row r="1301" spans="20:135">
      <c r="T1301" s="19">
        <v>0.90208333333333324</v>
      </c>
      <c r="U1301" s="35">
        <v>40.354716200670623</v>
      </c>
      <c r="V1301" s="5">
        <v>40.354716200670623</v>
      </c>
      <c r="W1301" s="5">
        <v>66.453675828407029</v>
      </c>
      <c r="X1301" s="5">
        <v>91.340599412955214</v>
      </c>
      <c r="Y1301" s="5">
        <v>118.39228000000003</v>
      </c>
      <c r="Z1301" s="5">
        <v>149.98111393159218</v>
      </c>
      <c r="AA1301" s="5">
        <v>185.44837480222151</v>
      </c>
      <c r="AB1301" s="5">
        <v>220.35471620067062</v>
      </c>
      <c r="AC1301" s="5">
        <v>246.45367582840703</v>
      </c>
      <c r="AD1301" s="5">
        <v>271.34059941295521</v>
      </c>
      <c r="AE1301" s="5">
        <v>298.39228000000003</v>
      </c>
      <c r="AF1301" s="5">
        <v>329.98111393159218</v>
      </c>
      <c r="AG1301" s="5">
        <v>5.4483748022215082</v>
      </c>
      <c r="BP1301" s="47">
        <v>80.930000000000007</v>
      </c>
      <c r="BQ1301" s="47">
        <v>1</v>
      </c>
      <c r="BR1301" s="47">
        <v>80.930000000000007</v>
      </c>
      <c r="BS1301" s="80" t="s">
        <v>432</v>
      </c>
      <c r="ED1301" s="72"/>
      <c r="EE1301" s="72"/>
    </row>
    <row r="1302" spans="20:135">
      <c r="T1302" s="19">
        <v>0.90277777777777779</v>
      </c>
      <c r="U1302" s="35">
        <v>40.609893991838192</v>
      </c>
      <c r="V1302" s="5">
        <v>40.609893991838192</v>
      </c>
      <c r="W1302" s="5">
        <v>66.682805193666582</v>
      </c>
      <c r="X1302" s="5">
        <v>91.57255515744265</v>
      </c>
      <c r="Y1302" s="5">
        <v>118.64881000000003</v>
      </c>
      <c r="Z1302" s="5">
        <v>150.2673753583415</v>
      </c>
      <c r="AA1302" s="5">
        <v>185.7358991478128</v>
      </c>
      <c r="AB1302" s="5">
        <v>220.60989399183819</v>
      </c>
      <c r="AC1302" s="5">
        <v>246.68280519366658</v>
      </c>
      <c r="AD1302" s="5">
        <v>271.57255515744265</v>
      </c>
      <c r="AE1302" s="5">
        <v>298.64881000000003</v>
      </c>
      <c r="AF1302" s="5">
        <v>330.2673753583415</v>
      </c>
      <c r="AG1302" s="5">
        <v>5.7358991478128019</v>
      </c>
      <c r="BP1302" s="47">
        <v>80.94</v>
      </c>
      <c r="BQ1302" s="47">
        <v>1</v>
      </c>
      <c r="BR1302" s="47">
        <v>80.94</v>
      </c>
      <c r="BS1302" s="80" t="s">
        <v>432</v>
      </c>
      <c r="ED1302" s="72"/>
      <c r="EE1302" s="72"/>
    </row>
    <row r="1303" spans="20:135">
      <c r="T1303" s="19">
        <v>0.90347222222222223</v>
      </c>
      <c r="U1303" s="35">
        <v>40.864742331058778</v>
      </c>
      <c r="V1303" s="5">
        <v>40.864742331058778</v>
      </c>
      <c r="W1303" s="5">
        <v>66.911837952766234</v>
      </c>
      <c r="X1303" s="5">
        <v>91.804600740291335</v>
      </c>
      <c r="Y1303" s="5">
        <v>118.90552000000002</v>
      </c>
      <c r="Z1303" s="5">
        <v>150.55368891931448</v>
      </c>
      <c r="AA1303" s="5">
        <v>186.02309760849539</v>
      </c>
      <c r="AB1303" s="5">
        <v>220.86474233105878</v>
      </c>
      <c r="AC1303" s="5">
        <v>246.91183795276623</v>
      </c>
      <c r="AD1303" s="5">
        <v>271.80460074029133</v>
      </c>
      <c r="AE1303" s="5">
        <v>298.90552000000002</v>
      </c>
      <c r="AF1303" s="5">
        <v>330.55368891931454</v>
      </c>
      <c r="AG1303" s="5">
        <v>6.0230976084953909</v>
      </c>
      <c r="BP1303" s="47">
        <v>80.95</v>
      </c>
      <c r="BQ1303" s="47">
        <v>1</v>
      </c>
      <c r="BR1303" s="47">
        <v>80.95</v>
      </c>
      <c r="BS1303" s="80" t="s">
        <v>432</v>
      </c>
      <c r="ED1303" s="72"/>
      <c r="EE1303" s="72"/>
    </row>
    <row r="1304" spans="20:135">
      <c r="T1304" s="19">
        <v>0.90416666666666667</v>
      </c>
      <c r="U1304" s="35">
        <v>41.119260074963279</v>
      </c>
      <c r="V1304" s="5">
        <v>41.119260074963279</v>
      </c>
      <c r="W1304" s="5">
        <v>67.140775614137453</v>
      </c>
      <c r="X1304" s="5">
        <v>92.036737155075457</v>
      </c>
      <c r="Y1304" s="5">
        <v>119.16242</v>
      </c>
      <c r="Z1304" s="5">
        <v>150.84005286494266</v>
      </c>
      <c r="AA1304" s="5">
        <v>186.31006541882471</v>
      </c>
      <c r="AB1304" s="5">
        <v>221.11926007496328</v>
      </c>
      <c r="AC1304" s="5">
        <v>247.14077561413745</v>
      </c>
      <c r="AD1304" s="5">
        <v>272.03673715507546</v>
      </c>
      <c r="AE1304" s="5">
        <v>299.16242</v>
      </c>
      <c r="AF1304" s="5">
        <v>330.84005286494272</v>
      </c>
      <c r="AG1304" s="5">
        <v>6.3100654188247063</v>
      </c>
      <c r="BP1304" s="47">
        <v>80.959999999999994</v>
      </c>
      <c r="BQ1304" s="47">
        <v>1</v>
      </c>
      <c r="BR1304" s="47">
        <v>80.959999999999994</v>
      </c>
      <c r="BS1304" s="80" t="s">
        <v>432</v>
      </c>
      <c r="ED1304" s="72"/>
      <c r="EE1304" s="72"/>
    </row>
    <row r="1305" spans="20:135">
      <c r="T1305" s="19">
        <v>0.90486111111111101</v>
      </c>
      <c r="U1305" s="35">
        <v>41.373449137863986</v>
      </c>
      <c r="V1305" s="5">
        <v>41.373449137863986</v>
      </c>
      <c r="W1305" s="5">
        <v>67.369619684106169</v>
      </c>
      <c r="X1305" s="5">
        <v>92.268965384620117</v>
      </c>
      <c r="Y1305" s="5">
        <v>119.41949999999997</v>
      </c>
      <c r="Z1305" s="5">
        <v>151.12645966489106</v>
      </c>
      <c r="AA1305" s="5">
        <v>186.59668626212425</v>
      </c>
      <c r="AB1305" s="5">
        <v>221.37344913786399</v>
      </c>
      <c r="AC1305" s="5">
        <v>247.36961968410617</v>
      </c>
      <c r="AD1305" s="5">
        <v>272.26896538462012</v>
      </c>
      <c r="AE1305" s="5">
        <v>299.41949999999997</v>
      </c>
      <c r="AF1305" s="5">
        <v>331.12645966489106</v>
      </c>
      <c r="AG1305" s="5">
        <v>6.5966862621242512</v>
      </c>
      <c r="BP1305" s="47">
        <v>80.97</v>
      </c>
      <c r="BQ1305" s="47">
        <v>1</v>
      </c>
      <c r="BR1305" s="47">
        <v>80.97</v>
      </c>
      <c r="BS1305" s="80" t="s">
        <v>432</v>
      </c>
      <c r="ED1305" s="72"/>
      <c r="EE1305" s="72"/>
    </row>
    <row r="1306" spans="20:135">
      <c r="T1306" s="19">
        <v>0.90555555555555556</v>
      </c>
      <c r="U1306" s="35">
        <v>41.627309457946239</v>
      </c>
      <c r="V1306" s="5">
        <v>41.627309457946239</v>
      </c>
      <c r="W1306" s="5">
        <v>67.598371666827802</v>
      </c>
      <c r="X1306" s="5">
        <v>92.501286402970834</v>
      </c>
      <c r="Y1306" s="5">
        <v>119.67676999999998</v>
      </c>
      <c r="Z1306" s="5">
        <v>151.41291190489596</v>
      </c>
      <c r="AA1306" s="5">
        <v>186.883075985711</v>
      </c>
      <c r="AB1306" s="5">
        <v>221.62730945794624</v>
      </c>
      <c r="AC1306" s="5">
        <v>247.5983716668278</v>
      </c>
      <c r="AD1306" s="5">
        <v>272.50128640297083</v>
      </c>
      <c r="AE1306" s="5">
        <v>299.67676999999998</v>
      </c>
      <c r="AF1306" s="5">
        <v>331.41291190489596</v>
      </c>
      <c r="AG1306" s="5">
        <v>6.8830759857110024</v>
      </c>
      <c r="BP1306" s="47">
        <v>80.98</v>
      </c>
      <c r="BQ1306" s="47">
        <v>1</v>
      </c>
      <c r="BR1306" s="47">
        <v>80.98</v>
      </c>
      <c r="BS1306" s="80" t="s">
        <v>432</v>
      </c>
      <c r="ED1306" s="72"/>
      <c r="EE1306" s="72"/>
    </row>
    <row r="1307" spans="20:135">
      <c r="T1307" s="19">
        <v>0.90625</v>
      </c>
      <c r="U1307" s="35">
        <v>41.880848043237847</v>
      </c>
      <c r="V1307" s="5">
        <v>41.880848043237847</v>
      </c>
      <c r="W1307" s="5">
        <v>67.827033064248553</v>
      </c>
      <c r="X1307" s="5">
        <v>92.73370118036496</v>
      </c>
      <c r="Y1307" s="5">
        <v>119.93421999999998</v>
      </c>
      <c r="Z1307" s="5">
        <v>151.69940531917428</v>
      </c>
      <c r="AA1307" s="5">
        <v>187.16924890949173</v>
      </c>
      <c r="AB1307" s="5">
        <v>221.88084804323785</v>
      </c>
      <c r="AC1307" s="5">
        <v>247.82703306424855</v>
      </c>
      <c r="AD1307" s="5">
        <v>272.73370118036496</v>
      </c>
      <c r="AE1307" s="5">
        <v>299.93421999999998</v>
      </c>
      <c r="AF1307" s="5">
        <v>331.69940531917433</v>
      </c>
      <c r="AG1307" s="5">
        <v>7.1692489094917278</v>
      </c>
      <c r="BP1307" s="47">
        <v>80.989999999999995</v>
      </c>
      <c r="BQ1307" s="47">
        <v>1</v>
      </c>
      <c r="BR1307" s="47">
        <v>80.989999999999995</v>
      </c>
      <c r="BS1307" s="80" t="s">
        <v>432</v>
      </c>
      <c r="ED1307" s="72"/>
      <c r="EE1307" s="72"/>
    </row>
    <row r="1308" spans="20:135">
      <c r="T1308" s="19">
        <v>0.90694444444444444</v>
      </c>
      <c r="U1308" s="35">
        <v>42.134059785553063</v>
      </c>
      <c r="V1308" s="5">
        <v>42.134059785553063</v>
      </c>
      <c r="W1308" s="5">
        <v>68.055605376034862</v>
      </c>
      <c r="X1308" s="5">
        <v>92.966210675712489</v>
      </c>
      <c r="Y1308" s="5">
        <v>120.19186000000002</v>
      </c>
      <c r="Z1308" s="5">
        <v>151.98593743806691</v>
      </c>
      <c r="AA1308" s="5">
        <v>187.45504495734639</v>
      </c>
      <c r="AB1308" s="5">
        <v>222.13405978555306</v>
      </c>
      <c r="AC1308" s="5">
        <v>248.05560537603486</v>
      </c>
      <c r="AD1308" s="5">
        <v>272.96621067571249</v>
      </c>
      <c r="AE1308" s="5">
        <v>300.19186000000002</v>
      </c>
      <c r="AF1308" s="5">
        <v>331.98593743806697</v>
      </c>
      <c r="AG1308" s="5">
        <v>7.4550449573463879</v>
      </c>
      <c r="BP1308" s="47">
        <v>81</v>
      </c>
      <c r="BQ1308" s="47">
        <v>1</v>
      </c>
      <c r="BR1308" s="47">
        <v>81</v>
      </c>
      <c r="BS1308" s="80" t="s">
        <v>432</v>
      </c>
      <c r="ED1308" s="72"/>
      <c r="EE1308" s="72"/>
    </row>
    <row r="1309" spans="20:135">
      <c r="T1309" s="19">
        <v>0.90763888888888899</v>
      </c>
      <c r="U1309" s="35">
        <v>42.386950434047776</v>
      </c>
      <c r="V1309" s="5">
        <v>42.386950434047776</v>
      </c>
      <c r="W1309" s="5">
        <v>68.284090099539526</v>
      </c>
      <c r="X1309" s="5">
        <v>93.198815834453512</v>
      </c>
      <c r="Y1309" s="5">
        <v>120.44968</v>
      </c>
      <c r="Z1309" s="5">
        <v>152.27250612616695</v>
      </c>
      <c r="AA1309" s="5">
        <v>187.74062574100259</v>
      </c>
      <c r="AB1309" s="5">
        <v>222.38695043404778</v>
      </c>
      <c r="AC1309" s="5">
        <v>248.28409009953953</v>
      </c>
      <c r="AD1309" s="5">
        <v>273.19881583445351</v>
      </c>
      <c r="AE1309" s="5">
        <v>300.44968</v>
      </c>
      <c r="AF1309" s="5">
        <v>332.272506126167</v>
      </c>
      <c r="AG1309" s="5">
        <v>7.7406257410025887</v>
      </c>
      <c r="BP1309" s="47">
        <v>89</v>
      </c>
      <c r="BQ1309" s="47">
        <v>-3</v>
      </c>
      <c r="BR1309" s="47">
        <v>89</v>
      </c>
      <c r="BS1309" s="71" t="s">
        <v>430</v>
      </c>
      <c r="ED1309" s="72"/>
      <c r="EE1309" s="72"/>
    </row>
    <row r="1310" spans="20:135">
      <c r="T1310" s="19">
        <v>0.90833333333333333</v>
      </c>
      <c r="U1310" s="35">
        <v>42.639521178939901</v>
      </c>
      <c r="V1310" s="5">
        <v>42.639521178939901</v>
      </c>
      <c r="W1310" s="5">
        <v>68.512488729771576</v>
      </c>
      <c r="X1310" s="5">
        <v>93.431517662611782</v>
      </c>
      <c r="Y1310" s="5">
        <v>120.70767999999998</v>
      </c>
      <c r="Z1310" s="5">
        <v>152.55910650029841</v>
      </c>
      <c r="AA1310" s="5">
        <v>188.02585961502996</v>
      </c>
      <c r="AB1310" s="5">
        <v>222.6395211789399</v>
      </c>
      <c r="AC1310" s="5">
        <v>248.51248872977158</v>
      </c>
      <c r="AD1310" s="5">
        <v>273.43151766261178</v>
      </c>
      <c r="AE1310" s="5">
        <v>300.70767999999998</v>
      </c>
      <c r="AF1310" s="5">
        <v>332.55910650029841</v>
      </c>
      <c r="AG1310" s="5">
        <v>8.0258596150299581</v>
      </c>
      <c r="BP1310" s="47">
        <v>89.01</v>
      </c>
      <c r="BQ1310" s="47">
        <v>-3</v>
      </c>
      <c r="BR1310" s="47">
        <v>89.01</v>
      </c>
      <c r="BS1310" s="71" t="s">
        <v>430</v>
      </c>
      <c r="ED1310" s="72"/>
      <c r="EE1310" s="72"/>
    </row>
    <row r="1311" spans="20:135">
      <c r="T1311" s="19">
        <v>0.90902777777777777</v>
      </c>
      <c r="U1311" s="35">
        <v>42.891771825731155</v>
      </c>
      <c r="V1311" s="5">
        <v>42.891771825731155</v>
      </c>
      <c r="W1311" s="5">
        <v>68.740802759248879</v>
      </c>
      <c r="X1311" s="5">
        <v>93.664316999759194</v>
      </c>
      <c r="Y1311" s="5">
        <v>120.96587</v>
      </c>
      <c r="Z1311" s="5">
        <v>152.84573980686662</v>
      </c>
      <c r="AA1311" s="5">
        <v>188.31084226959416</v>
      </c>
      <c r="AB1311" s="5">
        <v>222.89177182573115</v>
      </c>
      <c r="AC1311" s="5">
        <v>248.74080275924888</v>
      </c>
      <c r="AD1311" s="5">
        <v>273.66431699975919</v>
      </c>
      <c r="AE1311" s="5">
        <v>300.96587</v>
      </c>
      <c r="AF1311" s="5">
        <v>332.84573980686662</v>
      </c>
      <c r="AG1311" s="5">
        <v>8.3108422695941613</v>
      </c>
      <c r="BP1311" s="47">
        <v>89.02</v>
      </c>
      <c r="BQ1311" s="47">
        <v>-3</v>
      </c>
      <c r="BR1311" s="47">
        <v>89.02</v>
      </c>
      <c r="BS1311" s="71" t="s">
        <v>430</v>
      </c>
      <c r="ED1311" s="72"/>
      <c r="EE1311" s="72"/>
    </row>
    <row r="1312" spans="20:135">
      <c r="T1312" s="19">
        <v>0.90972222222222221</v>
      </c>
      <c r="U1312" s="35">
        <v>43.143705135266941</v>
      </c>
      <c r="V1312" s="5">
        <v>43.143705135266941</v>
      </c>
      <c r="W1312" s="5">
        <v>68.969033678054302</v>
      </c>
      <c r="X1312" s="5">
        <v>93.897214865696242</v>
      </c>
      <c r="Y1312" s="5">
        <v>121.22424000000001</v>
      </c>
      <c r="Z1312" s="5">
        <v>153.13240031746636</v>
      </c>
      <c r="AA1312" s="5">
        <v>188.59559201105594</v>
      </c>
      <c r="AB1312" s="5">
        <v>223.14370513526694</v>
      </c>
      <c r="AC1312" s="5">
        <v>248.9690336780543</v>
      </c>
      <c r="AD1312" s="5">
        <v>273.89721486569624</v>
      </c>
      <c r="AE1312" s="5">
        <v>301.22424000000001</v>
      </c>
      <c r="AF1312" s="5">
        <v>333.13240031746636</v>
      </c>
      <c r="AG1312" s="5">
        <v>8.5955920110559418</v>
      </c>
      <c r="BP1312" s="47">
        <v>89.03</v>
      </c>
      <c r="BQ1312" s="47">
        <v>-3</v>
      </c>
      <c r="BR1312" s="47">
        <v>89.03</v>
      </c>
      <c r="BS1312" s="71" t="s">
        <v>430</v>
      </c>
      <c r="ED1312" s="72"/>
      <c r="EE1312" s="72"/>
    </row>
    <row r="1313" spans="20:135">
      <c r="T1313" s="19">
        <v>0.91041666666666676</v>
      </c>
      <c r="U1313" s="35">
        <v>43.395321845013655</v>
      </c>
      <c r="V1313" s="5">
        <v>43.395321845013655</v>
      </c>
      <c r="W1313" s="5">
        <v>69.19718297369792</v>
      </c>
      <c r="X1313" s="5">
        <v>94.130212184398658</v>
      </c>
      <c r="Y1313" s="5">
        <v>121.4828</v>
      </c>
      <c r="Z1313" s="5">
        <v>153.41908594384302</v>
      </c>
      <c r="AA1313" s="5">
        <v>188.8799482860212</v>
      </c>
      <c r="AB1313" s="5">
        <v>223.39532184501365</v>
      </c>
      <c r="AC1313" s="5">
        <v>249.19718297369792</v>
      </c>
      <c r="AD1313" s="5">
        <v>274.13021218439866</v>
      </c>
      <c r="AE1313" s="5">
        <v>301.4828</v>
      </c>
      <c r="AF1313" s="5">
        <v>333.41908594384302</v>
      </c>
      <c r="AG1313" s="5">
        <v>8.8799482860212038</v>
      </c>
      <c r="BP1313" s="47">
        <v>89.04</v>
      </c>
      <c r="BQ1313" s="47">
        <v>-3</v>
      </c>
      <c r="BR1313" s="47">
        <v>89.04</v>
      </c>
      <c r="BS1313" s="71" t="s">
        <v>430</v>
      </c>
      <c r="ED1313" s="72"/>
      <c r="EE1313" s="72"/>
    </row>
    <row r="1314" spans="20:135">
      <c r="T1314" s="19">
        <v>0.91111111111111109</v>
      </c>
      <c r="U1314" s="35">
        <v>43.646624455313884</v>
      </c>
      <c r="V1314" s="5">
        <v>43.646624455313884</v>
      </c>
      <c r="W1314" s="5">
        <v>69.425252131250147</v>
      </c>
      <c r="X1314" s="5">
        <v>94.36330978389276</v>
      </c>
      <c r="Y1314" s="5">
        <v>121.74153000000001</v>
      </c>
      <c r="Z1314" s="5">
        <v>153.70579616322493</v>
      </c>
      <c r="AA1314" s="5">
        <v>189.16408216889494</v>
      </c>
      <c r="AB1314" s="5">
        <v>223.64662445531388</v>
      </c>
      <c r="AC1314" s="5">
        <v>249.42525213125015</v>
      </c>
      <c r="AD1314" s="5">
        <v>274.36330978389276</v>
      </c>
      <c r="AE1314" s="5">
        <v>301.74153000000001</v>
      </c>
      <c r="AF1314" s="5">
        <v>333.70579616322487</v>
      </c>
      <c r="AG1314" s="5">
        <v>9.1640821688949359</v>
      </c>
      <c r="BP1314" s="47">
        <v>89.05</v>
      </c>
      <c r="BQ1314" s="47">
        <v>-3</v>
      </c>
      <c r="BR1314" s="47">
        <v>89.05</v>
      </c>
      <c r="BS1314" s="71" t="s">
        <v>430</v>
      </c>
      <c r="ED1314" s="72"/>
      <c r="EE1314" s="72"/>
    </row>
    <row r="1315" spans="20:135">
      <c r="T1315" s="19">
        <v>0.91180555555555554</v>
      </c>
      <c r="U1315" s="35">
        <v>43.897613947196589</v>
      </c>
      <c r="V1315" s="5">
        <v>43.897613947196589</v>
      </c>
      <c r="W1315" s="5">
        <v>69.653242633070022</v>
      </c>
      <c r="X1315" s="5">
        <v>94.596508669800528</v>
      </c>
      <c r="Y1315" s="5">
        <v>122.00045</v>
      </c>
      <c r="Z1315" s="5">
        <v>153.99252618469939</v>
      </c>
      <c r="AA1315" s="5">
        <v>189.44791304902714</v>
      </c>
      <c r="AB1315" s="5">
        <v>223.89761394719659</v>
      </c>
      <c r="AC1315" s="5">
        <v>249.65324263307002</v>
      </c>
      <c r="AD1315" s="5">
        <v>274.59650866980053</v>
      </c>
      <c r="AE1315" s="5">
        <v>302.00045</v>
      </c>
      <c r="AF1315" s="5">
        <v>333.99252618469939</v>
      </c>
      <c r="AG1315" s="5">
        <v>9.4479130490271359</v>
      </c>
      <c r="BP1315" s="47">
        <v>89.06</v>
      </c>
      <c r="BQ1315" s="47">
        <v>-3</v>
      </c>
      <c r="BR1315" s="47">
        <v>89.06</v>
      </c>
      <c r="BS1315" s="71" t="s">
        <v>430</v>
      </c>
      <c r="ED1315" s="72"/>
      <c r="EE1315" s="72"/>
    </row>
    <row r="1316" spans="20:135">
      <c r="T1316" s="19">
        <v>0.91249999999999998</v>
      </c>
      <c r="U1316" s="35">
        <v>44.148292634899462</v>
      </c>
      <c r="V1316" s="5">
        <v>44.148292634899462</v>
      </c>
      <c r="W1316" s="5">
        <v>69.88115595875189</v>
      </c>
      <c r="X1316" s="5">
        <v>94.829809722216794</v>
      </c>
      <c r="Y1316" s="5">
        <v>122.25954999999999</v>
      </c>
      <c r="Z1316" s="5">
        <v>154.27927389435877</v>
      </c>
      <c r="AA1316" s="5">
        <v>189.73149172711618</v>
      </c>
      <c r="AB1316" s="5">
        <v>224.14829263489946</v>
      </c>
      <c r="AC1316" s="5">
        <v>249.88115595875189</v>
      </c>
      <c r="AD1316" s="5">
        <v>274.82980972221679</v>
      </c>
      <c r="AE1316" s="5">
        <v>302.25954999999999</v>
      </c>
      <c r="AF1316" s="5">
        <v>334.27927389435882</v>
      </c>
      <c r="AG1316" s="5">
        <v>9.7314917271161789</v>
      </c>
      <c r="BP1316" s="47">
        <v>89.07</v>
      </c>
      <c r="BQ1316" s="47">
        <v>-3</v>
      </c>
      <c r="BR1316" s="47">
        <v>89.07</v>
      </c>
      <c r="BS1316" s="71" t="s">
        <v>430</v>
      </c>
      <c r="ED1316" s="72"/>
      <c r="EE1316" s="72"/>
    </row>
    <row r="1317" spans="20:135">
      <c r="T1317" s="19">
        <v>0.91319444444444453</v>
      </c>
      <c r="U1317" s="35">
        <v>44.398661339535124</v>
      </c>
      <c r="V1317" s="5">
        <v>44.398661339535124</v>
      </c>
      <c r="W1317" s="5">
        <v>70.108993585236703</v>
      </c>
      <c r="X1317" s="5">
        <v>95.063213805059547</v>
      </c>
      <c r="Y1317" s="5">
        <v>122.51882999999998</v>
      </c>
      <c r="Z1317" s="5">
        <v>154.56603774001951</v>
      </c>
      <c r="AA1317" s="5">
        <v>190.01475931760962</v>
      </c>
      <c r="AB1317" s="5">
        <v>224.39866133953512</v>
      </c>
      <c r="AC1317" s="5">
        <v>250.1089935852367</v>
      </c>
      <c r="AD1317" s="5">
        <v>275.06321380505955</v>
      </c>
      <c r="AE1317" s="5">
        <v>302.51882999999998</v>
      </c>
      <c r="AF1317" s="5">
        <v>334.56603774001957</v>
      </c>
      <c r="AG1317" s="5">
        <v>10.014759317609617</v>
      </c>
      <c r="BP1317" s="47">
        <v>89.08</v>
      </c>
      <c r="BQ1317" s="47">
        <v>-3</v>
      </c>
      <c r="BR1317" s="47">
        <v>89.08</v>
      </c>
      <c r="BS1317" s="71" t="s">
        <v>430</v>
      </c>
      <c r="ED1317" s="72"/>
      <c r="EE1317" s="72"/>
    </row>
    <row r="1318" spans="20:135">
      <c r="T1318" s="19">
        <v>0.91388888888888886</v>
      </c>
      <c r="U1318" s="35">
        <v>44.648721878133529</v>
      </c>
      <c r="V1318" s="5">
        <v>44.648721878133529</v>
      </c>
      <c r="W1318" s="5">
        <v>70.336756986729597</v>
      </c>
      <c r="X1318" s="5">
        <v>95.296721815994204</v>
      </c>
      <c r="Y1318" s="5">
        <v>122.77828</v>
      </c>
      <c r="Z1318" s="5">
        <v>154.85281482389234</v>
      </c>
      <c r="AA1318" s="5">
        <v>190.29768655432139</v>
      </c>
      <c r="AB1318" s="5">
        <v>224.64872187813353</v>
      </c>
      <c r="AC1318" s="5">
        <v>250.3367569867296</v>
      </c>
      <c r="AD1318" s="5">
        <v>275.2967218159942</v>
      </c>
      <c r="AE1318" s="5">
        <v>302.77828</v>
      </c>
      <c r="AF1318" s="5">
        <v>334.85281482389234</v>
      </c>
      <c r="AG1318" s="5">
        <v>10.297686554321388</v>
      </c>
      <c r="BP1318" s="47">
        <v>89.09</v>
      </c>
      <c r="BQ1318" s="47">
        <v>-3</v>
      </c>
      <c r="BR1318" s="47">
        <v>89.09</v>
      </c>
      <c r="BS1318" s="71" t="s">
        <v>430</v>
      </c>
      <c r="ED1318" s="72"/>
      <c r="EE1318" s="72"/>
    </row>
    <row r="1319" spans="20:135">
      <c r="T1319" s="19">
        <v>0.9145833333333333</v>
      </c>
      <c r="U1319" s="35">
        <v>44.898476257738594</v>
      </c>
      <c r="V1319" s="5">
        <v>44.898476257738594</v>
      </c>
      <c r="W1319" s="5">
        <v>70.564447634636736</v>
      </c>
      <c r="X1319" s="5">
        <v>95.530334662518726</v>
      </c>
      <c r="Y1319" s="5">
        <v>123.03791999999999</v>
      </c>
      <c r="Z1319" s="5">
        <v>155.13960153188373</v>
      </c>
      <c r="AA1319" s="5">
        <v>190.58035750244926</v>
      </c>
      <c r="AB1319" s="5">
        <v>224.89847625773859</v>
      </c>
      <c r="AC1319" s="5">
        <v>250.56444763463674</v>
      </c>
      <c r="AD1319" s="5">
        <v>275.53033466251873</v>
      </c>
      <c r="AE1319" s="5">
        <v>303.03791999999999</v>
      </c>
      <c r="AF1319" s="5">
        <v>335.13960153188373</v>
      </c>
      <c r="AG1319" s="5">
        <v>10.58035750244926</v>
      </c>
      <c r="BP1319" s="47">
        <v>89.1</v>
      </c>
      <c r="BQ1319" s="47">
        <v>-3</v>
      </c>
      <c r="BR1319" s="47">
        <v>89.1</v>
      </c>
      <c r="BS1319" s="71" t="s">
        <v>430</v>
      </c>
      <c r="ED1319" s="72"/>
      <c r="EE1319" s="72"/>
    </row>
    <row r="1320" spans="20:135">
      <c r="T1320" s="19">
        <v>0.91527777777777775</v>
      </c>
      <c r="U1320" s="35">
        <v>45.147925661162219</v>
      </c>
      <c r="V1320" s="5">
        <v>45.147925661162219</v>
      </c>
      <c r="W1320" s="5">
        <v>70.792066997143195</v>
      </c>
      <c r="X1320" s="5">
        <v>95.764053170253305</v>
      </c>
      <c r="Y1320" s="5">
        <v>123.29773</v>
      </c>
      <c r="Z1320" s="5">
        <v>155.42639707858166</v>
      </c>
      <c r="AA1320" s="5">
        <v>190.86274520562228</v>
      </c>
      <c r="AB1320" s="5">
        <v>225.14792566116222</v>
      </c>
      <c r="AC1320" s="5">
        <v>250.79206699714319</v>
      </c>
      <c r="AD1320" s="5">
        <v>275.76405317025331</v>
      </c>
      <c r="AE1320" s="5">
        <v>303.29773</v>
      </c>
      <c r="AF1320" s="5">
        <v>335.4263970785816</v>
      </c>
      <c r="AG1320" s="5">
        <v>10.862745205622275</v>
      </c>
      <c r="BP1320" s="47">
        <v>89.11</v>
      </c>
      <c r="BQ1320" s="47">
        <v>-3</v>
      </c>
      <c r="BR1320" s="47">
        <v>89.11</v>
      </c>
      <c r="BS1320" s="71" t="s">
        <v>430</v>
      </c>
      <c r="ED1320" s="72"/>
      <c r="EE1320" s="72"/>
    </row>
    <row r="1321" spans="20:135">
      <c r="T1321" s="19">
        <v>0.9159722222222223</v>
      </c>
      <c r="U1321" s="35">
        <v>45.3970715150312</v>
      </c>
      <c r="V1321" s="5">
        <v>45.3970715150312</v>
      </c>
      <c r="W1321" s="5">
        <v>71.019616540335335</v>
      </c>
      <c r="X1321" s="5">
        <v>95.997878251836937</v>
      </c>
      <c r="Y1321" s="5">
        <v>123.55772999999999</v>
      </c>
      <c r="Z1321" s="5">
        <v>155.71319705345923</v>
      </c>
      <c r="AA1321" s="5">
        <v>191.14479855059176</v>
      </c>
      <c r="AB1321" s="5">
        <v>225.3970715150312</v>
      </c>
      <c r="AC1321" s="5">
        <v>251.01961654033533</v>
      </c>
      <c r="AD1321" s="5">
        <v>275.99787825183694</v>
      </c>
      <c r="AE1321" s="5">
        <v>303.55772999999999</v>
      </c>
      <c r="AF1321" s="5">
        <v>335.71319705345923</v>
      </c>
      <c r="AG1321" s="5">
        <v>11.144798550591759</v>
      </c>
      <c r="BP1321" s="47">
        <v>89.12</v>
      </c>
      <c r="BQ1321" s="47">
        <v>-3</v>
      </c>
      <c r="BR1321" s="47">
        <v>89.12</v>
      </c>
      <c r="BS1321" s="71" t="s">
        <v>430</v>
      </c>
      <c r="ED1321" s="72"/>
      <c r="EE1321" s="72"/>
    </row>
    <row r="1322" spans="20:135">
      <c r="T1322" s="19">
        <v>0.91666666666666663</v>
      </c>
      <c r="U1322" s="35">
        <v>45.64591615179279</v>
      </c>
      <c r="V1322" s="5">
        <v>45.64591615179279</v>
      </c>
      <c r="W1322" s="5">
        <v>71.247097726443258</v>
      </c>
      <c r="X1322" s="5">
        <v>96.231810747011593</v>
      </c>
      <c r="Y1322" s="5">
        <v>123.81790000000001</v>
      </c>
      <c r="Z1322" s="5">
        <v>155.99999902808872</v>
      </c>
      <c r="AA1322" s="5">
        <v>191.42659033812168</v>
      </c>
      <c r="AB1322" s="5">
        <v>225.64591615179279</v>
      </c>
      <c r="AC1322" s="5">
        <v>251.24709772644326</v>
      </c>
      <c r="AD1322" s="5">
        <v>276.23181074701159</v>
      </c>
      <c r="AE1322" s="5">
        <v>303.81790000000001</v>
      </c>
      <c r="AF1322" s="5">
        <v>335.99999902808867</v>
      </c>
      <c r="AG1322" s="5">
        <v>11.426590338121684</v>
      </c>
      <c r="BP1322" s="47">
        <v>89.13</v>
      </c>
      <c r="BQ1322" s="47">
        <v>-3</v>
      </c>
      <c r="BR1322" s="47">
        <v>89.13</v>
      </c>
      <c r="BS1322" s="71" t="s">
        <v>430</v>
      </c>
      <c r="ED1322" s="72"/>
      <c r="EE1322" s="72"/>
    </row>
    <row r="1323" spans="20:135">
      <c r="T1323" s="19">
        <v>0.91736111111111107</v>
      </c>
      <c r="U1323" s="35">
        <v>45.894461075971662</v>
      </c>
      <c r="V1323" s="5">
        <v>45.894461075971662</v>
      </c>
      <c r="W1323" s="5">
        <v>71.474512015481594</v>
      </c>
      <c r="X1323" s="5">
        <v>96.465851490639068</v>
      </c>
      <c r="Y1323" s="5">
        <v>124.07823999999999</v>
      </c>
      <c r="Z1323" s="5">
        <v>156.28680221221242</v>
      </c>
      <c r="AA1323" s="5">
        <v>191.70809951927504</v>
      </c>
      <c r="AB1323" s="5">
        <v>225.89446107597166</v>
      </c>
      <c r="AC1323" s="5">
        <v>251.47451201548159</v>
      </c>
      <c r="AD1323" s="5">
        <v>276.46585149063907</v>
      </c>
      <c r="AE1323" s="5">
        <v>304.07823999999999</v>
      </c>
      <c r="AF1323" s="5">
        <v>336.28680221221242</v>
      </c>
      <c r="AG1323" s="5">
        <v>11.708099519275038</v>
      </c>
      <c r="BP1323" s="47">
        <v>89.14</v>
      </c>
      <c r="BQ1323" s="47">
        <v>-3</v>
      </c>
      <c r="BR1323" s="47">
        <v>89.14</v>
      </c>
      <c r="BS1323" s="71" t="s">
        <v>430</v>
      </c>
      <c r="ED1323" s="72"/>
      <c r="EE1323" s="72"/>
    </row>
    <row r="1324" spans="20:135">
      <c r="T1324" s="19">
        <v>0.91805555555555562</v>
      </c>
      <c r="U1324" s="35">
        <v>46.142708305629583</v>
      </c>
      <c r="V1324" s="5">
        <v>46.142708305629583</v>
      </c>
      <c r="W1324" s="5">
        <v>71.701860863325237</v>
      </c>
      <c r="X1324" s="5">
        <v>96.700001344466159</v>
      </c>
      <c r="Y1324" s="5">
        <v>124.33877000000001</v>
      </c>
      <c r="Z1324" s="5">
        <v>156.57360200964092</v>
      </c>
      <c r="AA1324" s="5">
        <v>191.98927556672157</v>
      </c>
      <c r="AB1324" s="5">
        <v>226.14270830562958</v>
      </c>
      <c r="AC1324" s="5">
        <v>251.70186086332524</v>
      </c>
      <c r="AD1324" s="5">
        <v>276.70000134446616</v>
      </c>
      <c r="AE1324" s="5">
        <v>304.33877000000001</v>
      </c>
      <c r="AF1324" s="5">
        <v>336.57360200964092</v>
      </c>
      <c r="AG1324" s="5">
        <v>11.989275566721574</v>
      </c>
      <c r="BP1324" s="47">
        <v>89.15</v>
      </c>
      <c r="BQ1324" s="47">
        <v>-3</v>
      </c>
      <c r="BR1324" s="47">
        <v>89.15</v>
      </c>
      <c r="BS1324" s="71" t="s">
        <v>430</v>
      </c>
      <c r="ED1324" s="72"/>
      <c r="EE1324" s="72"/>
    </row>
    <row r="1325" spans="20:135">
      <c r="T1325" s="19">
        <v>0.91875000000000007</v>
      </c>
      <c r="U1325" s="35">
        <v>46.39065790660635</v>
      </c>
      <c r="V1325" s="5">
        <v>46.39065790660635</v>
      </c>
      <c r="W1325" s="5">
        <v>71.929145723625311</v>
      </c>
      <c r="X1325" s="5">
        <v>96.934261096248292</v>
      </c>
      <c r="Y1325" s="5">
        <v>124.59947</v>
      </c>
      <c r="Z1325" s="5">
        <v>156.86039655278188</v>
      </c>
      <c r="AA1325" s="5">
        <v>192.27018160823826</v>
      </c>
      <c r="AB1325" s="5">
        <v>226.39065790660635</v>
      </c>
      <c r="AC1325" s="5">
        <v>251.92914572362531</v>
      </c>
      <c r="AD1325" s="5">
        <v>276.93426109624829</v>
      </c>
      <c r="AE1325" s="5">
        <v>304.59947</v>
      </c>
      <c r="AF1325" s="5">
        <v>336.86039655278188</v>
      </c>
      <c r="AG1325" s="5">
        <v>12.270181608238261</v>
      </c>
      <c r="BP1325" s="47">
        <v>89.16</v>
      </c>
      <c r="BQ1325" s="47">
        <v>-3</v>
      </c>
      <c r="BR1325" s="47">
        <v>89.16</v>
      </c>
      <c r="BS1325" s="71" t="s">
        <v>430</v>
      </c>
      <c r="ED1325" s="72"/>
      <c r="EE1325" s="72"/>
    </row>
    <row r="1326" spans="20:135">
      <c r="T1326" s="19">
        <v>0.9194444444444444</v>
      </c>
      <c r="U1326" s="35">
        <v>46.638313268223442</v>
      </c>
      <c r="V1326" s="5">
        <v>46.638313268223442</v>
      </c>
      <c r="W1326" s="5">
        <v>72.15636804703388</v>
      </c>
      <c r="X1326" s="5">
        <v>97.168631661236759</v>
      </c>
      <c r="Y1326" s="5">
        <v>124.86034000000001</v>
      </c>
      <c r="Z1326" s="5">
        <v>157.14718364271408</v>
      </c>
      <c r="AA1326" s="5">
        <v>192.55072619198359</v>
      </c>
      <c r="AB1326" s="5">
        <v>226.63831326822344</v>
      </c>
      <c r="AC1326" s="5">
        <v>252.15636804703388</v>
      </c>
      <c r="AD1326" s="5">
        <v>277.16863166123676</v>
      </c>
      <c r="AE1326" s="5">
        <v>304.86034000000001</v>
      </c>
      <c r="AF1326" s="5">
        <v>337.14718364271408</v>
      </c>
      <c r="AG1326" s="5">
        <v>12.550726191983586</v>
      </c>
      <c r="BP1326" s="47">
        <v>89.17</v>
      </c>
      <c r="BQ1326" s="47">
        <v>-3</v>
      </c>
      <c r="BR1326" s="47">
        <v>89.17</v>
      </c>
      <c r="BS1326" s="71" t="s">
        <v>430</v>
      </c>
      <c r="ED1326" s="72"/>
      <c r="EE1326" s="72"/>
    </row>
    <row r="1327" spans="20:135">
      <c r="T1327" s="19">
        <v>0.92013888888888884</v>
      </c>
      <c r="U1327" s="35">
        <v>46.885675670967032</v>
      </c>
      <c r="V1327" s="5">
        <v>46.885675670967032</v>
      </c>
      <c r="W1327" s="5">
        <v>72.383529280032349</v>
      </c>
      <c r="X1327" s="5">
        <v>97.403113749055308</v>
      </c>
      <c r="Y1327" s="5">
        <v>125.12137999999999</v>
      </c>
      <c r="Z1327" s="5">
        <v>157.43396065179206</v>
      </c>
      <c r="AA1327" s="5">
        <v>192.8310554426605</v>
      </c>
      <c r="AB1327" s="5">
        <v>226.88567567096703</v>
      </c>
      <c r="AC1327" s="5">
        <v>252.38352928003235</v>
      </c>
      <c r="AD1327" s="5">
        <v>277.40311374905531</v>
      </c>
      <c r="AE1327" s="5">
        <v>305.12137999999999</v>
      </c>
      <c r="AF1327" s="5">
        <v>337.43396065179206</v>
      </c>
      <c r="AG1327" s="5">
        <v>12.831055442660499</v>
      </c>
      <c r="BP1327" s="47">
        <v>89.18</v>
      </c>
      <c r="BQ1327" s="47">
        <v>-3</v>
      </c>
      <c r="BR1327" s="47">
        <v>89.18</v>
      </c>
      <c r="BS1327" s="71" t="s">
        <v>430</v>
      </c>
      <c r="ED1327" s="72"/>
      <c r="EE1327" s="72"/>
    </row>
    <row r="1328" spans="20:135">
      <c r="T1328" s="19">
        <v>0.92083333333333339</v>
      </c>
      <c r="U1328" s="35">
        <v>47.132745995889024</v>
      </c>
      <c r="V1328" s="5">
        <v>47.132745995889024</v>
      </c>
      <c r="W1328" s="5">
        <v>72.610630866817814</v>
      </c>
      <c r="X1328" s="5">
        <v>97.637708153152175</v>
      </c>
      <c r="Y1328" s="5">
        <v>125.38260000000002</v>
      </c>
      <c r="Z1328" s="5">
        <v>157.72072445113685</v>
      </c>
      <c r="AA1328" s="5">
        <v>193.11103469741352</v>
      </c>
      <c r="AB1328" s="5">
        <v>227.13274599588902</v>
      </c>
      <c r="AC1328" s="5">
        <v>252.61063086681781</v>
      </c>
      <c r="AD1328" s="5">
        <v>277.63770815315218</v>
      </c>
      <c r="AE1328" s="5">
        <v>305.38260000000002</v>
      </c>
      <c r="AF1328" s="5">
        <v>337.72072445113685</v>
      </c>
      <c r="AG1328" s="5">
        <v>13.111034697413515</v>
      </c>
      <c r="BP1328" s="47">
        <v>89.19</v>
      </c>
      <c r="BQ1328" s="47">
        <v>-3</v>
      </c>
      <c r="BR1328" s="47">
        <v>89.19</v>
      </c>
      <c r="BS1328" s="71" t="s">
        <v>430</v>
      </c>
      <c r="ED1328" s="72"/>
      <c r="EE1328" s="72"/>
    </row>
    <row r="1329" spans="20:135">
      <c r="T1329" s="19">
        <v>0.92152777777777783</v>
      </c>
      <c r="U1329" s="35">
        <v>47.379526669389747</v>
      </c>
      <c r="V1329" s="5">
        <v>47.379526669389747</v>
      </c>
      <c r="W1329" s="5">
        <v>72.837674248981727</v>
      </c>
      <c r="X1329" s="5">
        <v>97.87241584285789</v>
      </c>
      <c r="Y1329" s="5">
        <v>125.64400000000001</v>
      </c>
      <c r="Z1329" s="5">
        <v>158.0074734702369</v>
      </c>
      <c r="AA1329" s="5">
        <v>193.39068662043218</v>
      </c>
      <c r="AB1329" s="5">
        <v>227.37952666938975</v>
      </c>
      <c r="AC1329" s="5">
        <v>252.83767424898173</v>
      </c>
      <c r="AD1329" s="5">
        <v>277.87241584285789</v>
      </c>
      <c r="AE1329" s="5">
        <v>305.64400000000001</v>
      </c>
      <c r="AF1329" s="5">
        <v>338.0074734702369</v>
      </c>
      <c r="AG1329" s="5">
        <v>13.390686620432177</v>
      </c>
      <c r="BP1329" s="47">
        <v>89.2</v>
      </c>
      <c r="BQ1329" s="47">
        <v>-3</v>
      </c>
      <c r="BR1329" s="47">
        <v>89.2</v>
      </c>
      <c r="BS1329" s="71" t="s">
        <v>430</v>
      </c>
      <c r="ED1329" s="72"/>
      <c r="EE1329" s="72"/>
    </row>
    <row r="1330" spans="20:135">
      <c r="T1330" s="19">
        <v>0.92222222222222217</v>
      </c>
      <c r="U1330" s="35">
        <v>47.626018985059318</v>
      </c>
      <c r="V1330" s="5">
        <v>47.626018985059318</v>
      </c>
      <c r="W1330" s="5">
        <v>73.06466086119741</v>
      </c>
      <c r="X1330" s="5">
        <v>98.107237452653294</v>
      </c>
      <c r="Y1330" s="5">
        <v>125.90555999999998</v>
      </c>
      <c r="Z1330" s="5">
        <v>158.29420381177624</v>
      </c>
      <c r="AA1330" s="5">
        <v>193.67009594599989</v>
      </c>
      <c r="AB1330" s="5">
        <v>227.62601898505932</v>
      </c>
      <c r="AC1330" s="5">
        <v>253.06466086119741</v>
      </c>
      <c r="AD1330" s="5">
        <v>278.10723745265329</v>
      </c>
      <c r="AE1330" s="5">
        <v>305.90555999999998</v>
      </c>
      <c r="AF1330" s="5">
        <v>338.29420381177624</v>
      </c>
      <c r="AG1330" s="5">
        <v>13.67009594599989</v>
      </c>
      <c r="BP1330" s="47">
        <v>89.21</v>
      </c>
      <c r="BQ1330" s="47">
        <v>-3</v>
      </c>
      <c r="BR1330" s="47">
        <v>89.21</v>
      </c>
      <c r="BS1330" s="71" t="s">
        <v>430</v>
      </c>
      <c r="ED1330" s="72"/>
      <c r="EE1330" s="72"/>
    </row>
    <row r="1331" spans="20:135">
      <c r="T1331" s="19">
        <v>0.92291666666666661</v>
      </c>
      <c r="U1331" s="35">
        <v>47.872225275336518</v>
      </c>
      <c r="V1331" s="5">
        <v>47.872225275336518</v>
      </c>
      <c r="W1331" s="5">
        <v>73.291592139073543</v>
      </c>
      <c r="X1331" s="5">
        <v>98.342173759438424</v>
      </c>
      <c r="Y1331" s="5">
        <v>126.16730000000001</v>
      </c>
      <c r="Z1331" s="5">
        <v>158.5809130671185</v>
      </c>
      <c r="AA1331" s="5">
        <v>193.94916384298193</v>
      </c>
      <c r="AB1331" s="5">
        <v>227.87222527533652</v>
      </c>
      <c r="AC1331" s="5">
        <v>253.29159213907354</v>
      </c>
      <c r="AD1331" s="5">
        <v>278.34217375943842</v>
      </c>
      <c r="AE1331" s="5">
        <v>306.16730000000001</v>
      </c>
      <c r="AF1331" s="5">
        <v>338.5809130671185</v>
      </c>
      <c r="AG1331" s="5">
        <v>13.949163842981932</v>
      </c>
      <c r="BP1331" s="47">
        <v>89.22</v>
      </c>
      <c r="BQ1331" s="47">
        <v>-3</v>
      </c>
      <c r="BR1331" s="47">
        <v>89.22</v>
      </c>
      <c r="BS1331" s="71" t="s">
        <v>430</v>
      </c>
      <c r="ED1331" s="72"/>
      <c r="EE1331" s="72"/>
    </row>
    <row r="1332" spans="20:135">
      <c r="T1332" s="19">
        <v>0.92361111111111116</v>
      </c>
      <c r="U1332" s="35">
        <v>48.118146301452043</v>
      </c>
      <c r="V1332" s="5">
        <v>48.118146301452043</v>
      </c>
      <c r="W1332" s="5">
        <v>73.518469515367485</v>
      </c>
      <c r="X1332" s="5">
        <v>98.57722568210005</v>
      </c>
      <c r="Y1332" s="5">
        <v>126.42919999999998</v>
      </c>
      <c r="Z1332" s="5">
        <v>158.86760004021784</v>
      </c>
      <c r="AA1332" s="5">
        <v>194.2279045190968</v>
      </c>
      <c r="AB1332" s="5">
        <v>228.11814630145204</v>
      </c>
      <c r="AC1332" s="5">
        <v>253.51846951536749</v>
      </c>
      <c r="AD1332" s="5">
        <v>278.57722568210005</v>
      </c>
      <c r="AE1332" s="5">
        <v>306.42919999999998</v>
      </c>
      <c r="AF1332" s="5">
        <v>338.86760004021784</v>
      </c>
      <c r="AG1332" s="5">
        <v>14.227904519096796</v>
      </c>
      <c r="BP1332" s="47">
        <v>89.23</v>
      </c>
      <c r="BQ1332" s="47">
        <v>-3</v>
      </c>
      <c r="BR1332" s="47">
        <v>89.23</v>
      </c>
      <c r="BS1332" s="71" t="s">
        <v>430</v>
      </c>
      <c r="ED1332" s="72"/>
      <c r="EE1332" s="72"/>
    </row>
    <row r="1333" spans="20:135">
      <c r="T1333" s="19">
        <v>0.9243055555555556</v>
      </c>
      <c r="U1333" s="35">
        <v>48.363784400320412</v>
      </c>
      <c r="V1333" s="5">
        <v>48.363784400320412</v>
      </c>
      <c r="W1333" s="5">
        <v>73.7452944104773</v>
      </c>
      <c r="X1333" s="5">
        <v>98.81239385705976</v>
      </c>
      <c r="Y1333" s="5">
        <v>126.69126999999997</v>
      </c>
      <c r="Z1333" s="5">
        <v>159.15426046139658</v>
      </c>
      <c r="AA1333" s="5">
        <v>194.50636820217966</v>
      </c>
      <c r="AB1333" s="5">
        <v>228.36378440032041</v>
      </c>
      <c r="AC1333" s="5">
        <v>253.7452944104773</v>
      </c>
      <c r="AD1333" s="5">
        <v>278.81239385705976</v>
      </c>
      <c r="AE1333" s="5">
        <v>306.69126999999997</v>
      </c>
      <c r="AF1333" s="5">
        <v>339.15426046139658</v>
      </c>
      <c r="AG1333" s="5">
        <v>14.506368202179658</v>
      </c>
      <c r="BP1333" s="47">
        <v>89.24</v>
      </c>
      <c r="BQ1333" s="47">
        <v>-3</v>
      </c>
      <c r="BR1333" s="47">
        <v>89.24</v>
      </c>
      <c r="BS1333" s="71" t="s">
        <v>430</v>
      </c>
      <c r="ED1333" s="72"/>
      <c r="EE1333" s="72"/>
    </row>
    <row r="1334" spans="20:135">
      <c r="T1334" s="19">
        <v>0.92499999999999993</v>
      </c>
      <c r="U1334" s="35">
        <v>48.609141331219575</v>
      </c>
      <c r="V1334" s="5">
        <v>48.609141331219575</v>
      </c>
      <c r="W1334" s="5">
        <v>73.972068252979284</v>
      </c>
      <c r="X1334" s="5">
        <v>99.047679078651299</v>
      </c>
      <c r="Y1334" s="5">
        <v>126.95352000000003</v>
      </c>
      <c r="Z1334" s="5">
        <v>159.44089300967471</v>
      </c>
      <c r="AA1334" s="5">
        <v>194.78455895960997</v>
      </c>
      <c r="AB1334" s="5">
        <v>228.60914133121958</v>
      </c>
      <c r="AC1334" s="5">
        <v>253.97206825297928</v>
      </c>
      <c r="AD1334" s="5">
        <v>279.0476790786513</v>
      </c>
      <c r="AE1334" s="5">
        <v>306.95352000000003</v>
      </c>
      <c r="AF1334" s="5">
        <v>339.44089300967471</v>
      </c>
      <c r="AG1334" s="5">
        <v>14.784558959609967</v>
      </c>
      <c r="BP1334" s="47">
        <v>89.25</v>
      </c>
      <c r="BQ1334" s="47">
        <v>-3</v>
      </c>
      <c r="BR1334" s="47">
        <v>89.25</v>
      </c>
      <c r="BS1334" s="71" t="s">
        <v>430</v>
      </c>
      <c r="ED1334" s="72"/>
      <c r="EE1334" s="72"/>
    </row>
    <row r="1335" spans="20:135">
      <c r="T1335" s="19">
        <v>0.92569444444444438</v>
      </c>
      <c r="U1335" s="35">
        <v>48.854218475618495</v>
      </c>
      <c r="V1335" s="5">
        <v>48.854218475618495</v>
      </c>
      <c r="W1335" s="5">
        <v>74.19879246228146</v>
      </c>
      <c r="X1335" s="5">
        <v>99.283082065692042</v>
      </c>
      <c r="Y1335" s="5">
        <v>127.21593000000001</v>
      </c>
      <c r="Z1335" s="5">
        <v>159.7274938725605</v>
      </c>
      <c r="AA1335" s="5">
        <v>195.06242033177614</v>
      </c>
      <c r="AB1335" s="5">
        <v>228.8542184756185</v>
      </c>
      <c r="AC1335" s="5">
        <v>254.19879246228146</v>
      </c>
      <c r="AD1335" s="5">
        <v>279.28308206569204</v>
      </c>
      <c r="AE1335" s="5">
        <v>307.21593000000001</v>
      </c>
      <c r="AF1335" s="5">
        <v>339.7274938725605</v>
      </c>
      <c r="AG1335" s="5">
        <v>15.062420331776138</v>
      </c>
      <c r="BP1335" s="47">
        <v>89.26</v>
      </c>
      <c r="BQ1335" s="47">
        <v>-3</v>
      </c>
      <c r="BR1335" s="47">
        <v>89.26</v>
      </c>
      <c r="BS1335" s="71" t="s">
        <v>430</v>
      </c>
      <c r="ED1335" s="72"/>
      <c r="EE1335" s="72"/>
    </row>
    <row r="1336" spans="20:135">
      <c r="T1336" s="19">
        <v>0.92638888888888893</v>
      </c>
      <c r="U1336" s="35">
        <v>49.099017550896917</v>
      </c>
      <c r="V1336" s="5">
        <v>49.099017550896917</v>
      </c>
      <c r="W1336" s="5">
        <v>74.425468455741679</v>
      </c>
      <c r="X1336" s="5">
        <v>99.518603555093762</v>
      </c>
      <c r="Y1336" s="5">
        <v>127.4785</v>
      </c>
      <c r="Z1336" s="5">
        <v>160.01406222706947</v>
      </c>
      <c r="AA1336" s="5">
        <v>195.3399644923087</v>
      </c>
      <c r="AB1336" s="5">
        <v>229.09901755089692</v>
      </c>
      <c r="AC1336" s="5">
        <v>254.42546845574168</v>
      </c>
      <c r="AD1336" s="5">
        <v>279.51860355509376</v>
      </c>
      <c r="AE1336" s="5">
        <v>307.4785</v>
      </c>
      <c r="AF1336" s="5">
        <v>340.01406222706947</v>
      </c>
      <c r="AG1336" s="5">
        <v>15.339964492308695</v>
      </c>
      <c r="BP1336" s="47">
        <v>89.27</v>
      </c>
      <c r="BQ1336" s="47">
        <v>-3</v>
      </c>
      <c r="BR1336" s="47">
        <v>89.27</v>
      </c>
      <c r="BS1336" s="71" t="s">
        <v>430</v>
      </c>
      <c r="ED1336" s="72"/>
      <c r="EE1336" s="72"/>
    </row>
    <row r="1337" spans="20:135">
      <c r="T1337" s="19">
        <v>0.92708333333333337</v>
      </c>
      <c r="U1337" s="35">
        <v>49.343540453228002</v>
      </c>
      <c r="V1337" s="5">
        <v>49.343540453228002</v>
      </c>
      <c r="W1337" s="5">
        <v>74.652097641561681</v>
      </c>
      <c r="X1337" s="5">
        <v>99.754244385616175</v>
      </c>
      <c r="Y1337" s="5">
        <v>127.74124999999998</v>
      </c>
      <c r="Z1337" s="5">
        <v>160.30059480220058</v>
      </c>
      <c r="AA1337" s="5">
        <v>195.61719007664419</v>
      </c>
      <c r="AB1337" s="5">
        <v>229.343540453228</v>
      </c>
      <c r="AC1337" s="5">
        <v>254.65209764156168</v>
      </c>
      <c r="AD1337" s="5">
        <v>279.75424438561618</v>
      </c>
      <c r="AE1337" s="5">
        <v>307.74124999999998</v>
      </c>
      <c r="AF1337" s="5">
        <v>340.30059480220058</v>
      </c>
      <c r="AG1337" s="5">
        <v>15.617190076644192</v>
      </c>
      <c r="BP1337" s="47">
        <v>89.28</v>
      </c>
      <c r="BQ1337" s="47">
        <v>-3</v>
      </c>
      <c r="BR1337" s="47">
        <v>89.28</v>
      </c>
      <c r="BS1337" s="71" t="s">
        <v>430</v>
      </c>
      <c r="ED1337" s="72"/>
      <c r="EE1337" s="72"/>
    </row>
    <row r="1338" spans="20:135">
      <c r="T1338" s="19">
        <v>0.9277777777777777</v>
      </c>
      <c r="U1338" s="35">
        <v>49.587788714384317</v>
      </c>
      <c r="V1338" s="5">
        <v>49.587788714384317</v>
      </c>
      <c r="W1338" s="5">
        <v>74.878681437517002</v>
      </c>
      <c r="X1338" s="5">
        <v>99.9900050187494</v>
      </c>
      <c r="Y1338" s="5">
        <v>128.00415999999996</v>
      </c>
      <c r="Z1338" s="5">
        <v>160.58708817592043</v>
      </c>
      <c r="AA1338" s="5">
        <v>195.89411772303873</v>
      </c>
      <c r="AB1338" s="5">
        <v>229.58778871438432</v>
      </c>
      <c r="AC1338" s="5">
        <v>254.878681437517</v>
      </c>
      <c r="AD1338" s="5">
        <v>279.9900050187494</v>
      </c>
      <c r="AE1338" s="5">
        <v>308.00416000000001</v>
      </c>
      <c r="AF1338" s="5">
        <v>340.58708817592043</v>
      </c>
      <c r="AG1338" s="5">
        <v>15.894117723038732</v>
      </c>
      <c r="BP1338" s="47">
        <v>89.29</v>
      </c>
      <c r="BQ1338" s="47">
        <v>-3</v>
      </c>
      <c r="BR1338" s="47">
        <v>89.29</v>
      </c>
      <c r="BS1338" s="71" t="s">
        <v>430</v>
      </c>
      <c r="ED1338" s="72"/>
      <c r="EE1338" s="72"/>
    </row>
    <row r="1339" spans="20:135">
      <c r="T1339" s="19">
        <v>0.92847222222222225</v>
      </c>
      <c r="U1339" s="35">
        <v>49.831764351231243</v>
      </c>
      <c r="V1339" s="5">
        <v>49.831764351231243</v>
      </c>
      <c r="W1339" s="5">
        <v>75.105221232586473</v>
      </c>
      <c r="X1339" s="5">
        <v>100.22588644861139</v>
      </c>
      <c r="Y1339" s="5">
        <v>128.26722999999993</v>
      </c>
      <c r="Z1339" s="5">
        <v>160.87354035681551</v>
      </c>
      <c r="AA1339" s="5">
        <v>196.17075532154041</v>
      </c>
      <c r="AB1339" s="5">
        <v>229.83176435123124</v>
      </c>
      <c r="AC1339" s="5">
        <v>255.10522123258647</v>
      </c>
      <c r="AD1339" s="5">
        <v>280.22588644861139</v>
      </c>
      <c r="AE1339" s="5">
        <v>308.26722999999998</v>
      </c>
      <c r="AF1339" s="5">
        <v>340.87354035681551</v>
      </c>
      <c r="AG1339" s="5">
        <v>16.170755321540412</v>
      </c>
      <c r="BP1339" s="47">
        <v>89.3</v>
      </c>
      <c r="BQ1339" s="47">
        <v>-3</v>
      </c>
      <c r="BR1339" s="47">
        <v>89.3</v>
      </c>
      <c r="BS1339" s="71" t="s">
        <v>430</v>
      </c>
      <c r="ED1339" s="72"/>
      <c r="EE1339" s="72"/>
    </row>
    <row r="1340" spans="20:135">
      <c r="T1340" s="19">
        <v>0.9291666666666667</v>
      </c>
      <c r="U1340" s="35">
        <v>50.075469000009662</v>
      </c>
      <c r="V1340" s="5">
        <v>50.075469000009662</v>
      </c>
      <c r="W1340" s="5">
        <v>75.331718446360753</v>
      </c>
      <c r="X1340" s="5">
        <v>100.46188930177095</v>
      </c>
      <c r="Y1340" s="5">
        <v>128.53045999999995</v>
      </c>
      <c r="Z1340" s="5">
        <v>161.159948547434</v>
      </c>
      <c r="AA1340" s="5">
        <v>196.4470646084165</v>
      </c>
      <c r="AB1340" s="5">
        <v>230.07546900000966</v>
      </c>
      <c r="AC1340" s="5">
        <v>255.33171844636075</v>
      </c>
      <c r="AD1340" s="5">
        <v>280.46188930177095</v>
      </c>
      <c r="AE1340" s="5">
        <v>308.53046000000001</v>
      </c>
      <c r="AF1340" s="5">
        <v>341.159948547434</v>
      </c>
      <c r="AG1340" s="5">
        <v>16.447064608416497</v>
      </c>
      <c r="BP1340" s="47">
        <v>89.31</v>
      </c>
      <c r="BQ1340" s="47">
        <v>-3</v>
      </c>
      <c r="BR1340" s="47">
        <v>89.31</v>
      </c>
      <c r="BS1340" s="71" t="s">
        <v>430</v>
      </c>
      <c r="ED1340" s="72"/>
      <c r="EE1340" s="72"/>
    </row>
    <row r="1341" spans="20:135">
      <c r="T1341" s="19">
        <v>0.92986111111111114</v>
      </c>
      <c r="U1341" s="35">
        <v>50.31890402965729</v>
      </c>
      <c r="V1341" s="5">
        <v>50.31890402965729</v>
      </c>
      <c r="W1341" s="5">
        <v>75.558174468773075</v>
      </c>
      <c r="X1341" s="5">
        <v>100.69801418076349</v>
      </c>
      <c r="Y1341" s="5">
        <v>128.79386</v>
      </c>
      <c r="Z1341" s="5">
        <v>161.44631102631035</v>
      </c>
      <c r="AA1341" s="5">
        <v>196.72306634477218</v>
      </c>
      <c r="AB1341" s="5">
        <v>230.31890402965729</v>
      </c>
      <c r="AC1341" s="5">
        <v>255.55817446877307</v>
      </c>
      <c r="AD1341" s="5">
        <v>280.69801418076349</v>
      </c>
      <c r="AE1341" s="5">
        <v>308.79386</v>
      </c>
      <c r="AF1341" s="5">
        <v>341.44631102631035</v>
      </c>
      <c r="AG1341" s="5">
        <v>16.723066344772178</v>
      </c>
      <c r="BP1341" s="47">
        <v>89.32</v>
      </c>
      <c r="BQ1341" s="47">
        <v>-3</v>
      </c>
      <c r="BR1341" s="47">
        <v>89.32</v>
      </c>
      <c r="BS1341" s="71" t="s">
        <v>430</v>
      </c>
      <c r="ED1341" s="72"/>
      <c r="EE1341" s="72"/>
    </row>
    <row r="1342" spans="20:135">
      <c r="T1342" s="19">
        <v>0.93055555555555547</v>
      </c>
      <c r="U1342" s="35">
        <v>50.562071577640893</v>
      </c>
      <c r="V1342" s="5">
        <v>50.562071577640893</v>
      </c>
      <c r="W1342" s="5">
        <v>75.784590684390309</v>
      </c>
      <c r="X1342" s="5">
        <v>100.93426184534167</v>
      </c>
      <c r="Y1342" s="5">
        <v>129.05741999999998</v>
      </c>
      <c r="Z1342" s="5">
        <v>161.73262465212997</v>
      </c>
      <c r="AA1342" s="5">
        <v>196.99876245385428</v>
      </c>
      <c r="AB1342" s="5">
        <v>230.56207157764089</v>
      </c>
      <c r="AC1342" s="5">
        <v>255.78459068439031</v>
      </c>
      <c r="AD1342" s="5">
        <v>280.93426184534167</v>
      </c>
      <c r="AE1342" s="5">
        <v>309.05741999999998</v>
      </c>
      <c r="AF1342" s="5">
        <v>341.73262465212997</v>
      </c>
      <c r="AG1342" s="5">
        <v>16.998762453854283</v>
      </c>
      <c r="BP1342" s="47">
        <v>89.33</v>
      </c>
      <c r="BQ1342" s="47">
        <v>-3</v>
      </c>
      <c r="BR1342" s="47">
        <v>89.33</v>
      </c>
      <c r="BS1342" s="71" t="s">
        <v>430</v>
      </c>
      <c r="ED1342" s="72"/>
      <c r="EE1342" s="72"/>
    </row>
    <row r="1343" spans="20:135">
      <c r="T1343" s="19">
        <v>0.93125000000000002</v>
      </c>
      <c r="U1343" s="35">
        <v>50.804973407487751</v>
      </c>
      <c r="V1343" s="5">
        <v>50.804973407487751</v>
      </c>
      <c r="W1343" s="5">
        <v>76.010968503236995</v>
      </c>
      <c r="X1343" s="5">
        <v>101.17063297415228</v>
      </c>
      <c r="Y1343" s="5">
        <v>129.32114000000001</v>
      </c>
      <c r="Z1343" s="5">
        <v>162.01888541921363</v>
      </c>
      <c r="AA1343" s="5">
        <v>197.27413773523756</v>
      </c>
      <c r="AB1343" s="5">
        <v>230.80497340748775</v>
      </c>
      <c r="AC1343" s="5">
        <v>256.010968503237</v>
      </c>
      <c r="AD1343" s="5">
        <v>281.17063297415228</v>
      </c>
      <c r="AE1343" s="5">
        <v>309.32114000000001</v>
      </c>
      <c r="AF1343" s="5">
        <v>342.01888541921363</v>
      </c>
      <c r="AG1343" s="5">
        <v>17.274137735237559</v>
      </c>
      <c r="BP1343" s="47">
        <v>89.34</v>
      </c>
      <c r="BQ1343" s="47">
        <v>-3</v>
      </c>
      <c r="BR1343" s="47">
        <v>89.34</v>
      </c>
      <c r="BS1343" s="71" t="s">
        <v>430</v>
      </c>
      <c r="ED1343" s="72"/>
      <c r="EE1343" s="72"/>
    </row>
    <row r="1344" spans="20:135">
      <c r="T1344" s="19">
        <v>0.93194444444444446</v>
      </c>
      <c r="U1344" s="35">
        <v>51.047610848859165</v>
      </c>
      <c r="V1344" s="5">
        <v>51.047610848859165</v>
      </c>
      <c r="W1344" s="5">
        <v>76.23730929329065</v>
      </c>
      <c r="X1344" s="5">
        <v>101.40712817093112</v>
      </c>
      <c r="Y1344" s="5">
        <v>129.58501999999999</v>
      </c>
      <c r="Z1344" s="5">
        <v>162.30509553056584</v>
      </c>
      <c r="AA1344" s="5">
        <v>197.54922456871225</v>
      </c>
      <c r="AB1344" s="5">
        <v>231.04761084885916</v>
      </c>
      <c r="AC1344" s="5">
        <v>256.23730929329065</v>
      </c>
      <c r="AD1344" s="5">
        <v>281.40712817093112</v>
      </c>
      <c r="AE1344" s="5">
        <v>309.58501999999999</v>
      </c>
      <c r="AF1344" s="5">
        <v>342.30509553056584</v>
      </c>
      <c r="AG1344" s="5">
        <v>17.549224568712248</v>
      </c>
      <c r="BP1344" s="47">
        <v>89.35</v>
      </c>
      <c r="BQ1344" s="47">
        <v>-3</v>
      </c>
      <c r="BR1344" s="47">
        <v>89.35</v>
      </c>
      <c r="BS1344" s="71" t="s">
        <v>430</v>
      </c>
      <c r="ED1344" s="72"/>
      <c r="EE1344" s="72"/>
    </row>
    <row r="1345" spans="20:135">
      <c r="T1345" s="19">
        <v>0.93263888888888891</v>
      </c>
      <c r="U1345" s="35">
        <v>51.289986151814446</v>
      </c>
      <c r="V1345" s="5">
        <v>51.289986151814446</v>
      </c>
      <c r="W1345" s="5">
        <v>76.463614445742792</v>
      </c>
      <c r="X1345" s="5">
        <v>101.6437481881988</v>
      </c>
      <c r="Y1345" s="5">
        <v>129.84905000000003</v>
      </c>
      <c r="Z1345" s="5">
        <v>162.59124735329601</v>
      </c>
      <c r="AA1345" s="5">
        <v>197.82398881048681</v>
      </c>
      <c r="AB1345" s="5">
        <v>231.28998615181445</v>
      </c>
      <c r="AC1345" s="5">
        <v>256.46361444574279</v>
      </c>
      <c r="AD1345" s="5">
        <v>281.6437481881988</v>
      </c>
      <c r="AE1345" s="5">
        <v>309.84904999999998</v>
      </c>
      <c r="AF1345" s="5">
        <v>342.59124735329601</v>
      </c>
      <c r="AG1345" s="5">
        <v>17.82398881048681</v>
      </c>
      <c r="BP1345" s="47">
        <v>89.36</v>
      </c>
      <c r="BQ1345" s="47">
        <v>-3</v>
      </c>
      <c r="BR1345" s="47">
        <v>89.36</v>
      </c>
      <c r="BS1345" s="71" t="s">
        <v>430</v>
      </c>
      <c r="ED1345" s="72"/>
      <c r="EE1345" s="72"/>
    </row>
    <row r="1346" spans="20:135">
      <c r="T1346" s="19">
        <v>0.93333333333333324</v>
      </c>
      <c r="U1346" s="35">
        <v>51.532100668284329</v>
      </c>
      <c r="V1346" s="5">
        <v>51.532100668284329</v>
      </c>
      <c r="W1346" s="5">
        <v>76.689885337797477</v>
      </c>
      <c r="X1346" s="5">
        <v>101.88049369051907</v>
      </c>
      <c r="Y1346" s="5">
        <v>130.11324999999999</v>
      </c>
      <c r="Z1346" s="5">
        <v>162.87733966097824</v>
      </c>
      <c r="AA1346" s="5">
        <v>198.09844197506231</v>
      </c>
      <c r="AB1346" s="5">
        <v>231.53210066828433</v>
      </c>
      <c r="AC1346" s="5">
        <v>256.68988533779748</v>
      </c>
      <c r="AD1346" s="5">
        <v>281.88049369051907</v>
      </c>
      <c r="AE1346" s="5">
        <v>310.11324999999999</v>
      </c>
      <c r="AF1346" s="5">
        <v>342.87733966097824</v>
      </c>
      <c r="AG1346" s="5">
        <v>18.098441975062315</v>
      </c>
      <c r="BP1346" s="47">
        <v>89.37</v>
      </c>
      <c r="BQ1346" s="47">
        <v>-3</v>
      </c>
      <c r="BR1346" s="47">
        <v>89.37</v>
      </c>
      <c r="BS1346" s="71" t="s">
        <v>430</v>
      </c>
      <c r="ED1346" s="72"/>
      <c r="EE1346" s="72"/>
    </row>
    <row r="1347" spans="20:135">
      <c r="T1347" s="19">
        <v>0.93402777777777779</v>
      </c>
      <c r="U1347" s="35">
        <v>51.773956266417258</v>
      </c>
      <c r="V1347" s="5">
        <v>51.773956266417258</v>
      </c>
      <c r="W1347" s="5">
        <v>76.916123361245695</v>
      </c>
      <c r="X1347" s="5">
        <v>102.11736511857998</v>
      </c>
      <c r="Y1347" s="5">
        <v>130.37760000000003</v>
      </c>
      <c r="Z1347" s="5">
        <v>163.16337182284474</v>
      </c>
      <c r="AA1347" s="5">
        <v>198.37256294098387</v>
      </c>
      <c r="AB1347" s="5">
        <v>231.77395626641726</v>
      </c>
      <c r="AC1347" s="5">
        <v>256.9161233612457</v>
      </c>
      <c r="AD1347" s="5">
        <v>282.11736511857998</v>
      </c>
      <c r="AE1347" s="5">
        <v>310.37760000000003</v>
      </c>
      <c r="AF1347" s="5">
        <v>343.16337182284474</v>
      </c>
      <c r="AG1347" s="5">
        <v>18.372562940983869</v>
      </c>
      <c r="BP1347" s="47">
        <v>89.38</v>
      </c>
      <c r="BQ1347" s="47">
        <v>-3</v>
      </c>
      <c r="BR1347" s="47">
        <v>89.38</v>
      </c>
      <c r="BS1347" s="71" t="s">
        <v>430</v>
      </c>
      <c r="ED1347" s="72"/>
      <c r="EE1347" s="72"/>
    </row>
    <row r="1348" spans="20:135">
      <c r="T1348" s="19">
        <v>0.93472222222222223</v>
      </c>
      <c r="U1348" s="35">
        <v>52.015554758723965</v>
      </c>
      <c r="V1348" s="5">
        <v>52.015554758723965</v>
      </c>
      <c r="W1348" s="5">
        <v>77.142329831651637</v>
      </c>
      <c r="X1348" s="5">
        <v>102.35436323503046</v>
      </c>
      <c r="Y1348" s="5">
        <v>130.64210000000003</v>
      </c>
      <c r="Z1348" s="5">
        <v>163.44934024047251</v>
      </c>
      <c r="AA1348" s="5">
        <v>198.64640811827149</v>
      </c>
      <c r="AB1348" s="5">
        <v>232.01555475872397</v>
      </c>
      <c r="AC1348" s="5">
        <v>257.14232983165164</v>
      </c>
      <c r="AD1348" s="5">
        <v>282.35436323503046</v>
      </c>
      <c r="AE1348" s="5">
        <v>310.64210000000003</v>
      </c>
      <c r="AF1348" s="5">
        <v>343.44934024047251</v>
      </c>
      <c r="AG1348" s="5">
        <v>18.646408118271495</v>
      </c>
      <c r="BP1348" s="47">
        <v>89.39</v>
      </c>
      <c r="BQ1348" s="47">
        <v>-3</v>
      </c>
      <c r="BR1348" s="47">
        <v>89.39</v>
      </c>
      <c r="BS1348" s="71" t="s">
        <v>430</v>
      </c>
      <c r="ED1348" s="72"/>
      <c r="EE1348" s="72"/>
    </row>
    <row r="1349" spans="20:135">
      <c r="T1349" s="19">
        <v>0.93541666666666667</v>
      </c>
      <c r="U1349" s="35">
        <v>52.25689781915105</v>
      </c>
      <c r="V1349" s="5">
        <v>52.25689781915105</v>
      </c>
      <c r="W1349" s="5">
        <v>77.368506170963087</v>
      </c>
      <c r="X1349" s="5">
        <v>102.59148861202328</v>
      </c>
      <c r="Y1349" s="5">
        <v>130.90676000000008</v>
      </c>
      <c r="Z1349" s="5">
        <v>163.73524401948009</v>
      </c>
      <c r="AA1349" s="5">
        <v>198.91992204180434</v>
      </c>
      <c r="AB1349" s="5">
        <v>232.25689781915105</v>
      </c>
      <c r="AC1349" s="5">
        <v>257.36850617096309</v>
      </c>
      <c r="AD1349" s="5">
        <v>282.59148861202328</v>
      </c>
      <c r="AE1349" s="5">
        <v>310.90676000000002</v>
      </c>
      <c r="AF1349" s="5">
        <v>343.73524401948009</v>
      </c>
      <c r="AG1349" s="5">
        <v>18.919922041804341</v>
      </c>
      <c r="BP1349" s="47">
        <v>89.4</v>
      </c>
      <c r="BQ1349" s="47">
        <v>-3</v>
      </c>
      <c r="BR1349" s="47">
        <v>89.4</v>
      </c>
      <c r="BS1349" s="71" t="s">
        <v>430</v>
      </c>
      <c r="ED1349" s="72"/>
      <c r="EE1349" s="72"/>
    </row>
    <row r="1350" spans="20:135">
      <c r="T1350" s="19">
        <v>0.93611111111111101</v>
      </c>
      <c r="U1350" s="35">
        <v>52.497987203529419</v>
      </c>
      <c r="V1350" s="5">
        <v>52.497987203529419</v>
      </c>
      <c r="W1350" s="5">
        <v>77.594653711180001</v>
      </c>
      <c r="X1350" s="5">
        <v>102.82874193918786</v>
      </c>
      <c r="Y1350" s="5">
        <v>131.17157999999995</v>
      </c>
      <c r="Z1350" s="5">
        <v>164.02107604176354</v>
      </c>
      <c r="AA1350" s="5">
        <v>199.19313529623321</v>
      </c>
      <c r="AB1350" s="5">
        <v>232.49798720352942</v>
      </c>
      <c r="AC1350" s="5">
        <v>257.59465371118</v>
      </c>
      <c r="AD1350" s="5">
        <v>282.82874193918786</v>
      </c>
      <c r="AE1350" s="5">
        <v>311.17158000000001</v>
      </c>
      <c r="AF1350" s="5">
        <v>344.02107604176354</v>
      </c>
      <c r="AG1350" s="5">
        <v>19.193135296233208</v>
      </c>
      <c r="BP1350" s="47">
        <v>89.41</v>
      </c>
      <c r="BQ1350" s="47">
        <v>-3</v>
      </c>
      <c r="BR1350" s="47">
        <v>89.41</v>
      </c>
      <c r="BS1350" s="71" t="s">
        <v>430</v>
      </c>
      <c r="ED1350" s="72"/>
      <c r="EE1350" s="72"/>
    </row>
    <row r="1351" spans="20:135">
      <c r="T1351" s="19">
        <v>0.93680555555555556</v>
      </c>
      <c r="U1351" s="35">
        <v>52.738824734063655</v>
      </c>
      <c r="V1351" s="5">
        <v>52.738824734063655</v>
      </c>
      <c r="W1351" s="5">
        <v>77.820773835688897</v>
      </c>
      <c r="X1351" s="5">
        <v>103.06612373905875</v>
      </c>
      <c r="Y1351" s="5">
        <v>131.43653999999992</v>
      </c>
      <c r="Z1351" s="5">
        <v>164.30683842470279</v>
      </c>
      <c r="AA1351" s="5">
        <v>199.46602775810015</v>
      </c>
      <c r="AB1351" s="5">
        <v>232.73882473406366</v>
      </c>
      <c r="AC1351" s="5">
        <v>257.8207738356889</v>
      </c>
      <c r="AD1351" s="5">
        <v>283.06612373905875</v>
      </c>
      <c r="AE1351" s="5">
        <v>311.43653999999998</v>
      </c>
      <c r="AF1351" s="5">
        <v>344.30683842470279</v>
      </c>
      <c r="AG1351" s="5">
        <v>19.466027758100154</v>
      </c>
      <c r="BP1351" s="47">
        <v>89.42</v>
      </c>
      <c r="BQ1351" s="47">
        <v>-3</v>
      </c>
      <c r="BR1351" s="47">
        <v>89.42</v>
      </c>
      <c r="BS1351" s="71" t="s">
        <v>430</v>
      </c>
      <c r="ED1351" s="72"/>
      <c r="EE1351" s="72"/>
    </row>
    <row r="1352" spans="20:135">
      <c r="T1352" s="19">
        <v>0.9375</v>
      </c>
      <c r="U1352" s="35">
        <v>52.979412163746645</v>
      </c>
      <c r="V1352" s="5">
        <v>52.979412163746645</v>
      </c>
      <c r="W1352" s="5">
        <v>78.046867877848456</v>
      </c>
      <c r="X1352" s="5">
        <v>103.30363455948481</v>
      </c>
      <c r="Y1352" s="5">
        <v>131.70165999999995</v>
      </c>
      <c r="Z1352" s="5">
        <v>164.59252859811852</v>
      </c>
      <c r="AA1352" s="5">
        <v>199.73858888842909</v>
      </c>
      <c r="AB1352" s="5">
        <v>232.97941216374664</v>
      </c>
      <c r="AC1352" s="5">
        <v>258.04686787784846</v>
      </c>
      <c r="AD1352" s="5">
        <v>283.30363455948481</v>
      </c>
      <c r="AE1352" s="5">
        <v>311.70166</v>
      </c>
      <c r="AF1352" s="5">
        <v>344.59252859811852</v>
      </c>
      <c r="AG1352" s="5">
        <v>19.738588888429092</v>
      </c>
      <c r="BP1352" s="47">
        <v>89.43</v>
      </c>
      <c r="BQ1352" s="47">
        <v>-3</v>
      </c>
      <c r="BR1352" s="47">
        <v>89.43</v>
      </c>
      <c r="BS1352" s="71" t="s">
        <v>430</v>
      </c>
      <c r="ED1352" s="72"/>
      <c r="EE1352" s="72"/>
    </row>
    <row r="1353" spans="20:135">
      <c r="T1353" s="19">
        <v>0.93819444444444444</v>
      </c>
      <c r="U1353" s="35">
        <v>53.21975112040451</v>
      </c>
      <c r="V1353" s="5">
        <v>53.21975112040451</v>
      </c>
      <c r="W1353" s="5">
        <v>78.272937165833866</v>
      </c>
      <c r="X1353" s="5">
        <v>103.54127516608469</v>
      </c>
      <c r="Y1353" s="5">
        <v>131.96692000000007</v>
      </c>
      <c r="Z1353" s="5">
        <v>164.87814001321044</v>
      </c>
      <c r="AA1353" s="5">
        <v>200.01086792486217</v>
      </c>
      <c r="AB1353" s="5">
        <v>233.21975112040451</v>
      </c>
      <c r="AC1353" s="5">
        <v>258.27293716583387</v>
      </c>
      <c r="AD1353" s="5">
        <v>283.54127516608469</v>
      </c>
      <c r="AE1353" s="5">
        <v>311.96692000000002</v>
      </c>
      <c r="AF1353" s="5">
        <v>344.87814001321044</v>
      </c>
      <c r="AG1353" s="5">
        <v>20.010867924862168</v>
      </c>
      <c r="BP1353" s="47">
        <v>89.44</v>
      </c>
      <c r="BQ1353" s="47">
        <v>-3</v>
      </c>
      <c r="BR1353" s="47">
        <v>89.44</v>
      </c>
      <c r="BS1353" s="71" t="s">
        <v>430</v>
      </c>
      <c r="ED1353" s="72"/>
      <c r="EE1353" s="72"/>
    </row>
    <row r="1354" spans="20:135">
      <c r="T1354" s="19">
        <v>0.93888888888888899</v>
      </c>
      <c r="U1354" s="35">
        <v>53.459843544412706</v>
      </c>
      <c r="V1354" s="5">
        <v>53.459843544412706</v>
      </c>
      <c r="W1354" s="5">
        <v>78.498983086163662</v>
      </c>
      <c r="X1354" s="5">
        <v>103.77904594735446</v>
      </c>
      <c r="Y1354" s="5">
        <v>132.23234000000002</v>
      </c>
      <c r="Z1354" s="5">
        <v>165.16367426880123</v>
      </c>
      <c r="AA1354" s="5">
        <v>200.28281963332233</v>
      </c>
      <c r="AB1354" s="5">
        <v>233.45984354441271</v>
      </c>
      <c r="AC1354" s="5">
        <v>258.49898308616366</v>
      </c>
      <c r="AD1354" s="5">
        <v>283.77904594735446</v>
      </c>
      <c r="AE1354" s="5">
        <v>312.23234000000002</v>
      </c>
      <c r="AF1354" s="5">
        <v>345.16367426880123</v>
      </c>
      <c r="AG1354" s="5">
        <v>20.282819633322333</v>
      </c>
      <c r="BP1354" s="47">
        <v>89.45</v>
      </c>
      <c r="BQ1354" s="47">
        <v>-3</v>
      </c>
      <c r="BR1354" s="47">
        <v>89.45</v>
      </c>
      <c r="BS1354" s="71" t="s">
        <v>430</v>
      </c>
      <c r="ED1354" s="72"/>
      <c r="EE1354" s="72"/>
    </row>
    <row r="1355" spans="20:135">
      <c r="T1355" s="19">
        <v>0.93958333333333333</v>
      </c>
      <c r="U1355" s="35">
        <v>53.699690999809377</v>
      </c>
      <c r="V1355" s="5">
        <v>53.699690999809377</v>
      </c>
      <c r="W1355" s="5">
        <v>78.725006946260692</v>
      </c>
      <c r="X1355" s="5">
        <v>104.01694751769725</v>
      </c>
      <c r="Y1355" s="5">
        <v>132.49790000000007</v>
      </c>
      <c r="Z1355" s="5">
        <v>165.44912770338766</v>
      </c>
      <c r="AA1355" s="5">
        <v>200.5544736745274</v>
      </c>
      <c r="AB1355" s="5">
        <v>233.69969099980938</v>
      </c>
      <c r="AC1355" s="5">
        <v>258.72500694626069</v>
      </c>
      <c r="AD1355" s="5">
        <v>284.01694751769725</v>
      </c>
      <c r="AE1355" s="5">
        <v>312.49790000000002</v>
      </c>
      <c r="AF1355" s="5">
        <v>345.44912770338766</v>
      </c>
      <c r="AG1355" s="5">
        <v>20.554473674527401</v>
      </c>
      <c r="BP1355" s="47">
        <v>89.46</v>
      </c>
      <c r="BQ1355" s="47">
        <v>-3</v>
      </c>
      <c r="BR1355" s="47">
        <v>89.46</v>
      </c>
      <c r="BS1355" s="71" t="s">
        <v>430</v>
      </c>
      <c r="ED1355" s="72"/>
      <c r="EE1355" s="72"/>
    </row>
    <row r="1356" spans="20:135">
      <c r="T1356" s="19">
        <v>0.94027777777777777</v>
      </c>
      <c r="U1356" s="35">
        <v>53.939295442098626</v>
      </c>
      <c r="V1356" s="5">
        <v>53.939295442098626</v>
      </c>
      <c r="W1356" s="5">
        <v>78.951010122623984</v>
      </c>
      <c r="X1356" s="5">
        <v>104.25498028906611</v>
      </c>
      <c r="Y1356" s="5">
        <v>132.76360999999997</v>
      </c>
      <c r="Z1356" s="5">
        <v>165.73449896155086</v>
      </c>
      <c r="AA1356" s="5">
        <v>200.82579775501688</v>
      </c>
      <c r="AB1356" s="5">
        <v>233.93929544209863</v>
      </c>
      <c r="AC1356" s="5">
        <v>258.95101012262398</v>
      </c>
      <c r="AD1356" s="5">
        <v>284.25498028906611</v>
      </c>
      <c r="AE1356" s="5">
        <v>312.76360999999997</v>
      </c>
      <c r="AF1356" s="5">
        <v>345.73449896155086</v>
      </c>
      <c r="AG1356" s="5">
        <v>20.825797755016879</v>
      </c>
      <c r="BP1356" s="47">
        <v>89.47</v>
      </c>
      <c r="BQ1356" s="47">
        <v>-3</v>
      </c>
      <c r="BR1356" s="47">
        <v>89.47</v>
      </c>
      <c r="BS1356" s="71" t="s">
        <v>430</v>
      </c>
      <c r="ED1356" s="72"/>
      <c r="EE1356" s="72"/>
    </row>
    <row r="1357" spans="20:135">
      <c r="T1357" s="19">
        <v>0.94097222222222221</v>
      </c>
      <c r="U1357" s="35">
        <v>54.178658472768745</v>
      </c>
      <c r="V1357" s="5">
        <v>54.178658472768745</v>
      </c>
      <c r="W1357" s="5">
        <v>79.176993878258031</v>
      </c>
      <c r="X1357" s="5">
        <v>104.49314507811732</v>
      </c>
      <c r="Y1357" s="5">
        <v>133.02945999999997</v>
      </c>
      <c r="Z1357" s="5">
        <v>166.01978325720586</v>
      </c>
      <c r="AA1357" s="5">
        <v>201.09681660505038</v>
      </c>
      <c r="AB1357" s="5">
        <v>234.17865847276875</v>
      </c>
      <c r="AC1357" s="5">
        <v>259.17699387825803</v>
      </c>
      <c r="AD1357" s="5">
        <v>284.49314507811732</v>
      </c>
      <c r="AE1357" s="5">
        <v>313.02945999999997</v>
      </c>
      <c r="AF1357" s="5">
        <v>346.01978325720586</v>
      </c>
      <c r="AG1357" s="5">
        <v>21.096816605050378</v>
      </c>
      <c r="BP1357" s="47">
        <v>89.48</v>
      </c>
      <c r="BQ1357" s="47">
        <v>-3</v>
      </c>
      <c r="BR1357" s="47">
        <v>89.48</v>
      </c>
      <c r="BS1357" s="71" t="s">
        <v>430</v>
      </c>
      <c r="ED1357" s="72"/>
      <c r="EE1357" s="72"/>
    </row>
    <row r="1358" spans="20:135">
      <c r="T1358" s="19">
        <v>0.94166666666666676</v>
      </c>
      <c r="U1358" s="35">
        <v>54.41778195513109</v>
      </c>
      <c r="V1358" s="5">
        <v>54.41778195513109</v>
      </c>
      <c r="W1358" s="5">
        <v>79.402959601003602</v>
      </c>
      <c r="X1358" s="5">
        <v>104.73144240987904</v>
      </c>
      <c r="Y1358" s="5">
        <v>133.29546000000005</v>
      </c>
      <c r="Z1358" s="5">
        <v>166.30497829965128</v>
      </c>
      <c r="AA1358" s="5">
        <v>201.36752449808426</v>
      </c>
      <c r="AB1358" s="5">
        <v>234.41778195513109</v>
      </c>
      <c r="AC1358" s="5">
        <v>259.4029596010036</v>
      </c>
      <c r="AD1358" s="5">
        <v>284.73144240987904</v>
      </c>
      <c r="AE1358" s="5">
        <v>313.29545999999999</v>
      </c>
      <c r="AF1358" s="5">
        <v>346.30497829965128</v>
      </c>
      <c r="AG1358" s="5">
        <v>21.367524498084265</v>
      </c>
      <c r="BP1358" s="47">
        <v>89.49</v>
      </c>
      <c r="BQ1358" s="47">
        <v>-3</v>
      </c>
      <c r="BR1358" s="47">
        <v>89.49</v>
      </c>
      <c r="BS1358" s="71" t="s">
        <v>430</v>
      </c>
      <c r="ED1358" s="72"/>
      <c r="EE1358" s="72"/>
    </row>
    <row r="1359" spans="20:135">
      <c r="T1359" s="19">
        <v>0.94236111111111109</v>
      </c>
      <c r="U1359" s="35">
        <v>54.65666760801804</v>
      </c>
      <c r="V1359" s="5">
        <v>54.65666760801804</v>
      </c>
      <c r="W1359" s="5">
        <v>79.628908594413701</v>
      </c>
      <c r="X1359" s="5">
        <v>104.96987241572958</v>
      </c>
      <c r="Y1359" s="5">
        <v>133.56159000000002</v>
      </c>
      <c r="Z1359" s="5">
        <v>166.59008496508557</v>
      </c>
      <c r="AA1359" s="5">
        <v>201.63790481987633</v>
      </c>
      <c r="AB1359" s="5">
        <v>234.65666760801804</v>
      </c>
      <c r="AC1359" s="5">
        <v>259.6289085944137</v>
      </c>
      <c r="AD1359" s="5">
        <v>284.96987241572958</v>
      </c>
      <c r="AE1359" s="5">
        <v>313.56159000000002</v>
      </c>
      <c r="AF1359" s="5">
        <v>346.59008496508557</v>
      </c>
      <c r="AG1359" s="5">
        <v>21.637904819876326</v>
      </c>
      <c r="BP1359" s="47">
        <v>89.5</v>
      </c>
      <c r="BQ1359" s="47">
        <v>-3</v>
      </c>
      <c r="BR1359" s="47">
        <v>89.5</v>
      </c>
      <c r="BS1359" s="71" t="s">
        <v>430</v>
      </c>
      <c r="ED1359" s="72"/>
      <c r="EE1359" s="72"/>
    </row>
    <row r="1360" spans="20:135">
      <c r="T1360" s="19">
        <v>0.94305555555555554</v>
      </c>
      <c r="U1360" s="35">
        <v>54.895317199697047</v>
      </c>
      <c r="V1360" s="5">
        <v>54.895317199697047</v>
      </c>
      <c r="W1360" s="5">
        <v>79.854842114841404</v>
      </c>
      <c r="X1360" s="5">
        <v>105.20843597928354</v>
      </c>
      <c r="Y1360" s="5">
        <v>133.82788000000005</v>
      </c>
      <c r="Z1360" s="5">
        <v>166.87509772067563</v>
      </c>
      <c r="AA1360" s="5">
        <v>201.90798700920686</v>
      </c>
      <c r="AB1360" s="5">
        <v>234.89531719969705</v>
      </c>
      <c r="AC1360" s="5">
        <v>259.8548421148414</v>
      </c>
      <c r="AD1360" s="5">
        <v>285.20843597928354</v>
      </c>
      <c r="AE1360" s="5">
        <v>313.82787999999999</v>
      </c>
      <c r="AF1360" s="5">
        <v>346.87509772067563</v>
      </c>
      <c r="AG1360" s="5">
        <v>21.907987009206863</v>
      </c>
      <c r="BP1360" s="47">
        <v>89.51</v>
      </c>
      <c r="BQ1360" s="47">
        <v>-3</v>
      </c>
      <c r="BR1360" s="47">
        <v>89.51</v>
      </c>
      <c r="BS1360" s="71" t="s">
        <v>430</v>
      </c>
      <c r="ED1360" s="72"/>
      <c r="EE1360" s="72"/>
    </row>
    <row r="1361" spans="20:135">
      <c r="T1361" s="19">
        <v>0.94374999999999998</v>
      </c>
      <c r="U1361" s="35">
        <v>55.133732493805724</v>
      </c>
      <c r="V1361" s="5">
        <v>55.133732493805724</v>
      </c>
      <c r="W1361" s="5">
        <v>80.080761627305435</v>
      </c>
      <c r="X1361" s="5">
        <v>105.44713359348799</v>
      </c>
      <c r="Y1361" s="5">
        <v>134.09429999999998</v>
      </c>
      <c r="Z1361" s="5">
        <v>167.16001472083559</v>
      </c>
      <c r="AA1361" s="5">
        <v>202.17776096722093</v>
      </c>
      <c r="AB1361" s="5">
        <v>235.13373249380572</v>
      </c>
      <c r="AC1361" s="5">
        <v>260.08076162730544</v>
      </c>
      <c r="AD1361" s="5">
        <v>285.44713359348799</v>
      </c>
      <c r="AE1361" s="5">
        <v>314.09429999999998</v>
      </c>
      <c r="AF1361" s="5">
        <v>347.16001472083559</v>
      </c>
      <c r="AG1361" s="5">
        <v>22.177760967220934</v>
      </c>
      <c r="BP1361" s="47">
        <v>89.52</v>
      </c>
      <c r="BQ1361" s="47">
        <v>-3</v>
      </c>
      <c r="BR1361" s="47">
        <v>89.52</v>
      </c>
      <c r="BS1361" s="71" t="s">
        <v>430</v>
      </c>
      <c r="ED1361" s="72"/>
      <c r="EE1361" s="72"/>
    </row>
    <row r="1362" spans="20:135">
      <c r="T1362" s="19">
        <v>0.94444444444444453</v>
      </c>
      <c r="U1362" s="35">
        <v>55.371915264890958</v>
      </c>
      <c r="V1362" s="5">
        <v>55.371915264890958</v>
      </c>
      <c r="W1362" s="5">
        <v>80.30666827023839</v>
      </c>
      <c r="X1362" s="5">
        <v>105.68596540339979</v>
      </c>
      <c r="Y1362" s="5">
        <v>134.36086</v>
      </c>
      <c r="Z1362" s="5">
        <v>167.44483509070642</v>
      </c>
      <c r="AA1362" s="5">
        <v>202.44723260130138</v>
      </c>
      <c r="AB1362" s="5">
        <v>235.37191526489096</v>
      </c>
      <c r="AC1362" s="5">
        <v>260.30666827023839</v>
      </c>
      <c r="AD1362" s="5">
        <v>285.68596540339979</v>
      </c>
      <c r="AE1362" s="5">
        <v>314.36086</v>
      </c>
      <c r="AF1362" s="5">
        <v>347.44483509070642</v>
      </c>
      <c r="AG1362" s="5">
        <v>22.44723260130138</v>
      </c>
      <c r="BP1362" s="47">
        <v>89.53</v>
      </c>
      <c r="BQ1362" s="47">
        <v>-3</v>
      </c>
      <c r="BR1362" s="47">
        <v>89.53</v>
      </c>
      <c r="BS1362" s="71" t="s">
        <v>430</v>
      </c>
      <c r="ED1362" s="72"/>
      <c r="EE1362" s="72"/>
    </row>
    <row r="1363" spans="20:135">
      <c r="T1363" s="19">
        <v>0.94513888888888886</v>
      </c>
      <c r="U1363" s="35">
        <v>55.609867268028836</v>
      </c>
      <c r="V1363" s="5">
        <v>55.609867268028836</v>
      </c>
      <c r="W1363" s="5">
        <v>80.532563450353962</v>
      </c>
      <c r="X1363" s="5">
        <v>105.92493221308462</v>
      </c>
      <c r="Y1363" s="5">
        <v>134.62754999999993</v>
      </c>
      <c r="Z1363" s="5">
        <v>167.72955513854345</v>
      </c>
      <c r="AA1363" s="5">
        <v>202.71637923853859</v>
      </c>
      <c r="AB1363" s="5">
        <v>235.60986726802884</v>
      </c>
      <c r="AC1363" s="5">
        <v>260.53256345035396</v>
      </c>
      <c r="AD1363" s="5">
        <v>285.92493221308462</v>
      </c>
      <c r="AE1363" s="5">
        <v>314.62754999999999</v>
      </c>
      <c r="AF1363" s="5">
        <v>347.72955513854345</v>
      </c>
      <c r="AG1363" s="5">
        <v>22.716379238538593</v>
      </c>
      <c r="BP1363" s="47">
        <v>89.54</v>
      </c>
      <c r="BQ1363" s="47">
        <v>-3</v>
      </c>
      <c r="BR1363" s="47">
        <v>89.54</v>
      </c>
      <c r="BS1363" s="71" t="s">
        <v>430</v>
      </c>
      <c r="ED1363" s="72"/>
      <c r="EE1363" s="72"/>
    </row>
    <row r="1364" spans="20:135">
      <c r="T1364" s="19">
        <v>0.9458333333333333</v>
      </c>
      <c r="U1364" s="35">
        <v>55.847590280500185</v>
      </c>
      <c r="V1364" s="5">
        <v>55.847590280500185</v>
      </c>
      <c r="W1364" s="5">
        <v>80.758448506853085</v>
      </c>
      <c r="X1364" s="5">
        <v>106.16403443310639</v>
      </c>
      <c r="Y1364" s="5">
        <v>134.89438999999993</v>
      </c>
      <c r="Z1364" s="5">
        <v>168.01417257155128</v>
      </c>
      <c r="AA1364" s="5">
        <v>202.9852055098213</v>
      </c>
      <c r="AB1364" s="5">
        <v>235.84759028050019</v>
      </c>
      <c r="AC1364" s="5">
        <v>260.75844850685309</v>
      </c>
      <c r="AD1364" s="5">
        <v>286.16403443310639</v>
      </c>
      <c r="AE1364" s="5">
        <v>314.89438999999999</v>
      </c>
      <c r="AF1364" s="5">
        <v>348.01417257155128</v>
      </c>
      <c r="AG1364" s="5">
        <v>22.985205509821299</v>
      </c>
      <c r="BP1364" s="47">
        <v>89.55</v>
      </c>
      <c r="BQ1364" s="47">
        <v>-3</v>
      </c>
      <c r="BR1364" s="47">
        <v>89.55</v>
      </c>
      <c r="BS1364" s="71" t="s">
        <v>430</v>
      </c>
      <c r="ED1364" s="72"/>
      <c r="EE1364" s="72"/>
    </row>
    <row r="1365" spans="20:135">
      <c r="T1365" s="19">
        <v>0.94652777777777775</v>
      </c>
      <c r="U1365" s="35">
        <v>56.085086053544046</v>
      </c>
      <c r="V1365" s="5">
        <v>56.085086053544046</v>
      </c>
      <c r="W1365" s="5">
        <v>80.984324645892173</v>
      </c>
      <c r="X1365" s="5">
        <v>106.4032723506806</v>
      </c>
      <c r="Y1365" s="5">
        <v>135.16136000000006</v>
      </c>
      <c r="Z1365" s="5">
        <v>168.29868639540985</v>
      </c>
      <c r="AA1365" s="5">
        <v>203.25373030967535</v>
      </c>
      <c r="AB1365" s="5">
        <v>236.08508605354405</v>
      </c>
      <c r="AC1365" s="5">
        <v>260.98432464589217</v>
      </c>
      <c r="AD1365" s="5">
        <v>286.4032723506806</v>
      </c>
      <c r="AE1365" s="5">
        <v>315.16136</v>
      </c>
      <c r="AF1365" s="5">
        <v>348.29868639540985</v>
      </c>
      <c r="AG1365" s="5">
        <v>23.253730309675348</v>
      </c>
      <c r="BP1365" s="47">
        <v>89.56</v>
      </c>
      <c r="BQ1365" s="47">
        <v>-3</v>
      </c>
      <c r="BR1365" s="47">
        <v>89.56</v>
      </c>
      <c r="BS1365" s="71" t="s">
        <v>430</v>
      </c>
      <c r="ED1365" s="72"/>
      <c r="EE1365" s="72"/>
    </row>
    <row r="1366" spans="20:135">
      <c r="T1366" s="19">
        <v>0.9472222222222223</v>
      </c>
      <c r="U1366" s="35">
        <v>56.322356354768658</v>
      </c>
      <c r="V1366" s="5">
        <v>56.322356354768658</v>
      </c>
      <c r="W1366" s="5">
        <v>81.21019306448909</v>
      </c>
      <c r="X1366" s="5">
        <v>106.6426465663011</v>
      </c>
      <c r="Y1366" s="5">
        <v>135.42845999999997</v>
      </c>
      <c r="Z1366" s="5">
        <v>168.58309307970848</v>
      </c>
      <c r="AA1366" s="5">
        <v>203.52193838387666</v>
      </c>
      <c r="AB1366" s="5">
        <v>236.32235635476866</v>
      </c>
      <c r="AC1366" s="5">
        <v>261.21019306448909</v>
      </c>
      <c r="AD1366" s="5">
        <v>286.6426465663011</v>
      </c>
      <c r="AE1366" s="5">
        <v>315.42845999999997</v>
      </c>
      <c r="AF1366" s="5">
        <v>348.58309307970848</v>
      </c>
      <c r="AG1366" s="5">
        <v>23.521938383876659</v>
      </c>
      <c r="BP1366" s="47">
        <v>89.57</v>
      </c>
      <c r="BQ1366" s="47">
        <v>-3</v>
      </c>
      <c r="BR1366" s="47">
        <v>89.57</v>
      </c>
      <c r="BS1366" s="71" t="s">
        <v>430</v>
      </c>
      <c r="ED1366" s="72"/>
      <c r="EE1366" s="72"/>
    </row>
    <row r="1367" spans="20:135">
      <c r="T1367" s="19">
        <v>0.94791666666666663</v>
      </c>
      <c r="U1367" s="35">
        <v>56.559402967293067</v>
      </c>
      <c r="V1367" s="5">
        <v>56.559402967293067</v>
      </c>
      <c r="W1367" s="5">
        <v>81.436055344496026</v>
      </c>
      <c r="X1367" s="5">
        <v>106.88215754746375</v>
      </c>
      <c r="Y1367" s="5">
        <v>135.69569000000001</v>
      </c>
      <c r="Z1367" s="5">
        <v>168.86738998935277</v>
      </c>
      <c r="AA1367" s="5">
        <v>203.78983719859127</v>
      </c>
      <c r="AB1367" s="5">
        <v>236.55940296729307</v>
      </c>
      <c r="AC1367" s="5">
        <v>261.43605534449603</v>
      </c>
      <c r="AD1367" s="5">
        <v>286.88215754746375</v>
      </c>
      <c r="AE1367" s="5">
        <v>315.69569000000001</v>
      </c>
      <c r="AF1367" s="5">
        <v>348.86738998935277</v>
      </c>
      <c r="AG1367" s="5">
        <v>23.789837198591272</v>
      </c>
      <c r="BP1367" s="47">
        <v>89.58</v>
      </c>
      <c r="BQ1367" s="47">
        <v>-3</v>
      </c>
      <c r="BR1367" s="47">
        <v>89.58</v>
      </c>
      <c r="BS1367" s="71" t="s">
        <v>430</v>
      </c>
      <c r="ED1367" s="72"/>
      <c r="EE1367" s="72"/>
    </row>
    <row r="1368" spans="20:135">
      <c r="T1368" s="19">
        <v>0.94861111111111107</v>
      </c>
      <c r="U1368" s="35">
        <v>56.796227631411398</v>
      </c>
      <c r="V1368" s="5">
        <v>56.796227631411398</v>
      </c>
      <c r="W1368" s="5">
        <v>81.661912349625595</v>
      </c>
      <c r="X1368" s="5">
        <v>107.12180553331768</v>
      </c>
      <c r="Y1368" s="5">
        <v>135.96306000000004</v>
      </c>
      <c r="Z1368" s="5">
        <v>169.15157664279968</v>
      </c>
      <c r="AA1368" s="5">
        <v>204.05741134701373</v>
      </c>
      <c r="AB1368" s="5">
        <v>236.7962276314114</v>
      </c>
      <c r="AC1368" s="5">
        <v>261.6619123496256</v>
      </c>
      <c r="AD1368" s="5">
        <v>287.12180553331768</v>
      </c>
      <c r="AE1368" s="5">
        <v>315.96305999999998</v>
      </c>
      <c r="AF1368" s="5">
        <v>349.15157664279968</v>
      </c>
      <c r="AG1368" s="5">
        <v>24.057411347013726</v>
      </c>
      <c r="BP1368" s="47">
        <v>89.59</v>
      </c>
      <c r="BQ1368" s="47">
        <v>-3</v>
      </c>
      <c r="BR1368" s="47">
        <v>89.59</v>
      </c>
      <c r="BS1368" s="71" t="s">
        <v>430</v>
      </c>
      <c r="ED1368" s="72"/>
      <c r="EE1368" s="72"/>
    </row>
    <row r="1369" spans="20:135">
      <c r="T1369" s="19">
        <v>0.94930555555555562</v>
      </c>
      <c r="U1369" s="35">
        <v>57.032832118181375</v>
      </c>
      <c r="V1369" s="5">
        <v>57.032832118181375</v>
      </c>
      <c r="W1369" s="5">
        <v>81.887765830860189</v>
      </c>
      <c r="X1369" s="5">
        <v>107.36159110218262</v>
      </c>
      <c r="Y1369" s="5">
        <v>136.23054999999999</v>
      </c>
      <c r="Z1369" s="5">
        <v>169.43564912454622</v>
      </c>
      <c r="AA1369" s="5">
        <v>204.32468914757544</v>
      </c>
      <c r="AB1369" s="5">
        <v>237.03283211818137</v>
      </c>
      <c r="AC1369" s="5">
        <v>261.88776583086019</v>
      </c>
      <c r="AD1369" s="5">
        <v>287.36159110218262</v>
      </c>
      <c r="AE1369" s="5">
        <v>316.23054999999999</v>
      </c>
      <c r="AF1369" s="5">
        <v>349.43564912454622</v>
      </c>
      <c r="AG1369" s="5">
        <v>24.324689147575441</v>
      </c>
      <c r="BP1369" s="47">
        <v>89.6</v>
      </c>
      <c r="BQ1369" s="47">
        <v>-3</v>
      </c>
      <c r="BR1369" s="47">
        <v>89.6</v>
      </c>
      <c r="BS1369" s="71" t="s">
        <v>430</v>
      </c>
      <c r="ED1369" s="72"/>
      <c r="EE1369" s="72"/>
    </row>
    <row r="1370" spans="20:135">
      <c r="T1370" s="19">
        <v>0.95000000000000007</v>
      </c>
      <c r="U1370" s="35">
        <v>57.269218201094475</v>
      </c>
      <c r="V1370" s="5">
        <v>57.269218201094475</v>
      </c>
      <c r="W1370" s="5">
        <v>82.113616705894515</v>
      </c>
      <c r="X1370" s="5">
        <v>107.60151458214307</v>
      </c>
      <c r="Y1370" s="5">
        <v>136.49818000000005</v>
      </c>
      <c r="Z1370" s="5">
        <v>169.71960518436833</v>
      </c>
      <c r="AA1370" s="5">
        <v>204.59164323960692</v>
      </c>
      <c r="AB1370" s="5">
        <v>237.26921820109447</v>
      </c>
      <c r="AC1370" s="5">
        <v>262.11361670589451</v>
      </c>
      <c r="AD1370" s="5">
        <v>287.60151458214307</v>
      </c>
      <c r="AE1370" s="5">
        <v>316.49817999999999</v>
      </c>
      <c r="AF1370" s="5">
        <v>349.71960518436833</v>
      </c>
      <c r="AG1370" s="5">
        <v>24.591643239606924</v>
      </c>
      <c r="BP1370" s="47">
        <v>89.61</v>
      </c>
      <c r="BQ1370" s="47">
        <v>-3</v>
      </c>
      <c r="BR1370" s="47">
        <v>89.61</v>
      </c>
      <c r="BS1370" s="71" t="s">
        <v>430</v>
      </c>
      <c r="ED1370" s="72"/>
      <c r="EE1370" s="72"/>
    </row>
    <row r="1371" spans="20:135">
      <c r="T1371" s="19">
        <v>0.9506944444444444</v>
      </c>
      <c r="U1371" s="35">
        <v>57.505387637311003</v>
      </c>
      <c r="V1371" s="5">
        <v>57.505387637311003</v>
      </c>
      <c r="W1371" s="5">
        <v>82.339466323896659</v>
      </c>
      <c r="X1371" s="5">
        <v>107.8415764518021</v>
      </c>
      <c r="Y1371" s="5">
        <v>136.76593000000003</v>
      </c>
      <c r="Z1371" s="5">
        <v>170.00344407888542</v>
      </c>
      <c r="AA1371" s="5">
        <v>204.85829787696633</v>
      </c>
      <c r="AB1371" s="5">
        <v>237.505387637311</v>
      </c>
      <c r="AC1371" s="5">
        <v>262.33946632389666</v>
      </c>
      <c r="AD1371" s="5">
        <v>287.8415764518021</v>
      </c>
      <c r="AE1371" s="5">
        <v>316.76593000000003</v>
      </c>
      <c r="AF1371" s="5">
        <v>350.00344407888542</v>
      </c>
      <c r="AG1371" s="5">
        <v>24.858297876966333</v>
      </c>
      <c r="BP1371" s="47">
        <v>89.62</v>
      </c>
      <c r="BQ1371" s="47">
        <v>-3</v>
      </c>
      <c r="BR1371" s="47">
        <v>89.62</v>
      </c>
      <c r="BS1371" s="71" t="s">
        <v>430</v>
      </c>
      <c r="ED1371" s="72"/>
      <c r="EE1371" s="72"/>
    </row>
    <row r="1372" spans="20:135">
      <c r="T1372" s="19">
        <v>0.95138888888888884</v>
      </c>
      <c r="U1372" s="35">
        <v>57.741342185818041</v>
      </c>
      <c r="V1372" s="5">
        <v>57.741342185818041</v>
      </c>
      <c r="W1372" s="5">
        <v>82.565315946947862</v>
      </c>
      <c r="X1372" s="5">
        <v>108.08177697903511</v>
      </c>
      <c r="Y1372" s="5">
        <v>137.03379999999993</v>
      </c>
      <c r="Z1372" s="5">
        <v>170.28716226023045</v>
      </c>
      <c r="AA1372" s="5">
        <v>205.12464769945632</v>
      </c>
      <c r="AB1372" s="5">
        <v>237.74134218581804</v>
      </c>
      <c r="AC1372" s="5">
        <v>262.56531594694786</v>
      </c>
      <c r="AD1372" s="5">
        <v>288.08177697903511</v>
      </c>
      <c r="AE1372" s="5">
        <v>317.03379999999999</v>
      </c>
      <c r="AF1372" s="5">
        <v>350.28716226023045</v>
      </c>
      <c r="AG1372" s="5">
        <v>25.124647699456318</v>
      </c>
      <c r="BP1372" s="47">
        <v>89.63</v>
      </c>
      <c r="BQ1372" s="47">
        <v>-3</v>
      </c>
      <c r="BR1372" s="47">
        <v>89.63</v>
      </c>
      <c r="BS1372" s="71" t="s">
        <v>430</v>
      </c>
      <c r="ED1372" s="72"/>
      <c r="EE1372" s="72"/>
    </row>
    <row r="1373" spans="20:135">
      <c r="T1373" s="19">
        <v>0.95208333333333339</v>
      </c>
      <c r="U1373" s="35">
        <v>57.977083608925341</v>
      </c>
      <c r="V1373" s="5">
        <v>57.977083608925341</v>
      </c>
      <c r="W1373" s="5">
        <v>82.791166689860688</v>
      </c>
      <c r="X1373" s="5">
        <v>108.32211642851945</v>
      </c>
      <c r="Y1373" s="5">
        <v>137.30179999999996</v>
      </c>
      <c r="Z1373" s="5">
        <v>170.57075772155497</v>
      </c>
      <c r="AA1373" s="5">
        <v>205.39068596373016</v>
      </c>
      <c r="AB1373" s="5">
        <v>237.97708360892534</v>
      </c>
      <c r="AC1373" s="5">
        <v>262.79116668986069</v>
      </c>
      <c r="AD1373" s="5">
        <v>288.32211642851945</v>
      </c>
      <c r="AE1373" s="5">
        <v>317.30180000000001</v>
      </c>
      <c r="AF1373" s="5">
        <v>350.57075772155497</v>
      </c>
      <c r="AG1373" s="5">
        <v>25.390685963730164</v>
      </c>
      <c r="BP1373" s="47">
        <v>89.64</v>
      </c>
      <c r="BQ1373" s="47">
        <v>-3</v>
      </c>
      <c r="BR1373" s="47">
        <v>89.64</v>
      </c>
      <c r="BS1373" s="71" t="s">
        <v>430</v>
      </c>
      <c r="ED1373" s="72"/>
      <c r="EE1373" s="72"/>
    </row>
    <row r="1374" spans="20:135">
      <c r="T1374" s="19">
        <v>0.95277777777777783</v>
      </c>
      <c r="U1374" s="35">
        <v>58.212613677200693</v>
      </c>
      <c r="V1374" s="5">
        <v>58.212613677200693</v>
      </c>
      <c r="W1374" s="5">
        <v>83.017020150119436</v>
      </c>
      <c r="X1374" s="5">
        <v>108.56259557245477</v>
      </c>
      <c r="Y1374" s="5">
        <v>137.56992000000002</v>
      </c>
      <c r="Z1374" s="5">
        <v>170.85422907759767</v>
      </c>
      <c r="AA1374" s="5">
        <v>205.65640561038646</v>
      </c>
      <c r="AB1374" s="5">
        <v>238.21261367720069</v>
      </c>
      <c r="AC1374" s="5">
        <v>263.01702015011944</v>
      </c>
      <c r="AD1374" s="5">
        <v>288.56259557245477</v>
      </c>
      <c r="AE1374" s="5">
        <v>317.56992000000002</v>
      </c>
      <c r="AF1374" s="5">
        <v>350.85422907759767</v>
      </c>
      <c r="AG1374" s="5">
        <v>25.656405610386457</v>
      </c>
      <c r="BP1374" s="47">
        <v>89.65</v>
      </c>
      <c r="BQ1374" s="47">
        <v>-3</v>
      </c>
      <c r="BR1374" s="47">
        <v>89.65</v>
      </c>
      <c r="BS1374" s="71" t="s">
        <v>430</v>
      </c>
      <c r="ED1374" s="72"/>
      <c r="EE1374" s="72"/>
    </row>
    <row r="1375" spans="20:135">
      <c r="T1375" s="19">
        <v>0.95347222222222217</v>
      </c>
      <c r="U1375" s="35">
        <v>58.447934141640644</v>
      </c>
      <c r="V1375" s="5">
        <v>58.447934141640644</v>
      </c>
      <c r="W1375" s="5">
        <v>83.242877591287254</v>
      </c>
      <c r="X1375" s="5">
        <v>108.80321431861347</v>
      </c>
      <c r="Y1375" s="5">
        <v>137.83816999999999</v>
      </c>
      <c r="Z1375" s="5">
        <v>171.13757348078411</v>
      </c>
      <c r="AA1375" s="5">
        <v>205.92182122001958</v>
      </c>
      <c r="AB1375" s="5">
        <v>238.44793414164064</v>
      </c>
      <c r="AC1375" s="5">
        <v>263.24287759128725</v>
      </c>
      <c r="AD1375" s="5">
        <v>288.80321431861347</v>
      </c>
      <c r="AE1375" s="5">
        <v>317.83816999999999</v>
      </c>
      <c r="AF1375" s="5">
        <v>351.13757348078411</v>
      </c>
      <c r="AG1375" s="5">
        <v>25.921821220019581</v>
      </c>
      <c r="BP1375" s="47">
        <v>89.66</v>
      </c>
      <c r="BQ1375" s="47">
        <v>-3</v>
      </c>
      <c r="BR1375" s="47">
        <v>89.66</v>
      </c>
      <c r="BS1375" s="71" t="s">
        <v>430</v>
      </c>
      <c r="ED1375" s="72"/>
      <c r="EE1375" s="72"/>
    </row>
    <row r="1376" spans="20:135">
      <c r="T1376" s="19">
        <v>0.95416666666666661</v>
      </c>
      <c r="U1376" s="35">
        <v>58.683046767824067</v>
      </c>
      <c r="V1376" s="5">
        <v>58.683046767824067</v>
      </c>
      <c r="W1376" s="5">
        <v>83.468739563967802</v>
      </c>
      <c r="X1376" s="5">
        <v>109.04397301369306</v>
      </c>
      <c r="Y1376" s="5">
        <v>138.10653000000002</v>
      </c>
      <c r="Z1376" s="5">
        <v>171.42078827634055</v>
      </c>
      <c r="AA1376" s="5">
        <v>206.18694037480304</v>
      </c>
      <c r="AB1376" s="5">
        <v>238.68304676782407</v>
      </c>
      <c r="AC1376" s="5">
        <v>263.4687395639678</v>
      </c>
      <c r="AD1376" s="5">
        <v>289.04397301369306</v>
      </c>
      <c r="AE1376" s="5">
        <v>318.10653000000002</v>
      </c>
      <c r="AF1376" s="5">
        <v>351.42078827634055</v>
      </c>
      <c r="AG1376" s="5">
        <v>26.186940374803044</v>
      </c>
      <c r="BP1376" s="47">
        <v>89.67</v>
      </c>
      <c r="BQ1376" s="47">
        <v>-3</v>
      </c>
      <c r="BR1376" s="47">
        <v>89.67</v>
      </c>
      <c r="BS1376" s="71" t="s">
        <v>430</v>
      </c>
      <c r="ED1376" s="72"/>
      <c r="EE1376" s="72"/>
    </row>
    <row r="1377" spans="20:135">
      <c r="T1377" s="19">
        <v>0.95486111111111116</v>
      </c>
      <c r="U1377" s="35">
        <v>58.917953305690048</v>
      </c>
      <c r="V1377" s="5">
        <v>58.917953305690048</v>
      </c>
      <c r="W1377" s="5">
        <v>83.694608261792951</v>
      </c>
      <c r="X1377" s="5">
        <v>109.28487250836935</v>
      </c>
      <c r="Y1377" s="5">
        <v>138.37500999999997</v>
      </c>
      <c r="Z1377" s="5">
        <v>171.70387284091657</v>
      </c>
      <c r="AA1377" s="5">
        <v>206.4517333016596</v>
      </c>
      <c r="AB1377" s="5">
        <v>238.91795330569005</v>
      </c>
      <c r="AC1377" s="5">
        <v>263.69460826179295</v>
      </c>
      <c r="AD1377" s="5">
        <v>289.28487250836935</v>
      </c>
      <c r="AE1377" s="5">
        <v>318.37500999999997</v>
      </c>
      <c r="AF1377" s="5">
        <v>351.70387284091657</v>
      </c>
      <c r="AG1377" s="5">
        <v>26.451733301659601</v>
      </c>
      <c r="BP1377" s="47">
        <v>89.68</v>
      </c>
      <c r="BQ1377" s="47">
        <v>-3</v>
      </c>
      <c r="BR1377" s="47">
        <v>89.68</v>
      </c>
      <c r="BS1377" s="71" t="s">
        <v>430</v>
      </c>
      <c r="ED1377" s="72"/>
      <c r="EE1377" s="72"/>
    </row>
    <row r="1378" spans="20:135">
      <c r="T1378" s="19">
        <v>0.9555555555555556</v>
      </c>
      <c r="U1378" s="35">
        <v>59.152655518992958</v>
      </c>
      <c r="V1378" s="5">
        <v>59.152655518992958</v>
      </c>
      <c r="W1378" s="5">
        <v>83.920483955146892</v>
      </c>
      <c r="X1378" s="5">
        <v>109.52591255772705</v>
      </c>
      <c r="Y1378" s="5">
        <v>138.64361000000008</v>
      </c>
      <c r="Z1378" s="5">
        <v>171.9868237055843</v>
      </c>
      <c r="AA1378" s="5">
        <v>206.71621765650428</v>
      </c>
      <c r="AB1378" s="5">
        <v>239.15265551899296</v>
      </c>
      <c r="AC1378" s="5">
        <v>263.92048395514689</v>
      </c>
      <c r="AD1378" s="5">
        <v>289.52591255772705</v>
      </c>
      <c r="AE1378" s="5">
        <v>318.64361000000002</v>
      </c>
      <c r="AF1378" s="5">
        <v>351.9868237055843</v>
      </c>
      <c r="AG1378" s="5">
        <v>26.716217656504284</v>
      </c>
      <c r="BP1378" s="47">
        <v>89.69</v>
      </c>
      <c r="BQ1378" s="47">
        <v>-3</v>
      </c>
      <c r="BR1378" s="47">
        <v>89.69</v>
      </c>
      <c r="BS1378" s="71" t="s">
        <v>430</v>
      </c>
      <c r="ED1378" s="72"/>
      <c r="EE1378" s="72"/>
    </row>
    <row r="1379" spans="20:135">
      <c r="T1379" s="19">
        <v>0.95624999999999993</v>
      </c>
      <c r="U1379" s="35">
        <v>59.387155162406771</v>
      </c>
      <c r="V1379" s="5">
        <v>59.387155162406771</v>
      </c>
      <c r="W1379" s="5">
        <v>84.146368575913584</v>
      </c>
      <c r="X1379" s="5">
        <v>109.76709363948544</v>
      </c>
      <c r="Y1379" s="5">
        <v>138.91232000000002</v>
      </c>
      <c r="Z1379" s="5">
        <v>172.26963885930223</v>
      </c>
      <c r="AA1379" s="5">
        <v>206.98039925213374</v>
      </c>
      <c r="AB1379" s="5">
        <v>239.38715516240677</v>
      </c>
      <c r="AC1379" s="5">
        <v>264.14636857591358</v>
      </c>
      <c r="AD1379" s="5">
        <v>289.76709363948544</v>
      </c>
      <c r="AE1379" s="5">
        <v>318.91232000000002</v>
      </c>
      <c r="AF1379" s="5">
        <v>352.26963885930223</v>
      </c>
      <c r="AG1379" s="5">
        <v>26.980399252133736</v>
      </c>
      <c r="BP1379" s="47">
        <v>89.7</v>
      </c>
      <c r="BQ1379" s="47">
        <v>-3</v>
      </c>
      <c r="BR1379" s="47">
        <v>89.7</v>
      </c>
      <c r="BS1379" s="71" t="s">
        <v>430</v>
      </c>
      <c r="ED1379" s="72"/>
      <c r="EE1379" s="72"/>
    </row>
    <row r="1380" spans="20:135">
      <c r="T1380" s="19">
        <v>0.95694444444444438</v>
      </c>
      <c r="U1380" s="35">
        <v>59.621453987297059</v>
      </c>
      <c r="V1380" s="5">
        <v>59.621453987297059</v>
      </c>
      <c r="W1380" s="5">
        <v>84.372263124504627</v>
      </c>
      <c r="X1380" s="5">
        <v>110.00841613426843</v>
      </c>
      <c r="Y1380" s="5">
        <v>139.18115</v>
      </c>
      <c r="Z1380" s="5">
        <v>172.55231699183508</v>
      </c>
      <c r="AA1380" s="5">
        <v>207.2442918527525</v>
      </c>
      <c r="AB1380" s="5">
        <v>239.62145398729706</v>
      </c>
      <c r="AC1380" s="5">
        <v>264.37226312450463</v>
      </c>
      <c r="AD1380" s="5">
        <v>290.00841613426843</v>
      </c>
      <c r="AE1380" s="5">
        <v>319.18115</v>
      </c>
      <c r="AF1380" s="5">
        <v>352.55231699183508</v>
      </c>
      <c r="AG1380" s="5">
        <v>27.244291852752497</v>
      </c>
      <c r="BP1380" s="47">
        <v>89.71</v>
      </c>
      <c r="BQ1380" s="47">
        <v>-3</v>
      </c>
      <c r="BR1380" s="47">
        <v>89.71</v>
      </c>
      <c r="BS1380" s="71" t="s">
        <v>430</v>
      </c>
      <c r="ED1380" s="72"/>
      <c r="EE1380" s="72"/>
    </row>
    <row r="1381" spans="20:135">
      <c r="T1381" s="19">
        <v>0.95763888888888893</v>
      </c>
      <c r="U1381" s="35">
        <v>59.855553749034243</v>
      </c>
      <c r="V1381" s="5">
        <v>59.855553749034243</v>
      </c>
      <c r="W1381" s="5">
        <v>84.598168987446059</v>
      </c>
      <c r="X1381" s="5">
        <v>110.24988018518138</v>
      </c>
      <c r="Y1381" s="5">
        <v>139.45009000000005</v>
      </c>
      <c r="Z1381" s="5">
        <v>172.83485546119442</v>
      </c>
      <c r="AA1381" s="5">
        <v>207.50785586065319</v>
      </c>
      <c r="AB1381" s="5">
        <v>239.85555374903424</v>
      </c>
      <c r="AC1381" s="5">
        <v>264.59816898744606</v>
      </c>
      <c r="AD1381" s="5">
        <v>290.24988018518138</v>
      </c>
      <c r="AE1381" s="5">
        <v>319.45008999999999</v>
      </c>
      <c r="AF1381" s="5">
        <v>352.83485546119442</v>
      </c>
      <c r="AG1381" s="5">
        <v>27.507855860653194</v>
      </c>
      <c r="BP1381" s="47">
        <v>89.72</v>
      </c>
      <c r="BQ1381" s="47">
        <v>-3</v>
      </c>
      <c r="BR1381" s="47">
        <v>89.72</v>
      </c>
      <c r="BS1381" s="71" t="s">
        <v>430</v>
      </c>
      <c r="ED1381" s="72"/>
      <c r="EE1381" s="72"/>
    </row>
    <row r="1382" spans="20:135">
      <c r="T1382" s="19">
        <v>0.95833333333333337</v>
      </c>
      <c r="U1382" s="35">
        <v>60.089456197557865</v>
      </c>
      <c r="V1382" s="5">
        <v>60.089456197557865</v>
      </c>
      <c r="W1382" s="5">
        <v>84.824086769446751</v>
      </c>
      <c r="X1382" s="5">
        <v>110.49148631715013</v>
      </c>
      <c r="Y1382" s="5">
        <v>139.71913999999992</v>
      </c>
      <c r="Z1382" s="5">
        <v>173.11725260253132</v>
      </c>
      <c r="AA1382" s="5">
        <v>207.77112684196737</v>
      </c>
      <c r="AB1382" s="5">
        <v>240.08945619755787</v>
      </c>
      <c r="AC1382" s="5">
        <v>264.82408676944675</v>
      </c>
      <c r="AD1382" s="5">
        <v>290.49148631715013</v>
      </c>
      <c r="AE1382" s="5">
        <v>319.71913999999998</v>
      </c>
      <c r="AF1382" s="5">
        <v>353.11725260253132</v>
      </c>
      <c r="AG1382" s="5">
        <v>27.771126841967373</v>
      </c>
      <c r="BP1382" s="47">
        <v>89.73</v>
      </c>
      <c r="BQ1382" s="47">
        <v>-3</v>
      </c>
      <c r="BR1382" s="47">
        <v>89.73</v>
      </c>
      <c r="BS1382" s="71" t="s">
        <v>430</v>
      </c>
      <c r="ED1382" s="72"/>
      <c r="EE1382" s="72"/>
    </row>
    <row r="1383" spans="20:135">
      <c r="T1383" s="19">
        <v>0.9590277777777777</v>
      </c>
      <c r="U1383" s="35">
        <v>60.323163083427403</v>
      </c>
      <c r="V1383" s="5">
        <v>60.323163083427403</v>
      </c>
      <c r="W1383" s="5">
        <v>85.050018354126621</v>
      </c>
      <c r="X1383" s="5">
        <v>110.73323413430393</v>
      </c>
      <c r="Y1383" s="5">
        <v>139.98829000000001</v>
      </c>
      <c r="Z1383" s="5">
        <v>173.39950580017359</v>
      </c>
      <c r="AA1383" s="5">
        <v>208.03408180988185</v>
      </c>
      <c r="AB1383" s="5">
        <v>240.3231630834274</v>
      </c>
      <c r="AC1383" s="5">
        <v>265.05001835412662</v>
      </c>
      <c r="AD1383" s="5">
        <v>290.73323413430393</v>
      </c>
      <c r="AE1383" s="5">
        <v>319.98829000000001</v>
      </c>
      <c r="AF1383" s="5">
        <v>353.39950580017359</v>
      </c>
      <c r="AG1383" s="5">
        <v>28.034081809881854</v>
      </c>
      <c r="BP1383" s="47">
        <v>89.74</v>
      </c>
      <c r="BQ1383" s="47">
        <v>-3</v>
      </c>
      <c r="BR1383" s="47">
        <v>89.74</v>
      </c>
      <c r="BS1383" s="71" t="s">
        <v>430</v>
      </c>
      <c r="ED1383" s="72"/>
      <c r="EE1383" s="72"/>
    </row>
    <row r="1384" spans="20:135">
      <c r="T1384" s="19">
        <v>0.95972222222222225</v>
      </c>
      <c r="U1384" s="35">
        <v>60.55667615449704</v>
      </c>
      <c r="V1384" s="5">
        <v>60.55667615449704</v>
      </c>
      <c r="W1384" s="5">
        <v>85.275964590667343</v>
      </c>
      <c r="X1384" s="5">
        <v>110.97512451843306</v>
      </c>
      <c r="Y1384" s="5">
        <v>140.25756000000001</v>
      </c>
      <c r="Z1384" s="5">
        <v>173.68161364600405</v>
      </c>
      <c r="AA1384" s="5">
        <v>208.29673675616903</v>
      </c>
      <c r="AB1384" s="5">
        <v>240.55667615449704</v>
      </c>
      <c r="AC1384" s="5">
        <v>265.27596459066734</v>
      </c>
      <c r="AD1384" s="5">
        <v>290.97512451843306</v>
      </c>
      <c r="AE1384" s="5">
        <v>320.25756000000001</v>
      </c>
      <c r="AF1384" s="5">
        <v>353.68161364600405</v>
      </c>
      <c r="AG1384" s="5">
        <v>28.296736756169025</v>
      </c>
      <c r="BP1384" s="47">
        <v>89.75</v>
      </c>
      <c r="BQ1384" s="47">
        <v>-3</v>
      </c>
      <c r="BR1384" s="47">
        <v>89.75</v>
      </c>
      <c r="BS1384" s="71" t="s">
        <v>430</v>
      </c>
      <c r="ED1384" s="72"/>
      <c r="EE1384" s="72"/>
    </row>
    <row r="1385" spans="20:135">
      <c r="T1385" s="19">
        <v>0.9604166666666667</v>
      </c>
      <c r="U1385" s="35">
        <v>60.789997156944935</v>
      </c>
      <c r="V1385" s="5">
        <v>60.789997156944935</v>
      </c>
      <c r="W1385" s="5">
        <v>85.501926774080175</v>
      </c>
      <c r="X1385" s="5">
        <v>111.21715785107796</v>
      </c>
      <c r="Y1385" s="5">
        <v>140.52692999999999</v>
      </c>
      <c r="Z1385" s="5">
        <v>173.96357362812392</v>
      </c>
      <c r="AA1385" s="5">
        <v>208.55909237484275</v>
      </c>
      <c r="AB1385" s="5">
        <v>240.78999715694493</v>
      </c>
      <c r="AC1385" s="5">
        <v>265.50192677408018</v>
      </c>
      <c r="AD1385" s="5">
        <v>291.21715785107796</v>
      </c>
      <c r="AE1385" s="5">
        <v>320.52692999999999</v>
      </c>
      <c r="AF1385" s="5">
        <v>353.96357362812392</v>
      </c>
      <c r="AG1385" s="5">
        <v>28.559092374842749</v>
      </c>
      <c r="BP1385" s="47">
        <v>89.76</v>
      </c>
      <c r="BQ1385" s="47">
        <v>-3</v>
      </c>
      <c r="BR1385" s="47">
        <v>89.76</v>
      </c>
      <c r="BS1385" s="71" t="s">
        <v>430</v>
      </c>
      <c r="ED1385" s="72"/>
      <c r="EE1385" s="72"/>
    </row>
    <row r="1386" spans="20:135">
      <c r="T1386" s="19">
        <v>0.96111111111111114</v>
      </c>
      <c r="U1386" s="35">
        <v>61.023127834493778</v>
      </c>
      <c r="V1386" s="5">
        <v>61.023127834493778</v>
      </c>
      <c r="W1386" s="5">
        <v>85.727906382357105</v>
      </c>
      <c r="X1386" s="5">
        <v>111.45933346065777</v>
      </c>
      <c r="Y1386" s="5">
        <v>140.79640999999992</v>
      </c>
      <c r="Z1386" s="5">
        <v>174.24538391989591</v>
      </c>
      <c r="AA1386" s="5">
        <v>208.82112867183241</v>
      </c>
      <c r="AB1386" s="5">
        <v>241.02312783449378</v>
      </c>
      <c r="AC1386" s="5">
        <v>265.72790638235711</v>
      </c>
      <c r="AD1386" s="5">
        <v>291.45933346065777</v>
      </c>
      <c r="AE1386" s="5">
        <v>320.79640999999998</v>
      </c>
      <c r="AF1386" s="5">
        <v>354.24538391989591</v>
      </c>
      <c r="AG1386" s="5">
        <v>28.821128671832412</v>
      </c>
      <c r="BP1386" s="47">
        <v>89.77</v>
      </c>
      <c r="BQ1386" s="47">
        <v>-3</v>
      </c>
      <c r="BR1386" s="47">
        <v>89.77</v>
      </c>
      <c r="BS1386" s="71" t="s">
        <v>430</v>
      </c>
      <c r="ED1386" s="72"/>
      <c r="EE1386" s="72"/>
    </row>
    <row r="1387" spans="20:135">
      <c r="T1387" s="19">
        <v>0.96180555555555547</v>
      </c>
      <c r="U1387" s="35">
        <v>61.256069929985586</v>
      </c>
      <c r="V1387" s="5">
        <v>61.256069929985586</v>
      </c>
      <c r="W1387" s="5">
        <v>85.953903465037286</v>
      </c>
      <c r="X1387" s="5">
        <v>111.70165241631264</v>
      </c>
      <c r="Y1387" s="5">
        <v>141.06599000000006</v>
      </c>
      <c r="Z1387" s="5">
        <v>174.52704253176336</v>
      </c>
      <c r="AA1387" s="5">
        <v>209.08288066321404</v>
      </c>
      <c r="AB1387" s="5">
        <v>241.25606992998559</v>
      </c>
      <c r="AC1387" s="5">
        <v>265.95390346503729</v>
      </c>
      <c r="AD1387" s="5">
        <v>291.70165241631264</v>
      </c>
      <c r="AE1387" s="5">
        <v>321.06599</v>
      </c>
      <c r="AF1387" s="5">
        <v>354.52704253176336</v>
      </c>
      <c r="AG1387" s="5">
        <v>29.082880663214041</v>
      </c>
      <c r="BP1387" s="47">
        <v>89.78</v>
      </c>
      <c r="BQ1387" s="47">
        <v>-3</v>
      </c>
      <c r="BR1387" s="47">
        <v>89.78</v>
      </c>
      <c r="BS1387" s="71" t="s">
        <v>430</v>
      </c>
      <c r="ED1387" s="72"/>
      <c r="EE1387" s="72"/>
    </row>
    <row r="1388" spans="20:135">
      <c r="T1388" s="19">
        <v>0.96250000000000002</v>
      </c>
      <c r="U1388" s="35">
        <v>61.488825184028656</v>
      </c>
      <c r="V1388" s="5">
        <v>61.488825184028656</v>
      </c>
      <c r="W1388" s="5">
        <v>86.179920647752795</v>
      </c>
      <c r="X1388" s="5">
        <v>111.94411460181186</v>
      </c>
      <c r="Y1388" s="5">
        <v>141.33566999999994</v>
      </c>
      <c r="Z1388" s="5">
        <v>174.80854694416485</v>
      </c>
      <c r="AA1388" s="5">
        <v>209.34432762402304</v>
      </c>
      <c r="AB1388" s="5">
        <v>241.48882518402866</v>
      </c>
      <c r="AC1388" s="5">
        <v>266.17992064775279</v>
      </c>
      <c r="AD1388" s="5">
        <v>291.94411460181186</v>
      </c>
      <c r="AE1388" s="5">
        <v>321.33566999999999</v>
      </c>
      <c r="AF1388" s="5">
        <v>354.80854694416485</v>
      </c>
      <c r="AG1388" s="5">
        <v>29.344327624023038</v>
      </c>
      <c r="BP1388" s="47">
        <v>89.79</v>
      </c>
      <c r="BQ1388" s="47">
        <v>-3</v>
      </c>
      <c r="BR1388" s="47">
        <v>89.79</v>
      </c>
      <c r="BS1388" s="71" t="s">
        <v>430</v>
      </c>
      <c r="ED1388" s="72"/>
      <c r="EE1388" s="72"/>
    </row>
    <row r="1389" spans="20:135">
      <c r="T1389" s="19">
        <v>0.96319444444444446</v>
      </c>
      <c r="U1389" s="35">
        <v>61.721395334792646</v>
      </c>
      <c r="V1389" s="5">
        <v>61.721395334792646</v>
      </c>
      <c r="W1389" s="5">
        <v>86.405958069895348</v>
      </c>
      <c r="X1389" s="5">
        <v>112.18672019834457</v>
      </c>
      <c r="Y1389" s="5">
        <v>141.60544000000004</v>
      </c>
      <c r="Z1389" s="5">
        <v>175.08989725347675</v>
      </c>
      <c r="AA1389" s="5">
        <v>209.60546823660746</v>
      </c>
      <c r="AB1389" s="5">
        <v>241.72139533479265</v>
      </c>
      <c r="AC1389" s="5">
        <v>266.40595806989535</v>
      </c>
      <c r="AD1389" s="5">
        <v>292.18672019834457</v>
      </c>
      <c r="AE1389" s="5">
        <v>321.60543999999999</v>
      </c>
      <c r="AF1389" s="5">
        <v>355.08989725347675</v>
      </c>
      <c r="AG1389" s="5">
        <v>29.605468236607464</v>
      </c>
      <c r="BP1389" s="47">
        <v>89.8</v>
      </c>
      <c r="BQ1389" s="47">
        <v>-3</v>
      </c>
      <c r="BR1389" s="47">
        <v>89.8</v>
      </c>
      <c r="BS1389" s="71" t="s">
        <v>430</v>
      </c>
      <c r="ED1389" s="72"/>
      <c r="EE1389" s="72"/>
    </row>
    <row r="1390" spans="20:135">
      <c r="T1390" s="19">
        <v>0.96388888888888891</v>
      </c>
      <c r="U1390" s="35">
        <v>61.953782118539152</v>
      </c>
      <c r="V1390" s="5">
        <v>61.953782118539152</v>
      </c>
      <c r="W1390" s="5">
        <v>86.63201801083585</v>
      </c>
      <c r="X1390" s="5">
        <v>112.42946942049849</v>
      </c>
      <c r="Y1390" s="5">
        <v>141.87531999999999</v>
      </c>
      <c r="Z1390" s="5">
        <v>175.37108938547391</v>
      </c>
      <c r="AA1390" s="5">
        <v>209.86629826858706</v>
      </c>
      <c r="AB1390" s="5">
        <v>241.95378211853915</v>
      </c>
      <c r="AC1390" s="5">
        <v>266.63201801083585</v>
      </c>
      <c r="AD1390" s="5">
        <v>292.42946942049849</v>
      </c>
      <c r="AE1390" s="5">
        <v>321.87531999999999</v>
      </c>
      <c r="AF1390" s="5">
        <v>355.37108938547391</v>
      </c>
      <c r="AG1390" s="5">
        <v>29.866298268587059</v>
      </c>
      <c r="BP1390" s="47">
        <v>89.81</v>
      </c>
      <c r="BQ1390" s="47">
        <v>-3</v>
      </c>
      <c r="BR1390" s="47">
        <v>89.81</v>
      </c>
      <c r="BS1390" s="71" t="s">
        <v>430</v>
      </c>
      <c r="ED1390" s="72"/>
      <c r="EE1390" s="72"/>
    </row>
    <row r="1391" spans="20:135">
      <c r="T1391" s="19">
        <v>0.96458333333333324</v>
      </c>
      <c r="U1391" s="35">
        <v>62.185987268870974</v>
      </c>
      <c r="V1391" s="5">
        <v>62.185987268870974</v>
      </c>
      <c r="W1391" s="5">
        <v>86.858099867592159</v>
      </c>
      <c r="X1391" s="5">
        <v>112.67236251496075</v>
      </c>
      <c r="Y1391" s="5">
        <v>142.14528999999993</v>
      </c>
      <c r="Z1391" s="5">
        <v>175.65212123595148</v>
      </c>
      <c r="AA1391" s="5">
        <v>210.12684700728761</v>
      </c>
      <c r="AB1391" s="5">
        <v>242.18598726887097</v>
      </c>
      <c r="AC1391" s="5">
        <v>266.85809986759216</v>
      </c>
      <c r="AD1391" s="5">
        <v>292.67236251496075</v>
      </c>
      <c r="AE1391" s="5">
        <v>322.14528999999999</v>
      </c>
      <c r="AF1391" s="5">
        <v>355.65212123595148</v>
      </c>
      <c r="AG1391" s="5">
        <v>30.126847007287608</v>
      </c>
      <c r="BP1391" s="47">
        <v>89.82</v>
      </c>
      <c r="BQ1391" s="47">
        <v>-3</v>
      </c>
      <c r="BR1391" s="47">
        <v>89.82</v>
      </c>
      <c r="BS1391" s="71" t="s">
        <v>430</v>
      </c>
      <c r="ED1391" s="72"/>
      <c r="EE1391" s="72"/>
    </row>
    <row r="1392" spans="20:135">
      <c r="T1392" s="19">
        <v>0.96527777777777779</v>
      </c>
      <c r="U1392" s="35">
        <v>62.418012517829482</v>
      </c>
      <c r="V1392" s="5">
        <v>62.418012517829482</v>
      </c>
      <c r="W1392" s="5">
        <v>87.084206167689274</v>
      </c>
      <c r="X1392" s="5">
        <v>112.91539937842492</v>
      </c>
      <c r="Y1392" s="5">
        <v>142.41535999999996</v>
      </c>
      <c r="Z1392" s="5">
        <v>175.93299357071936</v>
      </c>
      <c r="AA1392" s="5">
        <v>210.38708163206786</v>
      </c>
      <c r="AB1392" s="5">
        <v>242.41801251782948</v>
      </c>
      <c r="AC1392" s="5">
        <v>267.08420616768927</v>
      </c>
      <c r="AD1392" s="5">
        <v>292.91539937842492</v>
      </c>
      <c r="AE1392" s="5">
        <v>322.41536000000002</v>
      </c>
      <c r="AF1392" s="5">
        <v>355.93299357071936</v>
      </c>
      <c r="AG1392" s="5">
        <v>30.387081632067861</v>
      </c>
      <c r="BP1392" s="47">
        <v>89.83</v>
      </c>
      <c r="BQ1392" s="47">
        <v>-3</v>
      </c>
      <c r="BR1392" s="47">
        <v>89.83</v>
      </c>
      <c r="BS1392" s="71" t="s">
        <v>430</v>
      </c>
      <c r="ED1392" s="72"/>
      <c r="EE1392" s="72"/>
    </row>
    <row r="1393" spans="20:135">
      <c r="T1393" s="19">
        <v>0.96597222222222223</v>
      </c>
      <c r="U1393" s="35">
        <v>62.6498595943998</v>
      </c>
      <c r="V1393" s="5">
        <v>62.6498595943998</v>
      </c>
      <c r="W1393" s="5">
        <v>87.31033781720555</v>
      </c>
      <c r="X1393" s="5">
        <v>113.1585803872938</v>
      </c>
      <c r="Y1393" s="5">
        <v>142.68552</v>
      </c>
      <c r="Z1393" s="5">
        <v>176.21370193164279</v>
      </c>
      <c r="AA1393" s="5">
        <v>210.64702301994851</v>
      </c>
      <c r="AB1393" s="5">
        <v>242.6498595943998</v>
      </c>
      <c r="AC1393" s="5">
        <v>267.31033781720555</v>
      </c>
      <c r="AD1393" s="5">
        <v>293.1585803872938</v>
      </c>
      <c r="AE1393" s="5">
        <v>322.68552</v>
      </c>
      <c r="AF1393" s="5">
        <v>356.21370193164279</v>
      </c>
      <c r="AG1393" s="5">
        <v>30.647023019948506</v>
      </c>
      <c r="BP1393" s="47">
        <v>89.84</v>
      </c>
      <c r="BQ1393" s="47">
        <v>-3</v>
      </c>
      <c r="BR1393" s="47">
        <v>89.84</v>
      </c>
      <c r="BS1393" s="71" t="s">
        <v>430</v>
      </c>
      <c r="ED1393" s="72"/>
      <c r="EE1393" s="72"/>
    </row>
    <row r="1394" spans="20:135">
      <c r="T1394" s="19">
        <v>0.96666666666666667</v>
      </c>
      <c r="U1394" s="35">
        <v>62.881530225564802</v>
      </c>
      <c r="V1394" s="5">
        <v>62.881530225564802</v>
      </c>
      <c r="W1394" s="5">
        <v>87.536495866170299</v>
      </c>
      <c r="X1394" s="5">
        <v>113.40190541370526</v>
      </c>
      <c r="Y1394" s="5">
        <v>142.95577000000003</v>
      </c>
      <c r="Z1394" s="5">
        <v>176.49424646153363</v>
      </c>
      <c r="AA1394" s="5">
        <v>210.90666765318525</v>
      </c>
      <c r="AB1394" s="5">
        <v>242.8815302255648</v>
      </c>
      <c r="AC1394" s="5">
        <v>267.5364958661703</v>
      </c>
      <c r="AD1394" s="5">
        <v>293.40190541370526</v>
      </c>
      <c r="AE1394" s="5">
        <v>322.95576999999997</v>
      </c>
      <c r="AF1394" s="5">
        <v>356.49424646153363</v>
      </c>
      <c r="AG1394" s="5">
        <v>30.906667653185252</v>
      </c>
      <c r="BP1394" s="47">
        <v>89.85</v>
      </c>
      <c r="BQ1394" s="47">
        <v>-3</v>
      </c>
      <c r="BR1394" s="47">
        <v>89.85</v>
      </c>
      <c r="BS1394" s="71" t="s">
        <v>430</v>
      </c>
      <c r="ED1394" s="72"/>
      <c r="EE1394" s="72"/>
    </row>
    <row r="1395" spans="20:135">
      <c r="T1395" s="19">
        <v>0.96736111111111101</v>
      </c>
      <c r="U1395" s="35">
        <v>63.113026135609175</v>
      </c>
      <c r="V1395" s="5">
        <v>63.113026135609175</v>
      </c>
      <c r="W1395" s="5">
        <v>87.762682197717822</v>
      </c>
      <c r="X1395" s="5">
        <v>113.6453748020611</v>
      </c>
      <c r="Y1395" s="5">
        <v>143.22611000000006</v>
      </c>
      <c r="Z1395" s="5">
        <v>176.77462293834776</v>
      </c>
      <c r="AA1395" s="5">
        <v>211.16601063269701</v>
      </c>
      <c r="AB1395" s="5">
        <v>243.11302613560918</v>
      </c>
      <c r="AC1395" s="5">
        <v>267.76268219771782</v>
      </c>
      <c r="AD1395" s="5">
        <v>293.6453748020611</v>
      </c>
      <c r="AE1395" s="5">
        <v>323.22611000000001</v>
      </c>
      <c r="AF1395" s="5">
        <v>356.77462293834776</v>
      </c>
      <c r="AG1395" s="5">
        <v>31.166010632697009</v>
      </c>
      <c r="BP1395" s="47">
        <v>89.86</v>
      </c>
      <c r="BQ1395" s="47">
        <v>-3</v>
      </c>
      <c r="BR1395" s="47">
        <v>89.86</v>
      </c>
      <c r="BS1395" s="71" t="s">
        <v>430</v>
      </c>
      <c r="ED1395" s="72"/>
      <c r="EE1395" s="72"/>
    </row>
    <row r="1396" spans="20:135">
      <c r="T1396" s="19">
        <v>0.96805555555555556</v>
      </c>
      <c r="U1396" s="35">
        <v>63.344349046263005</v>
      </c>
      <c r="V1396" s="5">
        <v>63.344349046263005</v>
      </c>
      <c r="W1396" s="5">
        <v>87.98889587367978</v>
      </c>
      <c r="X1396" s="5">
        <v>113.88898850283135</v>
      </c>
      <c r="Y1396" s="5">
        <v>143.49653999999998</v>
      </c>
      <c r="Z1396" s="5">
        <v>177.05483167996971</v>
      </c>
      <c r="AA1396" s="5">
        <v>211.42506404955293</v>
      </c>
      <c r="AB1396" s="5">
        <v>243.34434904626301</v>
      </c>
      <c r="AC1396" s="5">
        <v>267.98889587367978</v>
      </c>
      <c r="AD1396" s="5">
        <v>293.88898850283135</v>
      </c>
      <c r="AE1396" s="5">
        <v>323.49653999999998</v>
      </c>
      <c r="AF1396" s="5">
        <v>357.05483167996971</v>
      </c>
      <c r="AG1396" s="5">
        <v>31.42506404955293</v>
      </c>
      <c r="BP1396" s="47">
        <v>89.87</v>
      </c>
      <c r="BQ1396" s="47">
        <v>-3</v>
      </c>
      <c r="BR1396" s="47">
        <v>89.87</v>
      </c>
      <c r="BS1396" s="71" t="s">
        <v>430</v>
      </c>
      <c r="ED1396" s="72"/>
      <c r="EE1396" s="72"/>
    </row>
    <row r="1397" spans="20:135">
      <c r="T1397" s="19">
        <v>0.96875</v>
      </c>
      <c r="U1397" s="35">
        <v>63.575500676635102</v>
      </c>
      <c r="V1397" s="5">
        <v>63.575500676635102</v>
      </c>
      <c r="W1397" s="5">
        <v>88.215139963898025</v>
      </c>
      <c r="X1397" s="5">
        <v>114.13274667919973</v>
      </c>
      <c r="Y1397" s="5">
        <v>143.76706000000001</v>
      </c>
      <c r="Z1397" s="5">
        <v>177.33487138094949</v>
      </c>
      <c r="AA1397" s="5">
        <v>211.68381543200002</v>
      </c>
      <c r="AB1397" s="5">
        <v>243.5755006766351</v>
      </c>
      <c r="AC1397" s="5">
        <v>268.21513996389803</v>
      </c>
      <c r="AD1397" s="5">
        <v>294.13274667919973</v>
      </c>
      <c r="AE1397" s="5">
        <v>323.76706000000001</v>
      </c>
      <c r="AF1397" s="5">
        <v>357.33487138094949</v>
      </c>
      <c r="AG1397" s="5">
        <v>31.683815432000017</v>
      </c>
      <c r="BP1397" s="47">
        <v>89.88</v>
      </c>
      <c r="BQ1397" s="47">
        <v>-3</v>
      </c>
      <c r="BR1397" s="47">
        <v>89.88</v>
      </c>
      <c r="BS1397" s="71" t="s">
        <v>430</v>
      </c>
      <c r="ED1397" s="72"/>
      <c r="EE1397" s="72"/>
    </row>
    <row r="1398" spans="20:135">
      <c r="T1398" s="19">
        <v>0.96944444444444444</v>
      </c>
      <c r="U1398" s="35">
        <v>63.806482743117328</v>
      </c>
      <c r="V1398" s="5">
        <v>63.806482743117328</v>
      </c>
      <c r="W1398" s="5">
        <v>88.441414620535511</v>
      </c>
      <c r="X1398" s="5">
        <v>114.37664938598425</v>
      </c>
      <c r="Y1398" s="5">
        <v>144.03765999999996</v>
      </c>
      <c r="Z1398" s="5">
        <v>177.61473655077037</v>
      </c>
      <c r="AA1398" s="5">
        <v>211.94227363989887</v>
      </c>
      <c r="AB1398" s="5">
        <v>243.80648274311733</v>
      </c>
      <c r="AC1398" s="5">
        <v>268.44141462053551</v>
      </c>
      <c r="AD1398" s="5">
        <v>294.37664938598425</v>
      </c>
      <c r="AE1398" s="5">
        <v>324.03766000000002</v>
      </c>
      <c r="AF1398" s="5">
        <v>357.61473655077037</v>
      </c>
      <c r="AG1398" s="5">
        <v>31.942273639898872</v>
      </c>
      <c r="BP1398" s="47">
        <v>89.89</v>
      </c>
      <c r="BQ1398" s="47">
        <v>-3</v>
      </c>
      <c r="BR1398" s="47">
        <v>89.89</v>
      </c>
      <c r="BS1398" s="71" t="s">
        <v>430</v>
      </c>
      <c r="ED1398" s="72"/>
      <c r="EE1398" s="72"/>
    </row>
    <row r="1399" spans="20:135">
      <c r="T1399" s="19">
        <v>0.97013888888888899</v>
      </c>
      <c r="U1399" s="35">
        <v>64.037296959328273</v>
      </c>
      <c r="V1399" s="5">
        <v>64.037296959328273</v>
      </c>
      <c r="W1399" s="5">
        <v>88.667721828123604</v>
      </c>
      <c r="X1399" s="5">
        <v>114.62069669123252</v>
      </c>
      <c r="Y1399" s="5">
        <v>144.30834000000004</v>
      </c>
      <c r="Z1399" s="5">
        <v>177.8944292238715</v>
      </c>
      <c r="AA1399" s="5">
        <v>212.20043265902933</v>
      </c>
      <c r="AB1399" s="5">
        <v>244.03729695932827</v>
      </c>
      <c r="AC1399" s="5">
        <v>268.6677218281236</v>
      </c>
      <c r="AD1399" s="5">
        <v>294.62069669123252</v>
      </c>
      <c r="AE1399" s="5">
        <v>324.30833999999999</v>
      </c>
      <c r="AF1399" s="5">
        <v>357.8944292238715</v>
      </c>
      <c r="AG1399" s="5">
        <v>32.200432659029332</v>
      </c>
      <c r="BP1399" s="47">
        <v>89.9</v>
      </c>
      <c r="BQ1399" s="47">
        <v>-3</v>
      </c>
      <c r="BR1399" s="47">
        <v>89.9</v>
      </c>
      <c r="BS1399" s="71" t="s">
        <v>430</v>
      </c>
      <c r="ED1399" s="72"/>
      <c r="EE1399" s="72"/>
    </row>
    <row r="1400" spans="20:135">
      <c r="T1400" s="19">
        <v>0.97083333333333333</v>
      </c>
      <c r="U1400" s="35">
        <v>64.26794503606169</v>
      </c>
      <c r="V1400" s="5">
        <v>64.26794503606169</v>
      </c>
      <c r="W1400" s="5">
        <v>88.894061581601989</v>
      </c>
      <c r="X1400" s="5">
        <v>114.86488863209178</v>
      </c>
      <c r="Y1400" s="5">
        <v>144.57909999999993</v>
      </c>
      <c r="Z1400" s="5">
        <v>178.17394645610187</v>
      </c>
      <c r="AA1400" s="5">
        <v>212.45831220085552</v>
      </c>
      <c r="AB1400" s="5">
        <v>244.26794503606169</v>
      </c>
      <c r="AC1400" s="5">
        <v>268.89406158160199</v>
      </c>
      <c r="AD1400" s="5">
        <v>294.86488863209178</v>
      </c>
      <c r="AE1400" s="5">
        <v>324.57909999999998</v>
      </c>
      <c r="AF1400" s="5">
        <v>358.17394645610187</v>
      </c>
      <c r="AG1400" s="5">
        <v>32.458312200855516</v>
      </c>
      <c r="BP1400" s="47">
        <v>89.91</v>
      </c>
      <c r="BQ1400" s="47">
        <v>-3</v>
      </c>
      <c r="BR1400" s="47">
        <v>89.91</v>
      </c>
      <c r="BS1400" s="71" t="s">
        <v>430</v>
      </c>
      <c r="ED1400" s="72"/>
      <c r="EE1400" s="72"/>
    </row>
    <row r="1401" spans="20:135">
      <c r="T1401" s="19">
        <v>0.97152777777777777</v>
      </c>
      <c r="U1401" s="35">
        <v>64.498428681211635</v>
      </c>
      <c r="V1401" s="5">
        <v>64.498428681211635</v>
      </c>
      <c r="W1401" s="5">
        <v>89.12043538786628</v>
      </c>
      <c r="X1401" s="5">
        <v>115.10922515863194</v>
      </c>
      <c r="Y1401" s="5">
        <v>144.84994000000006</v>
      </c>
      <c r="Z1401" s="5">
        <v>178.45328675792962</v>
      </c>
      <c r="AA1401" s="5">
        <v>212.71588722679616</v>
      </c>
      <c r="AB1401" s="5">
        <v>244.49842868121164</v>
      </c>
      <c r="AC1401" s="5">
        <v>269.12043538786628</v>
      </c>
      <c r="AD1401" s="5">
        <v>295.10922515863194</v>
      </c>
      <c r="AE1401" s="5">
        <v>324.84994</v>
      </c>
      <c r="AF1401" s="5">
        <v>358.45328675792962</v>
      </c>
      <c r="AG1401" s="5">
        <v>32.715887226796156</v>
      </c>
      <c r="BP1401" s="47">
        <v>89.92</v>
      </c>
      <c r="BQ1401" s="47">
        <v>-3</v>
      </c>
      <c r="BR1401" s="47">
        <v>89.92</v>
      </c>
      <c r="BS1401" s="71" t="s">
        <v>430</v>
      </c>
      <c r="ED1401" s="72"/>
      <c r="EE1401" s="72"/>
    </row>
    <row r="1402" spans="20:135">
      <c r="T1402" s="19">
        <v>0.97222222222222221</v>
      </c>
      <c r="U1402" s="35">
        <v>64.728749599711762</v>
      </c>
      <c r="V1402" s="5">
        <v>64.728749599711762</v>
      </c>
      <c r="W1402" s="5">
        <v>89.346844644704561</v>
      </c>
      <c r="X1402" s="5">
        <v>115.35370635483025</v>
      </c>
      <c r="Y1402" s="5">
        <v>145.12085999999999</v>
      </c>
      <c r="Z1402" s="5">
        <v>178.73244827403437</v>
      </c>
      <c r="AA1402" s="5">
        <v>212.97317450755571</v>
      </c>
      <c r="AB1402" s="5">
        <v>244.72874959971176</v>
      </c>
      <c r="AC1402" s="5">
        <v>269.34684464470456</v>
      </c>
      <c r="AD1402" s="5">
        <v>295.35370635483025</v>
      </c>
      <c r="AE1402" s="5">
        <v>325.12085999999999</v>
      </c>
      <c r="AF1402" s="5">
        <v>358.73244827403437</v>
      </c>
      <c r="AG1402" s="5">
        <v>32.973174507555711</v>
      </c>
      <c r="BP1402" s="47">
        <v>89.93</v>
      </c>
      <c r="BQ1402" s="47">
        <v>-3</v>
      </c>
      <c r="BR1402" s="47">
        <v>89.93</v>
      </c>
      <c r="BS1402" s="71" t="s">
        <v>430</v>
      </c>
      <c r="ED1402" s="72"/>
      <c r="EE1402" s="72"/>
    </row>
    <row r="1403" spans="20:135">
      <c r="T1403" s="19">
        <v>0.97291666666666676</v>
      </c>
      <c r="U1403" s="35">
        <v>64.958909493479837</v>
      </c>
      <c r="V1403" s="5">
        <v>64.958909493479837</v>
      </c>
      <c r="W1403" s="5">
        <v>89.573289173899411</v>
      </c>
      <c r="X1403" s="5">
        <v>115.59833280068415</v>
      </c>
      <c r="Y1403" s="5">
        <v>145.39185999999995</v>
      </c>
      <c r="Z1403" s="5">
        <v>179.01142804651624</v>
      </c>
      <c r="AA1403" s="5">
        <v>213.23017232862253</v>
      </c>
      <c r="AB1403" s="5">
        <v>244.95890949347984</v>
      </c>
      <c r="AC1403" s="5">
        <v>269.57328917389941</v>
      </c>
      <c r="AD1403" s="5">
        <v>295.59833280068415</v>
      </c>
      <c r="AE1403" s="5">
        <v>325.39186000000001</v>
      </c>
      <c r="AF1403" s="5">
        <v>359.01142804651624</v>
      </c>
      <c r="AG1403" s="5">
        <v>33.23017232862253</v>
      </c>
      <c r="BP1403" s="47">
        <v>89.94</v>
      </c>
      <c r="BQ1403" s="47">
        <v>-3</v>
      </c>
      <c r="BR1403" s="47">
        <v>89.94</v>
      </c>
      <c r="BS1403" s="71" t="s">
        <v>430</v>
      </c>
      <c r="ED1403" s="72"/>
      <c r="EE1403" s="72"/>
    </row>
    <row r="1404" spans="20:135">
      <c r="T1404" s="19">
        <v>0.97361111111111109</v>
      </c>
      <c r="U1404" s="35">
        <v>65.188910061355898</v>
      </c>
      <c r="V1404" s="5">
        <v>65.188910061355898</v>
      </c>
      <c r="W1404" s="5">
        <v>89.799773447179064</v>
      </c>
      <c r="X1404" s="5">
        <v>115.84310332833172</v>
      </c>
      <c r="Y1404" s="5">
        <v>145.66292999999996</v>
      </c>
      <c r="Z1404" s="5">
        <v>179.29022704347074</v>
      </c>
      <c r="AA1404" s="5">
        <v>213.48687423961297</v>
      </c>
      <c r="AB1404" s="5">
        <v>245.1889100613559</v>
      </c>
      <c r="AC1404" s="5">
        <v>269.79977344717906</v>
      </c>
      <c r="AD1404" s="5">
        <v>295.84310332833172</v>
      </c>
      <c r="AE1404" s="5">
        <v>325.66293000000002</v>
      </c>
      <c r="AF1404" s="5">
        <v>359.29022704347074</v>
      </c>
      <c r="AG1404" s="5">
        <v>33.486874239612973</v>
      </c>
      <c r="BP1404" s="47">
        <v>89.95</v>
      </c>
      <c r="BQ1404" s="47">
        <v>-3</v>
      </c>
      <c r="BR1404" s="47">
        <v>89.95</v>
      </c>
      <c r="BS1404" s="71" t="s">
        <v>430</v>
      </c>
      <c r="ED1404" s="72"/>
      <c r="EE1404" s="72"/>
    </row>
    <row r="1405" spans="20:135">
      <c r="T1405" s="19">
        <v>0.97430555555555554</v>
      </c>
      <c r="U1405" s="35">
        <v>65.418752999044614</v>
      </c>
      <c r="V1405" s="5">
        <v>65.418752999044614</v>
      </c>
      <c r="W1405" s="5">
        <v>90.026293508845072</v>
      </c>
      <c r="X1405" s="5">
        <v>116.08801895198491</v>
      </c>
      <c r="Y1405" s="5">
        <v>145.93407000000002</v>
      </c>
      <c r="Z1405" s="5">
        <v>179.56884141530315</v>
      </c>
      <c r="AA1405" s="5">
        <v>213.74329289663308</v>
      </c>
      <c r="AB1405" s="5">
        <v>245.41875299904461</v>
      </c>
      <c r="AC1405" s="5">
        <v>270.02629350884507</v>
      </c>
      <c r="AD1405" s="5">
        <v>296.08801895198491</v>
      </c>
      <c r="AE1405" s="5">
        <v>325.93407000000002</v>
      </c>
      <c r="AF1405" s="5">
        <v>359.56884141530315</v>
      </c>
      <c r="AG1405" s="5">
        <v>33.743292896633079</v>
      </c>
      <c r="BP1405" s="47">
        <v>89.96</v>
      </c>
      <c r="BQ1405" s="47">
        <v>-3</v>
      </c>
      <c r="BR1405" s="47">
        <v>89.96</v>
      </c>
      <c r="BS1405" s="71" t="s">
        <v>430</v>
      </c>
      <c r="ED1405" s="72"/>
      <c r="EE1405" s="72"/>
    </row>
    <row r="1406" spans="20:135">
      <c r="T1406" s="19">
        <v>0.97499999999999998</v>
      </c>
      <c r="U1406" s="35">
        <v>65.648439999057643</v>
      </c>
      <c r="V1406" s="5">
        <v>65.648439999057643</v>
      </c>
      <c r="W1406" s="5">
        <v>90.252855468971177</v>
      </c>
      <c r="X1406" s="5">
        <v>116.33307960709283</v>
      </c>
      <c r="Y1406" s="5">
        <v>146.20528000000002</v>
      </c>
      <c r="Z1406" s="5">
        <v>179.84726998526094</v>
      </c>
      <c r="AA1406" s="5">
        <v>213.99941603350078</v>
      </c>
      <c r="AB1406" s="5">
        <v>245.64843999905764</v>
      </c>
      <c r="AC1406" s="5">
        <v>270.25285546897118</v>
      </c>
      <c r="AD1406" s="5">
        <v>296.33307960709283</v>
      </c>
      <c r="AE1406" s="5">
        <v>326.20528000000002</v>
      </c>
      <c r="AF1406" s="5">
        <v>359.84726998526094</v>
      </c>
      <c r="AG1406" s="5">
        <v>33.999416033500779</v>
      </c>
      <c r="BP1406" s="47">
        <v>89.97</v>
      </c>
      <c r="BQ1406" s="47">
        <v>-3</v>
      </c>
      <c r="BR1406" s="47">
        <v>89.97</v>
      </c>
      <c r="BS1406" s="71" t="s">
        <v>430</v>
      </c>
      <c r="ED1406" s="72"/>
      <c r="EE1406" s="72"/>
    </row>
    <row r="1407" spans="20:135">
      <c r="T1407" s="19">
        <v>0.97569444444444453</v>
      </c>
      <c r="U1407" s="35">
        <v>65.877972750656681</v>
      </c>
      <c r="V1407" s="5">
        <v>65.877972750656681</v>
      </c>
      <c r="W1407" s="5">
        <v>90.47945600921355</v>
      </c>
      <c r="X1407" s="5">
        <v>116.57828426651787</v>
      </c>
      <c r="Y1407" s="5">
        <v>146.47656000000006</v>
      </c>
      <c r="Z1407" s="5">
        <v>180.12551233729965</v>
      </c>
      <c r="AA1407" s="5">
        <v>214.25526474293355</v>
      </c>
      <c r="AB1407" s="5">
        <v>245.87797275065668</v>
      </c>
      <c r="AC1407" s="5">
        <v>270.47945600921355</v>
      </c>
      <c r="AD1407" s="5">
        <v>296.57828426651787</v>
      </c>
      <c r="AE1407" s="5">
        <v>326.47656000000001</v>
      </c>
      <c r="AF1407" s="5">
        <v>0.12551233729965361</v>
      </c>
      <c r="AG1407" s="5">
        <v>34.255264742933548</v>
      </c>
      <c r="BP1407" s="47">
        <v>89.98</v>
      </c>
      <c r="BQ1407" s="47">
        <v>-3</v>
      </c>
      <c r="BR1407" s="47">
        <v>89.98</v>
      </c>
      <c r="BS1407" s="71" t="s">
        <v>430</v>
      </c>
      <c r="ED1407" s="72"/>
      <c r="EE1407" s="72"/>
    </row>
    <row r="1408" spans="20:135">
      <c r="T1408" s="19">
        <v>0.97638888888888886</v>
      </c>
      <c r="U1408" s="35">
        <v>66.107352939797977</v>
      </c>
      <c r="V1408" s="5">
        <v>66.107352939797977</v>
      </c>
      <c r="W1408" s="5">
        <v>90.706100893900668</v>
      </c>
      <c r="X1408" s="5">
        <v>116.8236339025907</v>
      </c>
      <c r="Y1408" s="5">
        <v>146.74790000000007</v>
      </c>
      <c r="Z1408" s="5">
        <v>180.40356567915848</v>
      </c>
      <c r="AA1408" s="5">
        <v>214.51081323105984</v>
      </c>
      <c r="AB1408" s="5">
        <v>246.10735293979798</v>
      </c>
      <c r="AC1408" s="5">
        <v>270.70610089390067</v>
      </c>
      <c r="AD1408" s="5">
        <v>296.8236339025907</v>
      </c>
      <c r="AE1408" s="5">
        <v>326.74790000000002</v>
      </c>
      <c r="AF1408" s="5">
        <v>0.40356567915847563</v>
      </c>
      <c r="AG1408" s="5">
        <v>34.510813231059842</v>
      </c>
      <c r="BP1408" s="47">
        <v>89.99</v>
      </c>
      <c r="BQ1408" s="47">
        <v>-3</v>
      </c>
      <c r="BR1408" s="47">
        <v>89.99</v>
      </c>
      <c r="BS1408" s="71" t="s">
        <v>430</v>
      </c>
      <c r="ED1408" s="72"/>
      <c r="EE1408" s="72"/>
    </row>
    <row r="1409" spans="20:135">
      <c r="T1409" s="19">
        <v>0.9770833333333333</v>
      </c>
      <c r="U1409" s="35">
        <v>66.336582249077139</v>
      </c>
      <c r="V1409" s="5">
        <v>66.336582249077139</v>
      </c>
      <c r="W1409" s="5">
        <v>90.932786688866884</v>
      </c>
      <c r="X1409" s="5">
        <v>117.06912827064349</v>
      </c>
      <c r="Y1409" s="5">
        <v>147.01931999999999</v>
      </c>
      <c r="Z1409" s="5">
        <v>180.6814285411599</v>
      </c>
      <c r="AA1409" s="5">
        <v>214.76608363121574</v>
      </c>
      <c r="AB1409" s="5">
        <v>246.33658224907714</v>
      </c>
      <c r="AC1409" s="5">
        <v>270.93278668886688</v>
      </c>
      <c r="AD1409" s="5">
        <v>297.06912827064349</v>
      </c>
      <c r="AE1409" s="5">
        <v>327.01931999999999</v>
      </c>
      <c r="AF1409" s="5">
        <v>0.68142854115990303</v>
      </c>
      <c r="AG1409" s="5">
        <v>34.766083631215736</v>
      </c>
      <c r="BP1409" s="47">
        <v>90</v>
      </c>
      <c r="BQ1409" s="47">
        <v>-3</v>
      </c>
      <c r="BR1409" s="47">
        <v>90</v>
      </c>
      <c r="BS1409" s="71" t="s">
        <v>430</v>
      </c>
      <c r="ED1409" s="72"/>
      <c r="EE1409" s="72"/>
    </row>
    <row r="1410" spans="20:135">
      <c r="T1410" s="19">
        <v>0.97777777777777775</v>
      </c>
      <c r="U1410" s="35">
        <v>66.565662357675251</v>
      </c>
      <c r="V1410" s="5">
        <v>66.565662357675251</v>
      </c>
      <c r="W1410" s="5">
        <v>91.159515393486572</v>
      </c>
      <c r="X1410" s="5">
        <v>117.31476692531629</v>
      </c>
      <c r="Y1410" s="5">
        <v>147.29079000000002</v>
      </c>
      <c r="Z1410" s="5">
        <v>180.95910021841132</v>
      </c>
      <c r="AA1410" s="5">
        <v>215.0210745821862</v>
      </c>
      <c r="AB1410" s="5">
        <v>246.56566235767525</v>
      </c>
      <c r="AC1410" s="5">
        <v>271.15951539348657</v>
      </c>
      <c r="AD1410" s="5">
        <v>297.31476692531629</v>
      </c>
      <c r="AE1410" s="5">
        <v>327.29079000000002</v>
      </c>
      <c r="AF1410" s="5">
        <v>0.9591002184113222</v>
      </c>
      <c r="AG1410" s="5">
        <v>35.021074582186202</v>
      </c>
      <c r="BP1410" s="47">
        <v>90.01</v>
      </c>
      <c r="BQ1410" s="47">
        <v>-3</v>
      </c>
      <c r="BR1410" s="47">
        <v>90.01</v>
      </c>
      <c r="BS1410" s="71" t="s">
        <v>430</v>
      </c>
      <c r="ED1410" s="72"/>
      <c r="EE1410" s="72"/>
    </row>
    <row r="1411" spans="20:135">
      <c r="T1411" s="19">
        <v>0.9784722222222223</v>
      </c>
      <c r="U1411" s="35">
        <v>66.794594941305149</v>
      </c>
      <c r="V1411" s="5">
        <v>66.794594941305149</v>
      </c>
      <c r="W1411" s="5">
        <v>91.38628984812982</v>
      </c>
      <c r="X1411" s="5">
        <v>117.56054981870182</v>
      </c>
      <c r="Y1411" s="5">
        <v>147.56232999999997</v>
      </c>
      <c r="Z1411" s="5">
        <v>181.23657910461753</v>
      </c>
      <c r="AA1411" s="5">
        <v>215.27577502042146</v>
      </c>
      <c r="AB1411" s="5">
        <v>246.79459494130515</v>
      </c>
      <c r="AC1411" s="5">
        <v>271.38628984812982</v>
      </c>
      <c r="AD1411" s="5">
        <v>297.56054981870182</v>
      </c>
      <c r="AE1411" s="5">
        <v>327.56232999999997</v>
      </c>
      <c r="AF1411" s="5">
        <v>1.2365791046175332</v>
      </c>
      <c r="AG1411" s="5">
        <v>35.275775020421463</v>
      </c>
      <c r="BP1411" s="47">
        <v>90.02</v>
      </c>
      <c r="BQ1411" s="47">
        <v>-3</v>
      </c>
      <c r="BR1411" s="47">
        <v>90.02</v>
      </c>
      <c r="BS1411" s="71" t="s">
        <v>430</v>
      </c>
      <c r="ED1411" s="72"/>
      <c r="EE1411" s="72"/>
    </row>
    <row r="1412" spans="20:135">
      <c r="T1412" s="19">
        <v>0.97916666666666663</v>
      </c>
      <c r="U1412" s="35">
        <v>67.02338167215936</v>
      </c>
      <c r="V1412" s="5">
        <v>67.02338167215936</v>
      </c>
      <c r="W1412" s="5">
        <v>91.613109811168783</v>
      </c>
      <c r="X1412" s="5">
        <v>117.80647724491519</v>
      </c>
      <c r="Y1412" s="5">
        <v>147.83392000000003</v>
      </c>
      <c r="Z1412" s="5">
        <v>181.51386283109764</v>
      </c>
      <c r="AA1412" s="5">
        <v>215.53019388698522</v>
      </c>
      <c r="AB1412" s="5">
        <v>247.02338167215936</v>
      </c>
      <c r="AC1412" s="5">
        <v>271.61310981116878</v>
      </c>
      <c r="AD1412" s="5">
        <v>297.80647724491519</v>
      </c>
      <c r="AE1412" s="5">
        <v>327.83391999999998</v>
      </c>
      <c r="AF1412" s="5">
        <v>1.5138628310976401</v>
      </c>
      <c r="AG1412" s="5">
        <v>35.530193886985217</v>
      </c>
      <c r="BP1412" s="47">
        <v>90.03</v>
      </c>
      <c r="BQ1412" s="47">
        <v>-3</v>
      </c>
      <c r="BR1412" s="47">
        <v>90.03</v>
      </c>
      <c r="BS1412" s="71" t="s">
        <v>430</v>
      </c>
      <c r="ED1412" s="72"/>
      <c r="EE1412" s="72"/>
    </row>
    <row r="1413" spans="20:135">
      <c r="T1413" s="19">
        <v>0.97986111111111107</v>
      </c>
      <c r="U1413" s="35">
        <v>67.252024218858026</v>
      </c>
      <c r="V1413" s="5">
        <v>67.252024218858026</v>
      </c>
      <c r="W1413" s="5">
        <v>91.839978170017105</v>
      </c>
      <c r="X1413" s="5">
        <v>118.05254858121953</v>
      </c>
      <c r="Y1413" s="5">
        <v>148.10556999999994</v>
      </c>
      <c r="Z1413" s="5">
        <v>181.79095118745556</v>
      </c>
      <c r="AA1413" s="5">
        <v>215.78433660925407</v>
      </c>
      <c r="AB1413" s="5">
        <v>247.25202421885803</v>
      </c>
      <c r="AC1413" s="5">
        <v>271.8399781700171</v>
      </c>
      <c r="AD1413" s="5">
        <v>298.05254858121953</v>
      </c>
      <c r="AE1413" s="5">
        <v>328.10557</v>
      </c>
      <c r="AF1413" s="5">
        <v>1.7909511874555619</v>
      </c>
      <c r="AG1413" s="5">
        <v>35.784336609254069</v>
      </c>
      <c r="BP1413" s="47">
        <v>90.04</v>
      </c>
      <c r="BQ1413" s="47">
        <v>-3</v>
      </c>
      <c r="BR1413" s="47">
        <v>90.04</v>
      </c>
      <c r="BS1413" s="71" t="s">
        <v>430</v>
      </c>
      <c r="ED1413" s="72"/>
      <c r="EE1413" s="72"/>
    </row>
    <row r="1414" spans="20:135">
      <c r="T1414" s="19">
        <v>0.98055555555555562</v>
      </c>
      <c r="U1414" s="35">
        <v>67.480524246398033</v>
      </c>
      <c r="V1414" s="5">
        <v>67.480524246398033</v>
      </c>
      <c r="W1414" s="5">
        <v>92.06689331466157</v>
      </c>
      <c r="X1414" s="5">
        <v>118.29876418180044</v>
      </c>
      <c r="Y1414" s="5">
        <v>148.37727999999993</v>
      </c>
      <c r="Z1414" s="5">
        <v>182.06784157807988</v>
      </c>
      <c r="AA1414" s="5">
        <v>216.03819126428476</v>
      </c>
      <c r="AB1414" s="5">
        <v>247.48052424639803</v>
      </c>
      <c r="AC1414" s="5">
        <v>272.06689331466157</v>
      </c>
      <c r="AD1414" s="5">
        <v>298.29876418180044</v>
      </c>
      <c r="AE1414" s="5">
        <v>328.37727999999998</v>
      </c>
      <c r="AF1414" s="5">
        <v>2.0678415780798787</v>
      </c>
      <c r="AG1414" s="5">
        <v>36.038191264284762</v>
      </c>
      <c r="BP1414" s="47">
        <v>90.05</v>
      </c>
      <c r="BQ1414" s="47">
        <v>-3</v>
      </c>
      <c r="BR1414" s="47">
        <v>90.05</v>
      </c>
      <c r="BS1414" s="71" t="s">
        <v>430</v>
      </c>
      <c r="ED1414" s="72"/>
      <c r="EE1414" s="72"/>
    </row>
    <row r="1415" spans="20:135">
      <c r="T1415" s="19">
        <v>0.98125000000000007</v>
      </c>
      <c r="U1415" s="35">
        <v>67.708883416103504</v>
      </c>
      <c r="V1415" s="5">
        <v>67.708883416103504</v>
      </c>
      <c r="W1415" s="5">
        <v>92.293854971821247</v>
      </c>
      <c r="X1415" s="5">
        <v>118.54512372215817</v>
      </c>
      <c r="Y1415" s="5">
        <v>148.64904000000001</v>
      </c>
      <c r="Z1415" s="5">
        <v>182.34453269825309</v>
      </c>
      <c r="AA1415" s="5">
        <v>216.29177263037366</v>
      </c>
      <c r="AB1415" s="5">
        <v>247.7088834161035</v>
      </c>
      <c r="AC1415" s="5">
        <v>272.29385497182125</v>
      </c>
      <c r="AD1415" s="5">
        <v>298.54512372215817</v>
      </c>
      <c r="AE1415" s="5">
        <v>328.64904000000001</v>
      </c>
      <c r="AF1415" s="5">
        <v>2.3445326982530901</v>
      </c>
      <c r="AG1415" s="5">
        <v>36.291772630373657</v>
      </c>
      <c r="BP1415" s="47">
        <v>90.06</v>
      </c>
      <c r="BQ1415" s="47">
        <v>-3</v>
      </c>
      <c r="BR1415" s="47">
        <v>90.06</v>
      </c>
      <c r="BS1415" s="71" t="s">
        <v>430</v>
      </c>
      <c r="ED1415" s="72"/>
      <c r="EE1415" s="72"/>
    </row>
    <row r="1416" spans="20:135">
      <c r="T1416" s="19">
        <v>0.9819444444444444</v>
      </c>
      <c r="U1416" s="35">
        <v>67.937103385573892</v>
      </c>
      <c r="V1416" s="5">
        <v>67.937103385573892</v>
      </c>
      <c r="W1416" s="5">
        <v>92.520870402828166</v>
      </c>
      <c r="X1416" s="5">
        <v>118.79162699376923</v>
      </c>
      <c r="Y1416" s="5">
        <v>148.92084999999997</v>
      </c>
      <c r="Z1416" s="5">
        <v>182.62102426743382</v>
      </c>
      <c r="AA1416" s="5">
        <v>216.54507198620598</v>
      </c>
      <c r="AB1416" s="5">
        <v>247.93710338557389</v>
      </c>
      <c r="AC1416" s="5">
        <v>272.52087040282817</v>
      </c>
      <c r="AD1416" s="5">
        <v>298.79162699376923</v>
      </c>
      <c r="AE1416" s="5">
        <v>328.92084999999997</v>
      </c>
      <c r="AF1416" s="5">
        <v>2.6210242674338247</v>
      </c>
      <c r="AG1416" s="5">
        <v>36.545071986205983</v>
      </c>
      <c r="BP1416" s="47">
        <v>90.07</v>
      </c>
      <c r="BQ1416" s="47">
        <v>-3</v>
      </c>
      <c r="BR1416" s="47">
        <v>90.07</v>
      </c>
      <c r="BS1416" s="71" t="s">
        <v>430</v>
      </c>
      <c r="ED1416" s="72"/>
      <c r="EE1416" s="72"/>
    </row>
    <row r="1417" spans="20:135">
      <c r="T1417" s="19">
        <v>0.98263888888888884</v>
      </c>
      <c r="U1417" s="35">
        <v>68.165185808637602</v>
      </c>
      <c r="V1417" s="5">
        <v>68.165185808637602</v>
      </c>
      <c r="W1417" s="5">
        <v>92.747934286130146</v>
      </c>
      <c r="X1417" s="5">
        <v>119.03827393665495</v>
      </c>
      <c r="Y1417" s="5">
        <v>149.19272000000001</v>
      </c>
      <c r="Z1417" s="5">
        <v>182.89731372162709</v>
      </c>
      <c r="AA1417" s="5">
        <v>216.7980972702008</v>
      </c>
      <c r="AB1417" s="5">
        <v>248.1651858086376</v>
      </c>
      <c r="AC1417" s="5">
        <v>272.74793428613015</v>
      </c>
      <c r="AD1417" s="5">
        <v>299.03827393665495</v>
      </c>
      <c r="AE1417" s="5">
        <v>329.19272000000001</v>
      </c>
      <c r="AF1417" s="5">
        <v>2.8973137216270857</v>
      </c>
      <c r="AG1417" s="5">
        <v>36.798097270200799</v>
      </c>
      <c r="BP1417" s="47">
        <v>90.08</v>
      </c>
      <c r="BQ1417" s="47">
        <v>-3</v>
      </c>
      <c r="BR1417" s="47">
        <v>90.08</v>
      </c>
      <c r="BS1417" s="71" t="s">
        <v>430</v>
      </c>
      <c r="ED1417" s="72"/>
      <c r="EE1417" s="72"/>
    </row>
    <row r="1418" spans="20:135">
      <c r="T1418" s="19">
        <v>0.98333333333333339</v>
      </c>
      <c r="U1418" s="35">
        <v>68.393132335307882</v>
      </c>
      <c r="V1418" s="5">
        <v>68.393132335307882</v>
      </c>
      <c r="W1418" s="5">
        <v>92.975050737474817</v>
      </c>
      <c r="X1418" s="5">
        <v>119.28506408511572</v>
      </c>
      <c r="Y1418" s="5">
        <v>149.46462999999994</v>
      </c>
      <c r="Z1418" s="5">
        <v>183.17339997610986</v>
      </c>
      <c r="AA1418" s="5">
        <v>217.0508479640489</v>
      </c>
      <c r="AB1418" s="5">
        <v>248.39313233530788</v>
      </c>
      <c r="AC1418" s="5">
        <v>272.97505073747482</v>
      </c>
      <c r="AD1418" s="5">
        <v>299.28506408511572</v>
      </c>
      <c r="AE1418" s="5">
        <v>329.46463</v>
      </c>
      <c r="AF1418" s="5">
        <v>3.173399976109863</v>
      </c>
      <c r="AG1418" s="5">
        <v>37.050847964048899</v>
      </c>
      <c r="BP1418" s="47">
        <v>90.09</v>
      </c>
      <c r="BQ1418" s="47">
        <v>-3</v>
      </c>
      <c r="BR1418" s="47">
        <v>90.09</v>
      </c>
      <c r="BS1418" s="71" t="s">
        <v>430</v>
      </c>
      <c r="ED1418" s="72"/>
      <c r="EE1418" s="72"/>
    </row>
    <row r="1419" spans="20:135">
      <c r="T1419" s="19">
        <v>0.98402777777777783</v>
      </c>
      <c r="U1419" s="35">
        <v>68.620944611720972</v>
      </c>
      <c r="V1419" s="5">
        <v>68.620944611720972</v>
      </c>
      <c r="W1419" s="5">
        <v>93.202220290370178</v>
      </c>
      <c r="X1419" s="5">
        <v>119.53199802199913</v>
      </c>
      <c r="Y1419" s="5">
        <v>149.73658999999998</v>
      </c>
      <c r="Z1419" s="5">
        <v>183.44928210075619</v>
      </c>
      <c r="AA1419" s="5">
        <v>217.30331649363814</v>
      </c>
      <c r="AB1419" s="5">
        <v>248.62094461172097</v>
      </c>
      <c r="AC1419" s="5">
        <v>273.20222029037018</v>
      </c>
      <c r="AD1419" s="5">
        <v>299.53199802199913</v>
      </c>
      <c r="AE1419" s="5">
        <v>329.73658999999998</v>
      </c>
      <c r="AF1419" s="5">
        <v>3.4492821007561929</v>
      </c>
      <c r="AG1419" s="5">
        <v>37.303316493638135</v>
      </c>
      <c r="BP1419" s="47">
        <v>90.1</v>
      </c>
      <c r="BQ1419" s="47">
        <v>-3</v>
      </c>
      <c r="BR1419" s="47">
        <v>90.1</v>
      </c>
      <c r="BS1419" s="71" t="s">
        <v>430</v>
      </c>
      <c r="ED1419" s="72"/>
      <c r="EE1419" s="72"/>
    </row>
    <row r="1420" spans="20:135">
      <c r="T1420" s="19">
        <v>0.98472222222222217</v>
      </c>
      <c r="U1420" s="35">
        <v>68.848624280113597</v>
      </c>
      <c r="V1420" s="5">
        <v>68.848624280113597</v>
      </c>
      <c r="W1420" s="5">
        <v>93.429443036019052</v>
      </c>
      <c r="X1420" s="5">
        <v>119.77907455559921</v>
      </c>
      <c r="Y1420" s="5">
        <v>150.00859000000003</v>
      </c>
      <c r="Z1420" s="5">
        <v>183.72495875756607</v>
      </c>
      <c r="AA1420" s="5">
        <v>217.55551846219538</v>
      </c>
      <c r="AB1420" s="5">
        <v>248.8486242801136</v>
      </c>
      <c r="AC1420" s="5">
        <v>273.42944303601905</v>
      </c>
      <c r="AD1420" s="5">
        <v>299.77907455559921</v>
      </c>
      <c r="AE1420" s="5">
        <v>330.00859000000003</v>
      </c>
      <c r="AF1420" s="5">
        <v>3.7249587575660712</v>
      </c>
      <c r="AG1420" s="5">
        <v>37.55551846219538</v>
      </c>
      <c r="BP1420" s="47">
        <v>90.11</v>
      </c>
      <c r="BQ1420" s="47">
        <v>-3</v>
      </c>
      <c r="BR1420" s="47">
        <v>90.11</v>
      </c>
      <c r="BS1420" s="71" t="s">
        <v>430</v>
      </c>
      <c r="ED1420" s="72"/>
      <c r="EE1420" s="72"/>
    </row>
    <row r="1421" spans="20:135">
      <c r="T1421" s="19">
        <v>0.98541666666666661</v>
      </c>
      <c r="U1421" s="35">
        <v>69.076172978736338</v>
      </c>
      <c r="V1421" s="5">
        <v>69.076172978736338</v>
      </c>
      <c r="W1421" s="5">
        <v>93.656717968830776</v>
      </c>
      <c r="X1421" s="5">
        <v>120.02629345794702</v>
      </c>
      <c r="Y1421" s="5">
        <v>150.28062999999997</v>
      </c>
      <c r="Z1421" s="5">
        <v>184.00042822406215</v>
      </c>
      <c r="AA1421" s="5">
        <v>217.80744296243125</v>
      </c>
      <c r="AB1421" s="5">
        <v>249.07617297873634</v>
      </c>
      <c r="AC1421" s="5">
        <v>273.65671796883078</v>
      </c>
      <c r="AD1421" s="5">
        <v>300.02629345794702</v>
      </c>
      <c r="AE1421" s="5">
        <v>330.28062999999997</v>
      </c>
      <c r="AF1421" s="5">
        <v>4.0004282240621478</v>
      </c>
      <c r="AG1421" s="5">
        <v>37.807442962431253</v>
      </c>
      <c r="BP1421" s="47">
        <v>90.12</v>
      </c>
      <c r="BQ1421" s="47">
        <v>-3</v>
      </c>
      <c r="BR1421" s="47">
        <v>90.12</v>
      </c>
      <c r="BS1421" s="71" t="s">
        <v>430</v>
      </c>
      <c r="ED1421" s="72"/>
      <c r="EE1421" s="72"/>
    </row>
    <row r="1422" spans="20:135">
      <c r="T1422" s="19">
        <v>0.98611111111111116</v>
      </c>
      <c r="U1422" s="35">
        <v>69.303592341889384</v>
      </c>
      <c r="V1422" s="5">
        <v>69.303592341889384</v>
      </c>
      <c r="W1422" s="5">
        <v>93.884050584123656</v>
      </c>
      <c r="X1422" s="5">
        <v>120.27365589567125</v>
      </c>
      <c r="Y1422" s="5">
        <v>150.55272000000002</v>
      </c>
      <c r="Z1422" s="5">
        <v>184.27568992318442</v>
      </c>
      <c r="AA1422" s="5">
        <v>218.05909896532989</v>
      </c>
      <c r="AB1422" s="5">
        <v>249.30359234188938</v>
      </c>
      <c r="AC1422" s="5">
        <v>273.88405058412366</v>
      </c>
      <c r="AD1422" s="5">
        <v>300.27365589567125</v>
      </c>
      <c r="AE1422" s="5">
        <v>330.55272000000002</v>
      </c>
      <c r="AF1422" s="5">
        <v>4.2756899231844159</v>
      </c>
      <c r="AG1422" s="5">
        <v>38.059098965329895</v>
      </c>
      <c r="BP1422" s="47">
        <v>90.13</v>
      </c>
      <c r="BQ1422" s="47">
        <v>-3</v>
      </c>
      <c r="BR1422" s="47">
        <v>90.13</v>
      </c>
      <c r="BS1422" s="71" t="s">
        <v>430</v>
      </c>
      <c r="ED1422" s="72"/>
      <c r="EE1422" s="72"/>
    </row>
    <row r="1423" spans="20:135">
      <c r="T1423" s="19">
        <v>0.9868055555555556</v>
      </c>
      <c r="U1423" s="35">
        <v>69.530883999748482</v>
      </c>
      <c r="V1423" s="5">
        <v>69.530883999748482</v>
      </c>
      <c r="W1423" s="5">
        <v>94.111440372776428</v>
      </c>
      <c r="X1423" s="5">
        <v>120.52116032554602</v>
      </c>
      <c r="Y1423" s="5">
        <v>150.82483999999999</v>
      </c>
      <c r="Z1423" s="5">
        <v>184.55074179484131</v>
      </c>
      <c r="AA1423" s="5">
        <v>218.31048564604549</v>
      </c>
      <c r="AB1423" s="5">
        <v>249.53088399974848</v>
      </c>
      <c r="AC1423" s="5">
        <v>274.11144037277643</v>
      </c>
      <c r="AD1423" s="5">
        <v>300.52116032554602</v>
      </c>
      <c r="AE1423" s="5">
        <v>330.82483999999999</v>
      </c>
      <c r="AF1423" s="5">
        <v>4.5507417948413149</v>
      </c>
      <c r="AG1423" s="5">
        <v>38.310485646045493</v>
      </c>
      <c r="BP1423" s="47">
        <v>90.14</v>
      </c>
      <c r="BQ1423" s="47">
        <v>-3</v>
      </c>
      <c r="BR1423" s="47">
        <v>90.14</v>
      </c>
      <c r="BS1423" s="71" t="s">
        <v>430</v>
      </c>
      <c r="ED1423" s="72"/>
      <c r="EE1423" s="72"/>
    </row>
    <row r="1424" spans="20:135">
      <c r="T1424" s="19">
        <v>0.98749999999999993</v>
      </c>
      <c r="U1424" s="35">
        <v>69.758049578455712</v>
      </c>
      <c r="V1424" s="5">
        <v>69.758049578455712</v>
      </c>
      <c r="W1424" s="5">
        <v>94.338889525611648</v>
      </c>
      <c r="X1424" s="5">
        <v>120.76880651848376</v>
      </c>
      <c r="Y1424" s="5">
        <v>151.09699999999998</v>
      </c>
      <c r="Z1424" s="5">
        <v>184.82558276171653</v>
      </c>
      <c r="AA1424" s="5">
        <v>218.56160005882998</v>
      </c>
      <c r="AB1424" s="5">
        <v>249.75804957845571</v>
      </c>
      <c r="AC1424" s="5">
        <v>274.33888952561165</v>
      </c>
      <c r="AD1424" s="5">
        <v>300.76880651848376</v>
      </c>
      <c r="AE1424" s="5">
        <v>331.09699999999998</v>
      </c>
      <c r="AF1424" s="5">
        <v>4.8255827617165323</v>
      </c>
      <c r="AG1424" s="5">
        <v>38.561600058829981</v>
      </c>
      <c r="BP1424" s="47">
        <v>90.15</v>
      </c>
      <c r="BQ1424" s="47">
        <v>-3</v>
      </c>
      <c r="BR1424" s="47">
        <v>90.15</v>
      </c>
      <c r="BS1424" s="71" t="s">
        <v>430</v>
      </c>
      <c r="ED1424" s="72"/>
      <c r="EE1424" s="72"/>
    </row>
    <row r="1425" spans="20:135">
      <c r="T1425" s="19">
        <v>0.98819444444444438</v>
      </c>
      <c r="U1425" s="35">
        <v>69.985090699962939</v>
      </c>
      <c r="V1425" s="5">
        <v>69.985090699962939</v>
      </c>
      <c r="W1425" s="5">
        <v>94.566393131408859</v>
      </c>
      <c r="X1425" s="5">
        <v>121.01659522191585</v>
      </c>
      <c r="Y1425" s="5">
        <v>151.36919999999998</v>
      </c>
      <c r="Z1425" s="5">
        <v>185.10021235469429</v>
      </c>
      <c r="AA1425" s="5">
        <v>218.81244713128262</v>
      </c>
      <c r="AB1425" s="5">
        <v>249.98509069996294</v>
      </c>
      <c r="AC1425" s="5">
        <v>274.56639313140886</v>
      </c>
      <c r="AD1425" s="5">
        <v>301.01659522191585</v>
      </c>
      <c r="AE1425" s="5">
        <v>331.36919999999998</v>
      </c>
      <c r="AF1425" s="5">
        <v>5.1002123546942926</v>
      </c>
      <c r="AG1425" s="5">
        <v>38.812447131282624</v>
      </c>
      <c r="BP1425" s="47">
        <v>90.16</v>
      </c>
      <c r="BQ1425" s="47">
        <v>-3</v>
      </c>
      <c r="BR1425" s="47">
        <v>90.16</v>
      </c>
      <c r="BS1425" s="71" t="s">
        <v>430</v>
      </c>
      <c r="ED1425" s="72"/>
      <c r="EE1425" s="72"/>
    </row>
    <row r="1426" spans="20:135">
      <c r="T1426" s="19">
        <v>0.98888888888888893</v>
      </c>
      <c r="U1426" s="35">
        <v>70.21200898213965</v>
      </c>
      <c r="V1426" s="5">
        <v>70.21200898213965</v>
      </c>
      <c r="W1426" s="5">
        <v>94.793960450827626</v>
      </c>
      <c r="X1426" s="5">
        <v>121.26452522069025</v>
      </c>
      <c r="Y1426" s="5">
        <v>151.64143000000001</v>
      </c>
      <c r="Z1426" s="5">
        <v>185.37462856041589</v>
      </c>
      <c r="AA1426" s="5">
        <v>219.06302479447936</v>
      </c>
      <c r="AB1426" s="5">
        <v>250.21200898213965</v>
      </c>
      <c r="AC1426" s="5">
        <v>274.79396045082763</v>
      </c>
      <c r="AD1426" s="5">
        <v>301.26452522069025</v>
      </c>
      <c r="AE1426" s="5">
        <v>331.64143000000001</v>
      </c>
      <c r="AF1426" s="5">
        <v>5.3746285604158857</v>
      </c>
      <c r="AG1426" s="5">
        <v>39.063024794479361</v>
      </c>
      <c r="BP1426" s="47">
        <v>90.17</v>
      </c>
      <c r="BQ1426" s="47">
        <v>-3</v>
      </c>
      <c r="BR1426" s="47">
        <v>90.17</v>
      </c>
      <c r="BS1426" s="71" t="s">
        <v>430</v>
      </c>
      <c r="ED1426" s="72"/>
      <c r="EE1426" s="72"/>
    </row>
    <row r="1427" spans="20:135">
      <c r="T1427" s="19">
        <v>0.98958333333333337</v>
      </c>
      <c r="U1427" s="35">
        <v>70.438806038464975</v>
      </c>
      <c r="V1427" s="5">
        <v>70.438806038464975</v>
      </c>
      <c r="W1427" s="5">
        <v>95.021583500398776</v>
      </c>
      <c r="X1427" s="5">
        <v>121.51259672529125</v>
      </c>
      <c r="Y1427" s="5">
        <v>151.91368999999997</v>
      </c>
      <c r="Z1427" s="5">
        <v>185.64883065419201</v>
      </c>
      <c r="AA1427" s="5">
        <v>219.31334037153067</v>
      </c>
      <c r="AB1427" s="5">
        <v>250.43880603846497</v>
      </c>
      <c r="AC1427" s="5">
        <v>275.02158350039878</v>
      </c>
      <c r="AD1427" s="5">
        <v>301.51259672529125</v>
      </c>
      <c r="AE1427" s="5">
        <v>331.91368999999997</v>
      </c>
      <c r="AF1427" s="5">
        <v>5.648830654192011</v>
      </c>
      <c r="AG1427" s="5">
        <v>39.313340371530671</v>
      </c>
      <c r="BP1427" s="47">
        <v>90.18</v>
      </c>
      <c r="BQ1427" s="47">
        <v>-3</v>
      </c>
      <c r="BR1427" s="47">
        <v>90.18</v>
      </c>
      <c r="BS1427" s="71" t="s">
        <v>430</v>
      </c>
      <c r="ED1427" s="72"/>
      <c r="EE1427" s="72"/>
    </row>
    <row r="1428" spans="20:135">
      <c r="T1428" s="19">
        <v>0.9902777777777777</v>
      </c>
      <c r="U1428" s="35">
        <v>70.665483478364536</v>
      </c>
      <c r="V1428" s="5">
        <v>70.665483478364536</v>
      </c>
      <c r="W1428" s="5">
        <v>95.249269922954909</v>
      </c>
      <c r="X1428" s="5">
        <v>121.76080886466457</v>
      </c>
      <c r="Y1428" s="5">
        <v>152.18597999999997</v>
      </c>
      <c r="Z1428" s="5">
        <v>185.92281705804101</v>
      </c>
      <c r="AA1428" s="5">
        <v>219.5633897098129</v>
      </c>
      <c r="AB1428" s="5">
        <v>250.66548347836454</v>
      </c>
      <c r="AC1428" s="5">
        <v>275.24926992295491</v>
      </c>
      <c r="AD1428" s="5">
        <v>301.76080886466457</v>
      </c>
      <c r="AE1428" s="5">
        <v>332.18597999999997</v>
      </c>
      <c r="AF1428" s="5">
        <v>5.9228170580410051</v>
      </c>
      <c r="AG1428" s="5">
        <v>39.563389709812895</v>
      </c>
      <c r="BP1428" s="47">
        <v>90.19</v>
      </c>
      <c r="BQ1428" s="47">
        <v>-3</v>
      </c>
      <c r="BR1428" s="47">
        <v>90.19</v>
      </c>
      <c r="BS1428" s="71" t="s">
        <v>430</v>
      </c>
      <c r="ED1428" s="72"/>
      <c r="EE1428" s="72"/>
    </row>
    <row r="1429" spans="20:135">
      <c r="T1429" s="19">
        <v>0.99097222222222225</v>
      </c>
      <c r="U1429" s="35">
        <v>70.892042906806296</v>
      </c>
      <c r="V1429" s="5">
        <v>70.892042906806296</v>
      </c>
      <c r="W1429" s="5">
        <v>95.47701866745092</v>
      </c>
      <c r="X1429" s="5">
        <v>122.00916151191888</v>
      </c>
      <c r="Y1429" s="5">
        <v>152.45829000000003</v>
      </c>
      <c r="Z1429" s="5">
        <v>186.19658758291843</v>
      </c>
      <c r="AA1429" s="5">
        <v>219.81317219429127</v>
      </c>
      <c r="AB1429" s="5">
        <v>250.8920429068063</v>
      </c>
      <c r="AC1429" s="5">
        <v>275.47701866745092</v>
      </c>
      <c r="AD1429" s="5">
        <v>302.00916151191888</v>
      </c>
      <c r="AE1429" s="5">
        <v>332.45828999999998</v>
      </c>
      <c r="AF1429" s="5">
        <v>6.1965875829184256</v>
      </c>
      <c r="AG1429" s="5">
        <v>39.813172194291269</v>
      </c>
      <c r="BP1429" s="47">
        <v>90.2</v>
      </c>
      <c r="BQ1429" s="47">
        <v>-3</v>
      </c>
      <c r="BR1429" s="47">
        <v>90.2</v>
      </c>
      <c r="BS1429" s="71" t="s">
        <v>430</v>
      </c>
      <c r="ED1429" s="72"/>
      <c r="EE1429" s="72"/>
    </row>
    <row r="1430" spans="20:135">
      <c r="T1430" s="19">
        <v>0.9916666666666667</v>
      </c>
      <c r="U1430" s="35">
        <v>71.118485924476886</v>
      </c>
      <c r="V1430" s="5">
        <v>71.118485924476886</v>
      </c>
      <c r="W1430" s="5">
        <v>95.704834501634139</v>
      </c>
      <c r="X1430" s="5">
        <v>122.25765515919352</v>
      </c>
      <c r="Y1430" s="5">
        <v>152.73063999999999</v>
      </c>
      <c r="Z1430" s="5">
        <v>186.47014060486299</v>
      </c>
      <c r="AA1430" s="5">
        <v>220.06269805151629</v>
      </c>
      <c r="AB1430" s="5">
        <v>251.11848592447689</v>
      </c>
      <c r="AC1430" s="5">
        <v>275.70483450163414</v>
      </c>
      <c r="AD1430" s="5">
        <v>302.25765515919352</v>
      </c>
      <c r="AE1430" s="5">
        <v>332.73063999999999</v>
      </c>
      <c r="AF1430" s="5">
        <v>6.4701406048629906</v>
      </c>
      <c r="AG1430" s="5">
        <v>40.062698051516293</v>
      </c>
      <c r="BP1430" s="47">
        <v>90.21</v>
      </c>
      <c r="BQ1430" s="47">
        <v>-3</v>
      </c>
      <c r="BR1430" s="47">
        <v>90.21</v>
      </c>
      <c r="BS1430" s="71" t="s">
        <v>430</v>
      </c>
      <c r="ED1430" s="72"/>
      <c r="EE1430" s="72"/>
    </row>
    <row r="1431" spans="20:135">
      <c r="T1431" s="19">
        <v>0.99236111111111114</v>
      </c>
      <c r="U1431" s="35">
        <v>71.344814127540872</v>
      </c>
      <c r="V1431" s="5">
        <v>71.344814127540872</v>
      </c>
      <c r="W1431" s="5">
        <v>95.932706256093013</v>
      </c>
      <c r="X1431" s="5">
        <v>122.50628756923118</v>
      </c>
      <c r="Y1431" s="5">
        <v>153.00299999999993</v>
      </c>
      <c r="Z1431" s="5">
        <v>186.74347470905712</v>
      </c>
      <c r="AA1431" s="5">
        <v>220.31195839766571</v>
      </c>
      <c r="AB1431" s="5">
        <v>251.34481412754087</v>
      </c>
      <c r="AC1431" s="5">
        <v>275.93270625609301</v>
      </c>
      <c r="AD1431" s="5">
        <v>302.50628756923118</v>
      </c>
      <c r="AE1431" s="5">
        <v>333.00299999999999</v>
      </c>
      <c r="AF1431" s="5">
        <v>6.743474709057125</v>
      </c>
      <c r="AG1431" s="5">
        <v>40.311958397665705</v>
      </c>
      <c r="BP1431" s="47">
        <v>90.22</v>
      </c>
      <c r="BQ1431" s="47">
        <v>-3</v>
      </c>
      <c r="BR1431" s="47">
        <v>90.22</v>
      </c>
      <c r="BS1431" s="71" t="s">
        <v>430</v>
      </c>
      <c r="ED1431" s="72"/>
      <c r="EE1431" s="72"/>
    </row>
    <row r="1432" spans="20:135">
      <c r="T1432" s="19">
        <v>0.99305555555555547</v>
      </c>
      <c r="U1432" s="35">
        <v>71.571029108131825</v>
      </c>
      <c r="V1432" s="5">
        <v>71.571029108131825</v>
      </c>
      <c r="W1432" s="5">
        <v>96.160646973395899</v>
      </c>
      <c r="X1432" s="5">
        <v>122.75506036271213</v>
      </c>
      <c r="Y1432" s="5">
        <v>153.27539000000002</v>
      </c>
      <c r="Z1432" s="5">
        <v>187.01658912292083</v>
      </c>
      <c r="AA1432" s="5">
        <v>220.56096299608373</v>
      </c>
      <c r="AB1432" s="5">
        <v>251.57102910813182</v>
      </c>
      <c r="AC1432" s="5">
        <v>276.1606469733959</v>
      </c>
      <c r="AD1432" s="5">
        <v>302.75506036271213</v>
      </c>
      <c r="AE1432" s="5">
        <v>333.27539000000002</v>
      </c>
      <c r="AF1432" s="5">
        <v>7.0165891229208341</v>
      </c>
      <c r="AG1432" s="5">
        <v>40.560962996083731</v>
      </c>
      <c r="BP1432" s="47">
        <v>90.23</v>
      </c>
      <c r="BQ1432" s="47">
        <v>-3</v>
      </c>
      <c r="BR1432" s="47">
        <v>90.23</v>
      </c>
      <c r="BS1432" s="71" t="s">
        <v>430</v>
      </c>
      <c r="ED1432" s="72"/>
      <c r="EE1432" s="72"/>
    </row>
    <row r="1433" spans="20:135">
      <c r="T1433" s="19">
        <v>0.99375000000000002</v>
      </c>
      <c r="U1433" s="35">
        <v>71.797132453226709</v>
      </c>
      <c r="V1433" s="5">
        <v>71.797132453226709</v>
      </c>
      <c r="W1433" s="5">
        <v>96.388653703739578</v>
      </c>
      <c r="X1433" s="5">
        <v>123.0039725717437</v>
      </c>
      <c r="Y1433" s="5">
        <v>153.54779000000008</v>
      </c>
      <c r="Z1433" s="5">
        <v>187.28948267639817</v>
      </c>
      <c r="AA1433" s="5">
        <v>220.80970663394913</v>
      </c>
      <c r="AB1433" s="5">
        <v>251.79713245322671</v>
      </c>
      <c r="AC1433" s="5">
        <v>276.38865370373958</v>
      </c>
      <c r="AD1433" s="5">
        <v>303.0039725717437</v>
      </c>
      <c r="AE1433" s="5">
        <v>333.54779000000002</v>
      </c>
      <c r="AF1433" s="5">
        <v>7.2894826763981655</v>
      </c>
      <c r="AG1433" s="5">
        <v>40.809706633949133</v>
      </c>
      <c r="BP1433" s="47">
        <v>90.24</v>
      </c>
      <c r="BQ1433" s="47">
        <v>-3</v>
      </c>
      <c r="BR1433" s="47">
        <v>90.24</v>
      </c>
      <c r="BS1433" s="71" t="s">
        <v>430</v>
      </c>
      <c r="ED1433" s="72"/>
      <c r="EE1433" s="72"/>
    </row>
    <row r="1434" spans="20:135">
      <c r="T1434" s="19">
        <v>0.99444444444444446</v>
      </c>
      <c r="U1434" s="35">
        <v>72.023125746156268</v>
      </c>
      <c r="V1434" s="5">
        <v>72.023125746156268</v>
      </c>
      <c r="W1434" s="5">
        <v>96.616725863059628</v>
      </c>
      <c r="X1434" s="5">
        <v>123.25302340676592</v>
      </c>
      <c r="Y1434" s="5">
        <v>153.82022000000006</v>
      </c>
      <c r="Z1434" s="5">
        <v>187.56215481467098</v>
      </c>
      <c r="AA1434" s="5">
        <v>221.05819289456724</v>
      </c>
      <c r="AB1434" s="5">
        <v>252.02312574615627</v>
      </c>
      <c r="AC1434" s="5">
        <v>276.61672586305963</v>
      </c>
      <c r="AD1434" s="5">
        <v>303.25302340676592</v>
      </c>
      <c r="AE1434" s="5">
        <v>333.82022000000001</v>
      </c>
      <c r="AF1434" s="5">
        <v>7.5621548146709756</v>
      </c>
      <c r="AG1434" s="5">
        <v>41.058192894567242</v>
      </c>
      <c r="BP1434" s="47">
        <v>90.25</v>
      </c>
      <c r="BQ1434" s="47">
        <v>-3</v>
      </c>
      <c r="BR1434" s="47">
        <v>90.25</v>
      </c>
      <c r="BS1434" s="71" t="s">
        <v>430</v>
      </c>
      <c r="ED1434" s="72"/>
      <c r="EE1434" s="72"/>
    </row>
    <row r="1435" spans="20:135">
      <c r="T1435" s="19">
        <v>0.99513888888888891</v>
      </c>
      <c r="U1435" s="35">
        <v>72.249010565150456</v>
      </c>
      <c r="V1435" s="5">
        <v>72.249010565150456</v>
      </c>
      <c r="W1435" s="5">
        <v>96.844870596764338</v>
      </c>
      <c r="X1435" s="5">
        <v>123.50221282425832</v>
      </c>
      <c r="Y1435" s="5">
        <v>154.09265000000005</v>
      </c>
      <c r="Z1435" s="5">
        <v>187.83460416917461</v>
      </c>
      <c r="AA1435" s="5">
        <v>221.3064206703225</v>
      </c>
      <c r="AB1435" s="5">
        <v>252.24901056515046</v>
      </c>
      <c r="AC1435" s="5">
        <v>276.84487059676434</v>
      </c>
      <c r="AD1435" s="5">
        <v>303.50221282425832</v>
      </c>
      <c r="AE1435" s="5">
        <v>334.09264999999999</v>
      </c>
      <c r="AF1435" s="5">
        <v>7.8346041691746109</v>
      </c>
      <c r="AG1435" s="5">
        <v>41.306420670322495</v>
      </c>
      <c r="BP1435" s="47">
        <v>90.26</v>
      </c>
      <c r="BQ1435" s="47">
        <v>-3</v>
      </c>
      <c r="BR1435" s="47">
        <v>90.26</v>
      </c>
      <c r="BS1435" s="71" t="s">
        <v>430</v>
      </c>
      <c r="ED1435" s="72"/>
      <c r="EE1435" s="72"/>
    </row>
    <row r="1436" spans="20:135">
      <c r="T1436" s="19">
        <v>0.99583333333333324</v>
      </c>
      <c r="U1436" s="35">
        <v>72.474788483560758</v>
      </c>
      <c r="V1436" s="5">
        <v>72.474788483560758</v>
      </c>
      <c r="W1436" s="5">
        <v>97.073077687595742</v>
      </c>
      <c r="X1436" s="5">
        <v>123.75154038777339</v>
      </c>
      <c r="Y1436" s="5">
        <v>154.36510999999996</v>
      </c>
      <c r="Z1436" s="5">
        <v>188.10682918136985</v>
      </c>
      <c r="AA1436" s="5">
        <v>221.55439814818391</v>
      </c>
      <c r="AB1436" s="5">
        <v>252.47478848356076</v>
      </c>
      <c r="AC1436" s="5">
        <v>277.07307768759574</v>
      </c>
      <c r="AD1436" s="5">
        <v>303.75154038777339</v>
      </c>
      <c r="AE1436" s="5">
        <v>334.36511000000002</v>
      </c>
      <c r="AF1436" s="5">
        <v>8.1068291813698465</v>
      </c>
      <c r="AG1436" s="5">
        <v>41.554398148183907</v>
      </c>
      <c r="BP1436" s="47">
        <v>90.27</v>
      </c>
      <c r="BQ1436" s="47">
        <v>-3</v>
      </c>
      <c r="BR1436" s="47">
        <v>90.27</v>
      </c>
      <c r="BS1436" s="71" t="s">
        <v>430</v>
      </c>
      <c r="ED1436" s="72"/>
      <c r="EE1436" s="72"/>
    </row>
    <row r="1437" spans="20:135">
      <c r="T1437" s="19">
        <v>0.99652777777777779</v>
      </c>
      <c r="U1437" s="35">
        <v>72.700461071326004</v>
      </c>
      <c r="V1437" s="5">
        <v>72.700461071326004</v>
      </c>
      <c r="W1437" s="5">
        <v>97.301352776042563</v>
      </c>
      <c r="X1437" s="5">
        <v>124.00100536111637</v>
      </c>
      <c r="Y1437" s="5">
        <v>154.63756999999998</v>
      </c>
      <c r="Z1437" s="5">
        <v>188.37883114268101</v>
      </c>
      <c r="AA1437" s="5">
        <v>221.80211963284489</v>
      </c>
      <c r="AB1437" s="5">
        <v>252.700461071326</v>
      </c>
      <c r="AC1437" s="5">
        <v>277.30135277604256</v>
      </c>
      <c r="AD1437" s="5">
        <v>304.00100536111637</v>
      </c>
      <c r="AE1437" s="5">
        <v>334.63756999999998</v>
      </c>
      <c r="AF1437" s="5">
        <v>8.3788311426810083</v>
      </c>
      <c r="AG1437" s="5">
        <v>41.802119632844892</v>
      </c>
      <c r="BP1437" s="47">
        <v>90.28</v>
      </c>
      <c r="BQ1437" s="47">
        <v>-3</v>
      </c>
      <c r="BR1437" s="47">
        <v>90.28</v>
      </c>
      <c r="BS1437" s="71" t="s">
        <v>430</v>
      </c>
      <c r="ED1437" s="72"/>
      <c r="EE1437" s="72"/>
    </row>
    <row r="1438" spans="20:135">
      <c r="T1438" s="19">
        <v>0.99722222222222223</v>
      </c>
      <c r="U1438" s="35">
        <v>72.926029892064093</v>
      </c>
      <c r="V1438" s="5">
        <v>72.926029892064093</v>
      </c>
      <c r="W1438" s="5">
        <v>97.52970068196413</v>
      </c>
      <c r="X1438" s="5">
        <v>124.25060798361278</v>
      </c>
      <c r="Y1438" s="5">
        <v>154.91004999999996</v>
      </c>
      <c r="Z1438" s="5">
        <v>188.65060656722852</v>
      </c>
      <c r="AA1438" s="5">
        <v>222.0495885175946</v>
      </c>
      <c r="AB1438" s="5">
        <v>252.92602989206409</v>
      </c>
      <c r="AC1438" s="5">
        <v>277.52970068196413</v>
      </c>
      <c r="AD1438" s="5">
        <v>304.25060798361278</v>
      </c>
      <c r="AE1438" s="5">
        <v>334.91005000000001</v>
      </c>
      <c r="AF1438" s="5">
        <v>8.6506065672285217</v>
      </c>
      <c r="AG1438" s="5">
        <v>42.0495885175946</v>
      </c>
      <c r="BP1438" s="47">
        <v>90.29</v>
      </c>
      <c r="BQ1438" s="47">
        <v>-3</v>
      </c>
      <c r="BR1438" s="47">
        <v>90.29</v>
      </c>
      <c r="BS1438" s="71" t="s">
        <v>430</v>
      </c>
      <c r="ED1438" s="72"/>
      <c r="EE1438" s="72"/>
    </row>
    <row r="1439" spans="20:135">
      <c r="T1439" s="19">
        <v>0.99791666666666667</v>
      </c>
      <c r="U1439" s="35">
        <v>73.151496506372723</v>
      </c>
      <c r="V1439" s="5">
        <v>73.151496506372723</v>
      </c>
      <c r="W1439" s="5">
        <v>97.758119815863097</v>
      </c>
      <c r="X1439" s="5">
        <v>124.50034767451217</v>
      </c>
      <c r="Y1439" s="5">
        <v>155.18253000000004</v>
      </c>
      <c r="Z1439" s="5">
        <v>188.92215540337901</v>
      </c>
      <c r="AA1439" s="5">
        <v>222.29680651326771</v>
      </c>
      <c r="AB1439" s="5">
        <v>253.15149650637272</v>
      </c>
      <c r="AC1439" s="5">
        <v>277.7581198158631</v>
      </c>
      <c r="AD1439" s="5">
        <v>304.50034767451217</v>
      </c>
      <c r="AE1439" s="5">
        <v>335.18252999999999</v>
      </c>
      <c r="AF1439" s="5">
        <v>8.9221554033790085</v>
      </c>
      <c r="AG1439" s="5">
        <v>42.296806513267711</v>
      </c>
      <c r="BP1439" s="47">
        <v>90.3</v>
      </c>
      <c r="BQ1439" s="47">
        <v>-3</v>
      </c>
      <c r="BR1439" s="47">
        <v>90.3</v>
      </c>
      <c r="BS1439" s="71" t="s">
        <v>430</v>
      </c>
      <c r="ED1439" s="72"/>
      <c r="EE1439" s="72"/>
    </row>
    <row r="1440" spans="20:135">
      <c r="T1440" s="19">
        <v>0.99861111111111101</v>
      </c>
      <c r="U1440" s="35">
        <v>73.376862469040475</v>
      </c>
      <c r="V1440" s="5">
        <v>73.376862469040475</v>
      </c>
      <c r="W1440" s="5">
        <v>97.986609648638876</v>
      </c>
      <c r="X1440" s="5">
        <v>124.75022306474784</v>
      </c>
      <c r="Y1440" s="5">
        <v>155.45501999999999</v>
      </c>
      <c r="Z1440" s="5">
        <v>189.19347744564794</v>
      </c>
      <c r="AA1440" s="5">
        <v>222.54377390180298</v>
      </c>
      <c r="AB1440" s="5">
        <v>253.37686246904047</v>
      </c>
      <c r="AC1440" s="5">
        <v>277.98660964863888</v>
      </c>
      <c r="AD1440" s="5">
        <v>304.75022306474784</v>
      </c>
      <c r="AE1440" s="5">
        <v>335.45501999999999</v>
      </c>
      <c r="AF1440" s="5">
        <v>9.1934774456479431</v>
      </c>
      <c r="AG1440" s="5">
        <v>42.543773901802979</v>
      </c>
      <c r="BP1440" s="47">
        <v>90.31</v>
      </c>
      <c r="BQ1440" s="47">
        <v>-3</v>
      </c>
      <c r="BR1440" s="47">
        <v>90.31</v>
      </c>
      <c r="BS1440" s="71" t="s">
        <v>430</v>
      </c>
      <c r="ED1440" s="72"/>
      <c r="EE1440" s="72"/>
    </row>
    <row r="1441" spans="20:135">
      <c r="T1441" s="19">
        <v>0.99930555555555556</v>
      </c>
      <c r="U1441" s="35">
        <v>73.602129330260141</v>
      </c>
      <c r="V1441" s="5">
        <v>73.602129330260141</v>
      </c>
      <c r="W1441" s="5">
        <v>98.215171996722916</v>
      </c>
      <c r="X1441" s="5">
        <v>125.00023433683953</v>
      </c>
      <c r="Y1441" s="5">
        <v>155.72750999999994</v>
      </c>
      <c r="Z1441" s="5">
        <v>189.46457142550418</v>
      </c>
      <c r="AA1441" s="5">
        <v>222.79049488439449</v>
      </c>
      <c r="AB1441" s="5">
        <v>253.60212933026014</v>
      </c>
      <c r="AC1441" s="5">
        <v>278.21517199672292</v>
      </c>
      <c r="AD1441" s="5">
        <v>305.00023433683953</v>
      </c>
      <c r="AE1441" s="5">
        <v>335.72751</v>
      </c>
      <c r="AF1441" s="5">
        <v>9.4645714255041753</v>
      </c>
      <c r="AG1441" s="5">
        <v>42.790494884394491</v>
      </c>
      <c r="BP1441" s="47">
        <v>90.32</v>
      </c>
      <c r="BQ1441" s="47">
        <v>-3</v>
      </c>
      <c r="BR1441" s="47">
        <v>90.32</v>
      </c>
      <c r="BS1441" s="71" t="s">
        <v>430</v>
      </c>
      <c r="ED1441" s="72"/>
      <c r="EE1441" s="72"/>
    </row>
    <row r="1442" spans="20:135">
      <c r="BP1442" s="47">
        <v>90.33</v>
      </c>
      <c r="BQ1442" s="47">
        <v>-3</v>
      </c>
      <c r="BR1442" s="47">
        <v>90.33</v>
      </c>
      <c r="BS1442" s="71" t="s">
        <v>430</v>
      </c>
      <c r="ED1442" s="72"/>
      <c r="EE1442" s="72"/>
    </row>
    <row r="1443" spans="20:135">
      <c r="BP1443" s="47">
        <v>90.34</v>
      </c>
      <c r="BQ1443" s="47">
        <v>-3</v>
      </c>
      <c r="BR1443" s="47">
        <v>90.34</v>
      </c>
      <c r="BS1443" s="71" t="s">
        <v>430</v>
      </c>
      <c r="ED1443" s="72"/>
      <c r="EE1443" s="72"/>
    </row>
    <row r="1444" spans="20:135">
      <c r="BP1444" s="47">
        <v>90.35</v>
      </c>
      <c r="BQ1444" s="47">
        <v>-3</v>
      </c>
      <c r="BR1444" s="47">
        <v>90.35</v>
      </c>
      <c r="BS1444" s="71" t="s">
        <v>430</v>
      </c>
      <c r="ED1444" s="72"/>
      <c r="EE1444" s="72"/>
    </row>
    <row r="1445" spans="20:135">
      <c r="BP1445" s="47">
        <v>90.36</v>
      </c>
      <c r="BQ1445" s="47">
        <v>-3</v>
      </c>
      <c r="BR1445" s="47">
        <v>90.36</v>
      </c>
      <c r="BS1445" s="71" t="s">
        <v>430</v>
      </c>
      <c r="ED1445" s="72"/>
      <c r="EE1445" s="72"/>
    </row>
    <row r="1446" spans="20:135">
      <c r="BP1446" s="47">
        <v>90.37</v>
      </c>
      <c r="BQ1446" s="47">
        <v>-3</v>
      </c>
      <c r="BR1446" s="47">
        <v>90.37</v>
      </c>
      <c r="BS1446" s="71" t="s">
        <v>430</v>
      </c>
      <c r="ED1446" s="72"/>
      <c r="EE1446" s="72"/>
    </row>
    <row r="1447" spans="20:135">
      <c r="BP1447" s="47">
        <v>90.38</v>
      </c>
      <c r="BQ1447" s="47">
        <v>-3</v>
      </c>
      <c r="BR1447" s="47">
        <v>90.38</v>
      </c>
      <c r="BS1447" s="71" t="s">
        <v>430</v>
      </c>
      <c r="ED1447" s="72"/>
      <c r="EE1447" s="72"/>
    </row>
    <row r="1448" spans="20:135">
      <c r="BP1448" s="47">
        <v>90.39</v>
      </c>
      <c r="BQ1448" s="47">
        <v>-3</v>
      </c>
      <c r="BR1448" s="47">
        <v>90.39</v>
      </c>
      <c r="BS1448" s="71" t="s">
        <v>430</v>
      </c>
      <c r="ED1448" s="72"/>
      <c r="EE1448" s="72"/>
    </row>
    <row r="1449" spans="20:135">
      <c r="BP1449" s="47">
        <v>90.4</v>
      </c>
      <c r="BQ1449" s="47">
        <v>-3</v>
      </c>
      <c r="BR1449" s="47">
        <v>90.4</v>
      </c>
      <c r="BS1449" s="71" t="s">
        <v>430</v>
      </c>
      <c r="ED1449" s="72"/>
      <c r="EE1449" s="72"/>
    </row>
    <row r="1450" spans="20:135">
      <c r="BP1450" s="47">
        <v>90.41</v>
      </c>
      <c r="BQ1450" s="47">
        <v>-3</v>
      </c>
      <c r="BR1450" s="47">
        <v>90.41</v>
      </c>
      <c r="BS1450" s="71" t="s">
        <v>430</v>
      </c>
      <c r="ED1450" s="72"/>
      <c r="EE1450" s="72"/>
    </row>
    <row r="1451" spans="20:135">
      <c r="BP1451" s="47">
        <v>90.42</v>
      </c>
      <c r="BQ1451" s="47">
        <v>-3</v>
      </c>
      <c r="BR1451" s="47">
        <v>90.42</v>
      </c>
      <c r="BS1451" s="71" t="s">
        <v>430</v>
      </c>
      <c r="ED1451" s="72"/>
      <c r="EE1451" s="72"/>
    </row>
    <row r="1452" spans="20:135">
      <c r="BP1452" s="47">
        <v>90.43</v>
      </c>
      <c r="BQ1452" s="47">
        <v>-3</v>
      </c>
      <c r="BR1452" s="47">
        <v>90.43</v>
      </c>
      <c r="BS1452" s="71" t="s">
        <v>430</v>
      </c>
      <c r="ED1452" s="72"/>
      <c r="EE1452" s="72"/>
    </row>
    <row r="1453" spans="20:135">
      <c r="BP1453" s="47">
        <v>90.44</v>
      </c>
      <c r="BQ1453" s="47">
        <v>-3</v>
      </c>
      <c r="BR1453" s="47">
        <v>90.44</v>
      </c>
      <c r="BS1453" s="71" t="s">
        <v>430</v>
      </c>
      <c r="ED1453" s="72"/>
      <c r="EE1453" s="72"/>
    </row>
    <row r="1454" spans="20:135">
      <c r="BP1454" s="47">
        <v>90.45</v>
      </c>
      <c r="BQ1454" s="47">
        <v>-3</v>
      </c>
      <c r="BR1454" s="47">
        <v>90.45</v>
      </c>
      <c r="BS1454" s="71" t="s">
        <v>430</v>
      </c>
      <c r="ED1454" s="72"/>
      <c r="EE1454" s="72"/>
    </row>
    <row r="1455" spans="20:135">
      <c r="BP1455" s="47">
        <v>90.46</v>
      </c>
      <c r="BQ1455" s="47">
        <v>-3</v>
      </c>
      <c r="BR1455" s="47">
        <v>90.46</v>
      </c>
      <c r="BS1455" s="71" t="s">
        <v>430</v>
      </c>
      <c r="ED1455" s="72"/>
      <c r="EE1455" s="72"/>
    </row>
    <row r="1456" spans="20:135">
      <c r="BP1456" s="47">
        <v>90.47</v>
      </c>
      <c r="BQ1456" s="47">
        <v>-3</v>
      </c>
      <c r="BR1456" s="47">
        <v>90.47</v>
      </c>
      <c r="BS1456" s="71" t="s">
        <v>430</v>
      </c>
      <c r="ED1456" s="72"/>
      <c r="EE1456" s="72"/>
    </row>
    <row r="1457" spans="68:135">
      <c r="BP1457" s="47">
        <v>90.48</v>
      </c>
      <c r="BQ1457" s="47">
        <v>-3</v>
      </c>
      <c r="BR1457" s="47">
        <v>90.48</v>
      </c>
      <c r="BS1457" s="71" t="s">
        <v>430</v>
      </c>
      <c r="ED1457" s="72"/>
      <c r="EE1457" s="72"/>
    </row>
    <row r="1458" spans="68:135">
      <c r="BP1458" s="47">
        <v>90.49</v>
      </c>
      <c r="BQ1458" s="47">
        <v>-3</v>
      </c>
      <c r="BR1458" s="47">
        <v>90.49</v>
      </c>
      <c r="BS1458" s="71" t="s">
        <v>430</v>
      </c>
      <c r="ED1458" s="72"/>
      <c r="EE1458" s="72"/>
    </row>
    <row r="1459" spans="68:135">
      <c r="BP1459" s="47">
        <v>90.5</v>
      </c>
      <c r="BQ1459" s="47">
        <v>-3</v>
      </c>
      <c r="BR1459" s="47">
        <v>90.5</v>
      </c>
      <c r="BS1459" s="71" t="s">
        <v>430</v>
      </c>
      <c r="ED1459" s="72"/>
      <c r="EE1459" s="72"/>
    </row>
    <row r="1460" spans="68:135">
      <c r="BP1460" s="47">
        <v>90.51</v>
      </c>
      <c r="BQ1460" s="47">
        <v>-3</v>
      </c>
      <c r="BR1460" s="47">
        <v>90.51</v>
      </c>
      <c r="BS1460" s="71" t="s">
        <v>430</v>
      </c>
      <c r="ED1460" s="72"/>
      <c r="EE1460" s="72"/>
    </row>
    <row r="1461" spans="68:135">
      <c r="BP1461" s="47">
        <v>90.52</v>
      </c>
      <c r="BQ1461" s="47">
        <v>-3</v>
      </c>
      <c r="BR1461" s="47">
        <v>90.52</v>
      </c>
      <c r="BS1461" s="71" t="s">
        <v>430</v>
      </c>
      <c r="ED1461" s="72"/>
      <c r="EE1461" s="72"/>
    </row>
    <row r="1462" spans="68:135">
      <c r="BP1462" s="47">
        <v>90.53</v>
      </c>
      <c r="BQ1462" s="47">
        <v>-3</v>
      </c>
      <c r="BR1462" s="47">
        <v>90.53</v>
      </c>
      <c r="BS1462" s="71" t="s">
        <v>430</v>
      </c>
      <c r="ED1462" s="72"/>
      <c r="EE1462" s="72"/>
    </row>
    <row r="1463" spans="68:135">
      <c r="BP1463" s="47">
        <v>90.54</v>
      </c>
      <c r="BQ1463" s="47">
        <v>-3</v>
      </c>
      <c r="BR1463" s="47">
        <v>90.54</v>
      </c>
      <c r="BS1463" s="71" t="s">
        <v>430</v>
      </c>
      <c r="ED1463" s="72"/>
      <c r="EE1463" s="72"/>
    </row>
    <row r="1464" spans="68:135">
      <c r="BP1464" s="47">
        <v>90.55</v>
      </c>
      <c r="BQ1464" s="47">
        <v>-3</v>
      </c>
      <c r="BR1464" s="47">
        <v>90.55</v>
      </c>
      <c r="BS1464" s="71" t="s">
        <v>430</v>
      </c>
      <c r="ED1464" s="72"/>
      <c r="EE1464" s="72"/>
    </row>
    <row r="1465" spans="68:135">
      <c r="BP1465" s="47">
        <v>90.56</v>
      </c>
      <c r="BQ1465" s="47">
        <v>-3</v>
      </c>
      <c r="BR1465" s="47">
        <v>90.56</v>
      </c>
      <c r="BS1465" s="71" t="s">
        <v>430</v>
      </c>
      <c r="ED1465" s="72"/>
      <c r="EE1465" s="72"/>
    </row>
    <row r="1466" spans="68:135">
      <c r="BP1466" s="47">
        <v>90.57</v>
      </c>
      <c r="BQ1466" s="47">
        <v>-3</v>
      </c>
      <c r="BR1466" s="47">
        <v>90.57</v>
      </c>
      <c r="BS1466" s="71" t="s">
        <v>430</v>
      </c>
      <c r="ED1466" s="72"/>
      <c r="EE1466" s="72"/>
    </row>
    <row r="1467" spans="68:135">
      <c r="BP1467" s="47">
        <v>90.58</v>
      </c>
      <c r="BQ1467" s="47">
        <v>-3</v>
      </c>
      <c r="BR1467" s="47">
        <v>90.58</v>
      </c>
      <c r="BS1467" s="71" t="s">
        <v>430</v>
      </c>
      <c r="ED1467" s="72"/>
      <c r="EE1467" s="72"/>
    </row>
    <row r="1468" spans="68:135">
      <c r="BP1468" s="47">
        <v>90.59</v>
      </c>
      <c r="BQ1468" s="47">
        <v>-3</v>
      </c>
      <c r="BR1468" s="47">
        <v>90.59</v>
      </c>
      <c r="BS1468" s="71" t="s">
        <v>430</v>
      </c>
      <c r="ED1468" s="72"/>
      <c r="EE1468" s="72"/>
    </row>
    <row r="1469" spans="68:135">
      <c r="BP1469" s="47">
        <v>90.6</v>
      </c>
      <c r="BQ1469" s="47">
        <v>-3</v>
      </c>
      <c r="BR1469" s="47">
        <v>90.6</v>
      </c>
      <c r="BS1469" s="71" t="s">
        <v>430</v>
      </c>
      <c r="ED1469" s="72"/>
      <c r="EE1469" s="72"/>
    </row>
    <row r="1470" spans="68:135">
      <c r="BP1470" s="47">
        <v>90.61</v>
      </c>
      <c r="BQ1470" s="47">
        <v>-3</v>
      </c>
      <c r="BR1470" s="47">
        <v>90.61</v>
      </c>
      <c r="BS1470" s="71" t="s">
        <v>430</v>
      </c>
      <c r="ED1470" s="72"/>
      <c r="EE1470" s="72"/>
    </row>
    <row r="1471" spans="68:135">
      <c r="BP1471" s="47">
        <v>90.62</v>
      </c>
      <c r="BQ1471" s="47">
        <v>-3</v>
      </c>
      <c r="BR1471" s="47">
        <v>90.62</v>
      </c>
      <c r="BS1471" s="71" t="s">
        <v>430</v>
      </c>
      <c r="ED1471" s="72"/>
      <c r="EE1471" s="72"/>
    </row>
    <row r="1472" spans="68:135">
      <c r="BP1472" s="47">
        <v>90.63</v>
      </c>
      <c r="BQ1472" s="47">
        <v>-3</v>
      </c>
      <c r="BR1472" s="47">
        <v>90.63</v>
      </c>
      <c r="BS1472" s="71" t="s">
        <v>430</v>
      </c>
      <c r="ED1472" s="72"/>
      <c r="EE1472" s="72"/>
    </row>
    <row r="1473" spans="68:135">
      <c r="BP1473" s="47">
        <v>90.64</v>
      </c>
      <c r="BQ1473" s="47">
        <v>-3</v>
      </c>
      <c r="BR1473" s="47">
        <v>90.64</v>
      </c>
      <c r="BS1473" s="71" t="s">
        <v>430</v>
      </c>
      <c r="ED1473" s="72"/>
      <c r="EE1473" s="72"/>
    </row>
    <row r="1474" spans="68:135">
      <c r="BP1474" s="47">
        <v>90.65</v>
      </c>
      <c r="BQ1474" s="47">
        <v>-3</v>
      </c>
      <c r="BR1474" s="47">
        <v>90.65</v>
      </c>
      <c r="BS1474" s="71" t="s">
        <v>430</v>
      </c>
      <c r="ED1474" s="72"/>
      <c r="EE1474" s="72"/>
    </row>
    <row r="1475" spans="68:135">
      <c r="BP1475" s="47">
        <v>90.66</v>
      </c>
      <c r="BQ1475" s="47">
        <v>-3</v>
      </c>
      <c r="BR1475" s="47">
        <v>90.66</v>
      </c>
      <c r="BS1475" s="71" t="s">
        <v>430</v>
      </c>
      <c r="ED1475" s="72"/>
      <c r="EE1475" s="72"/>
    </row>
    <row r="1476" spans="68:135">
      <c r="BP1476" s="47">
        <v>90.67</v>
      </c>
      <c r="BQ1476" s="47">
        <v>-3</v>
      </c>
      <c r="BR1476" s="47">
        <v>90.67</v>
      </c>
      <c r="BS1476" s="71" t="s">
        <v>430</v>
      </c>
      <c r="ED1476" s="72"/>
      <c r="EE1476" s="72"/>
    </row>
    <row r="1477" spans="68:135">
      <c r="BP1477" s="47">
        <v>90.68</v>
      </c>
      <c r="BQ1477" s="47">
        <v>-3</v>
      </c>
      <c r="BR1477" s="47">
        <v>90.68</v>
      </c>
      <c r="BS1477" s="71" t="s">
        <v>430</v>
      </c>
      <c r="ED1477" s="72"/>
      <c r="EE1477" s="72"/>
    </row>
    <row r="1478" spans="68:135">
      <c r="BP1478" s="47">
        <v>90.69</v>
      </c>
      <c r="BQ1478" s="47">
        <v>-3</v>
      </c>
      <c r="BR1478" s="47">
        <v>90.69</v>
      </c>
      <c r="BS1478" s="71" t="s">
        <v>430</v>
      </c>
      <c r="ED1478" s="72"/>
      <c r="EE1478" s="72"/>
    </row>
    <row r="1479" spans="68:135">
      <c r="BP1479" s="47">
        <v>90.7</v>
      </c>
      <c r="BQ1479" s="47">
        <v>-3</v>
      </c>
      <c r="BR1479" s="47">
        <v>90.7</v>
      </c>
      <c r="BS1479" s="71" t="s">
        <v>430</v>
      </c>
      <c r="ED1479" s="72"/>
      <c r="EE1479" s="72"/>
    </row>
    <row r="1480" spans="68:135">
      <c r="BP1480" s="47">
        <v>90.71</v>
      </c>
      <c r="BQ1480" s="47">
        <v>-3</v>
      </c>
      <c r="BR1480" s="47">
        <v>90.71</v>
      </c>
      <c r="BS1480" s="71" t="s">
        <v>430</v>
      </c>
      <c r="ED1480" s="72"/>
      <c r="EE1480" s="72"/>
    </row>
    <row r="1481" spans="68:135">
      <c r="BP1481" s="47">
        <v>90.72</v>
      </c>
      <c r="BQ1481" s="47">
        <v>-3</v>
      </c>
      <c r="BR1481" s="47">
        <v>90.72</v>
      </c>
      <c r="BS1481" s="71" t="s">
        <v>430</v>
      </c>
      <c r="ED1481" s="72"/>
      <c r="EE1481" s="72"/>
    </row>
    <row r="1482" spans="68:135">
      <c r="BP1482" s="47">
        <v>90.73</v>
      </c>
      <c r="BQ1482" s="47">
        <v>-3</v>
      </c>
      <c r="BR1482" s="47">
        <v>90.73</v>
      </c>
      <c r="BS1482" s="71" t="s">
        <v>430</v>
      </c>
      <c r="ED1482" s="72"/>
      <c r="EE1482" s="72"/>
    </row>
    <row r="1483" spans="68:135">
      <c r="BP1483" s="47">
        <v>90.74</v>
      </c>
      <c r="BQ1483" s="47">
        <v>-3</v>
      </c>
      <c r="BR1483" s="47">
        <v>90.74</v>
      </c>
      <c r="BS1483" s="71" t="s">
        <v>430</v>
      </c>
      <c r="ED1483" s="72"/>
      <c r="EE1483" s="72"/>
    </row>
    <row r="1484" spans="68:135">
      <c r="BP1484" s="47">
        <v>90.75</v>
      </c>
      <c r="BQ1484" s="47">
        <v>-3</v>
      </c>
      <c r="BR1484" s="47">
        <v>90.75</v>
      </c>
      <c r="BS1484" s="71" t="s">
        <v>430</v>
      </c>
      <c r="ED1484" s="72"/>
      <c r="EE1484" s="72"/>
    </row>
    <row r="1485" spans="68:135">
      <c r="BP1485" s="47">
        <v>90.76</v>
      </c>
      <c r="BQ1485" s="47">
        <v>-3</v>
      </c>
      <c r="BR1485" s="47">
        <v>90.76</v>
      </c>
      <c r="BS1485" s="71" t="s">
        <v>430</v>
      </c>
      <c r="ED1485" s="72"/>
      <c r="EE1485" s="72"/>
    </row>
    <row r="1486" spans="68:135">
      <c r="BP1486" s="47">
        <v>90.77</v>
      </c>
      <c r="BQ1486" s="47">
        <v>-3</v>
      </c>
      <c r="BR1486" s="47">
        <v>90.77</v>
      </c>
      <c r="BS1486" s="71" t="s">
        <v>430</v>
      </c>
      <c r="ED1486" s="72"/>
      <c r="EE1486" s="72"/>
    </row>
    <row r="1487" spans="68:135">
      <c r="BP1487" s="47">
        <v>90.78</v>
      </c>
      <c r="BQ1487" s="47">
        <v>-3</v>
      </c>
      <c r="BR1487" s="47">
        <v>90.78</v>
      </c>
      <c r="BS1487" s="71" t="s">
        <v>430</v>
      </c>
      <c r="ED1487" s="72"/>
      <c r="EE1487" s="72"/>
    </row>
    <row r="1488" spans="68:135">
      <c r="BP1488" s="47">
        <v>90.79</v>
      </c>
      <c r="BQ1488" s="47">
        <v>-3</v>
      </c>
      <c r="BR1488" s="47">
        <v>90.79</v>
      </c>
      <c r="BS1488" s="71" t="s">
        <v>430</v>
      </c>
      <c r="ED1488" s="72"/>
      <c r="EE1488" s="72"/>
    </row>
    <row r="1489" spans="68:135">
      <c r="BP1489" s="47">
        <v>90.8</v>
      </c>
      <c r="BQ1489" s="47">
        <v>-3</v>
      </c>
      <c r="BR1489" s="47">
        <v>90.8</v>
      </c>
      <c r="BS1489" s="71" t="s">
        <v>430</v>
      </c>
      <c r="ED1489" s="72"/>
      <c r="EE1489" s="72"/>
    </row>
    <row r="1490" spans="68:135">
      <c r="BP1490" s="47">
        <v>90.81</v>
      </c>
      <c r="BQ1490" s="47">
        <v>-3</v>
      </c>
      <c r="BR1490" s="47">
        <v>90.81</v>
      </c>
      <c r="BS1490" s="71" t="s">
        <v>430</v>
      </c>
      <c r="ED1490" s="72"/>
      <c r="EE1490" s="72"/>
    </row>
    <row r="1491" spans="68:135">
      <c r="BP1491" s="47">
        <v>90.82</v>
      </c>
      <c r="BQ1491" s="47">
        <v>-3</v>
      </c>
      <c r="BR1491" s="47">
        <v>90.82</v>
      </c>
      <c r="BS1491" s="71" t="s">
        <v>430</v>
      </c>
      <c r="ED1491" s="72"/>
      <c r="EE1491" s="72"/>
    </row>
    <row r="1492" spans="68:135">
      <c r="BP1492" s="47">
        <v>90.83</v>
      </c>
      <c r="BQ1492" s="47">
        <v>-3</v>
      </c>
      <c r="BR1492" s="47">
        <v>90.83</v>
      </c>
      <c r="BS1492" s="71" t="s">
        <v>430</v>
      </c>
      <c r="ED1492" s="72"/>
      <c r="EE1492" s="72"/>
    </row>
    <row r="1493" spans="68:135">
      <c r="BP1493" s="47">
        <v>90.84</v>
      </c>
      <c r="BQ1493" s="47">
        <v>-3</v>
      </c>
      <c r="BR1493" s="47">
        <v>90.84</v>
      </c>
      <c r="BS1493" s="71" t="s">
        <v>430</v>
      </c>
      <c r="ED1493" s="72"/>
      <c r="EE1493" s="72"/>
    </row>
    <row r="1494" spans="68:135">
      <c r="BP1494" s="47">
        <v>90.85</v>
      </c>
      <c r="BQ1494" s="47">
        <v>-3</v>
      </c>
      <c r="BR1494" s="47">
        <v>90.85</v>
      </c>
      <c r="BS1494" s="71" t="s">
        <v>430</v>
      </c>
      <c r="ED1494" s="72"/>
      <c r="EE1494" s="72"/>
    </row>
    <row r="1495" spans="68:135">
      <c r="BP1495" s="47">
        <v>90.86</v>
      </c>
      <c r="BQ1495" s="47">
        <v>-3</v>
      </c>
      <c r="BR1495" s="47">
        <v>90.86</v>
      </c>
      <c r="BS1495" s="71" t="s">
        <v>430</v>
      </c>
      <c r="ED1495" s="72"/>
      <c r="EE1495" s="72"/>
    </row>
    <row r="1496" spans="68:135">
      <c r="BP1496" s="47">
        <v>90.87</v>
      </c>
      <c r="BQ1496" s="47">
        <v>-3</v>
      </c>
      <c r="BR1496" s="47">
        <v>90.87</v>
      </c>
      <c r="BS1496" s="71" t="s">
        <v>430</v>
      </c>
      <c r="ED1496" s="72"/>
      <c r="EE1496" s="72"/>
    </row>
    <row r="1497" spans="68:135">
      <c r="BP1497" s="47">
        <v>90.88</v>
      </c>
      <c r="BQ1497" s="47">
        <v>-3</v>
      </c>
      <c r="BR1497" s="47">
        <v>90.88</v>
      </c>
      <c r="BS1497" s="71" t="s">
        <v>430</v>
      </c>
      <c r="ED1497" s="72"/>
      <c r="EE1497" s="72"/>
    </row>
    <row r="1498" spans="68:135">
      <c r="BP1498" s="47">
        <v>90.89</v>
      </c>
      <c r="BQ1498" s="47">
        <v>-3</v>
      </c>
      <c r="BR1498" s="47">
        <v>90.89</v>
      </c>
      <c r="BS1498" s="71" t="s">
        <v>430</v>
      </c>
      <c r="ED1498" s="72"/>
      <c r="EE1498" s="72"/>
    </row>
    <row r="1499" spans="68:135">
      <c r="BP1499" s="47">
        <v>90.9</v>
      </c>
      <c r="BQ1499" s="47">
        <v>-3</v>
      </c>
      <c r="BR1499" s="47">
        <v>90.9</v>
      </c>
      <c r="BS1499" s="71" t="s">
        <v>430</v>
      </c>
      <c r="ED1499" s="72"/>
      <c r="EE1499" s="72"/>
    </row>
    <row r="1500" spans="68:135">
      <c r="BP1500" s="47">
        <v>90.91</v>
      </c>
      <c r="BQ1500" s="47">
        <v>-3</v>
      </c>
      <c r="BR1500" s="47">
        <v>90.91</v>
      </c>
      <c r="BS1500" s="71" t="s">
        <v>430</v>
      </c>
      <c r="ED1500" s="72"/>
      <c r="EE1500" s="72"/>
    </row>
    <row r="1501" spans="68:135">
      <c r="BP1501" s="47">
        <v>90.92</v>
      </c>
      <c r="BQ1501" s="47">
        <v>-3</v>
      </c>
      <c r="BR1501" s="47">
        <v>90.92</v>
      </c>
      <c r="BS1501" s="71" t="s">
        <v>430</v>
      </c>
      <c r="ED1501" s="72"/>
      <c r="EE1501" s="72"/>
    </row>
    <row r="1502" spans="68:135">
      <c r="BP1502" s="47">
        <v>90.93</v>
      </c>
      <c r="BQ1502" s="47">
        <v>-3</v>
      </c>
      <c r="BR1502" s="47">
        <v>90.93</v>
      </c>
      <c r="BS1502" s="71" t="s">
        <v>430</v>
      </c>
      <c r="ED1502" s="72"/>
      <c r="EE1502" s="72"/>
    </row>
    <row r="1503" spans="68:135">
      <c r="BP1503" s="47">
        <v>90.94</v>
      </c>
      <c r="BQ1503" s="47">
        <v>-3</v>
      </c>
      <c r="BR1503" s="47">
        <v>90.94</v>
      </c>
      <c r="BS1503" s="71" t="s">
        <v>430</v>
      </c>
      <c r="ED1503" s="72"/>
      <c r="EE1503" s="72"/>
    </row>
    <row r="1504" spans="68:135">
      <c r="BP1504" s="47">
        <v>90.95</v>
      </c>
      <c r="BQ1504" s="47">
        <v>-3</v>
      </c>
      <c r="BR1504" s="47">
        <v>90.95</v>
      </c>
      <c r="BS1504" s="71" t="s">
        <v>430</v>
      </c>
      <c r="ED1504" s="72"/>
      <c r="EE1504" s="72"/>
    </row>
    <row r="1505" spans="68:135">
      <c r="BP1505" s="47">
        <v>90.96</v>
      </c>
      <c r="BQ1505" s="47">
        <v>-3</v>
      </c>
      <c r="BR1505" s="47">
        <v>90.96</v>
      </c>
      <c r="BS1505" s="71" t="s">
        <v>430</v>
      </c>
      <c r="ED1505" s="72"/>
      <c r="EE1505" s="72"/>
    </row>
    <row r="1506" spans="68:135">
      <c r="BP1506" s="47">
        <v>90.97</v>
      </c>
      <c r="BQ1506" s="47">
        <v>-3</v>
      </c>
      <c r="BR1506" s="47">
        <v>90.97</v>
      </c>
      <c r="BS1506" s="71" t="s">
        <v>430</v>
      </c>
      <c r="ED1506" s="72"/>
      <c r="EE1506" s="72"/>
    </row>
    <row r="1507" spans="68:135">
      <c r="BP1507" s="47">
        <v>90.98</v>
      </c>
      <c r="BQ1507" s="47">
        <v>-3</v>
      </c>
      <c r="BR1507" s="47">
        <v>90.98</v>
      </c>
      <c r="BS1507" s="71" t="s">
        <v>430</v>
      </c>
      <c r="ED1507" s="72"/>
      <c r="EE1507" s="72"/>
    </row>
    <row r="1508" spans="68:135">
      <c r="BP1508" s="47">
        <v>90.99</v>
      </c>
      <c r="BQ1508" s="47">
        <v>-3</v>
      </c>
      <c r="BR1508" s="47">
        <v>90.99</v>
      </c>
      <c r="BS1508" s="71" t="s">
        <v>430</v>
      </c>
      <c r="ED1508" s="72"/>
      <c r="EE1508" s="72"/>
    </row>
    <row r="1509" spans="68:135">
      <c r="BP1509" s="47">
        <v>91</v>
      </c>
      <c r="BQ1509" s="47">
        <v>-3</v>
      </c>
      <c r="BR1509" s="47">
        <v>91</v>
      </c>
      <c r="BS1509" s="71" t="s">
        <v>430</v>
      </c>
      <c r="ED1509" s="72"/>
      <c r="EE1509" s="72"/>
    </row>
    <row r="1510" spans="68:135">
      <c r="BP1510" s="47">
        <v>119</v>
      </c>
      <c r="BQ1510" s="47">
        <v>-3</v>
      </c>
      <c r="BR1510" s="47">
        <v>119</v>
      </c>
      <c r="BS1510" s="74" t="s">
        <v>431</v>
      </c>
      <c r="ED1510" s="72"/>
      <c r="EE1510" s="72"/>
    </row>
    <row r="1511" spans="68:135">
      <c r="BP1511" s="47">
        <v>119.01</v>
      </c>
      <c r="BQ1511" s="47">
        <v>-3</v>
      </c>
      <c r="BR1511" s="47">
        <v>119.01</v>
      </c>
      <c r="BS1511" s="74" t="s">
        <v>431</v>
      </c>
      <c r="ED1511" s="72"/>
      <c r="EE1511" s="72"/>
    </row>
    <row r="1512" spans="68:135">
      <c r="BP1512" s="47">
        <v>119.02</v>
      </c>
      <c r="BQ1512" s="47">
        <v>-3</v>
      </c>
      <c r="BR1512" s="47">
        <v>119.02</v>
      </c>
      <c r="BS1512" s="74" t="s">
        <v>431</v>
      </c>
      <c r="ED1512" s="72"/>
      <c r="EE1512" s="72"/>
    </row>
    <row r="1513" spans="68:135">
      <c r="BP1513" s="47">
        <v>119.03</v>
      </c>
      <c r="BQ1513" s="47">
        <v>-3</v>
      </c>
      <c r="BR1513" s="47">
        <v>119.03</v>
      </c>
      <c r="BS1513" s="74" t="s">
        <v>431</v>
      </c>
      <c r="ED1513" s="72"/>
      <c r="EE1513" s="72"/>
    </row>
    <row r="1514" spans="68:135">
      <c r="BP1514" s="47">
        <v>119.04</v>
      </c>
      <c r="BQ1514" s="47">
        <v>-3</v>
      </c>
      <c r="BR1514" s="47">
        <v>119.04</v>
      </c>
      <c r="BS1514" s="74" t="s">
        <v>431</v>
      </c>
      <c r="ED1514" s="72"/>
      <c r="EE1514" s="72"/>
    </row>
    <row r="1515" spans="68:135">
      <c r="BP1515" s="47">
        <v>119.05</v>
      </c>
      <c r="BQ1515" s="47">
        <v>-3</v>
      </c>
      <c r="BR1515" s="47">
        <v>119.05</v>
      </c>
      <c r="BS1515" s="74" t="s">
        <v>431</v>
      </c>
      <c r="ED1515" s="72"/>
      <c r="EE1515" s="72"/>
    </row>
    <row r="1516" spans="68:135">
      <c r="BP1516" s="47">
        <v>119.06</v>
      </c>
      <c r="BQ1516" s="47">
        <v>-3</v>
      </c>
      <c r="BR1516" s="47">
        <v>119.06</v>
      </c>
      <c r="BS1516" s="74" t="s">
        <v>431</v>
      </c>
      <c r="ED1516" s="72"/>
      <c r="EE1516" s="72"/>
    </row>
    <row r="1517" spans="68:135">
      <c r="BP1517" s="47">
        <v>119.07</v>
      </c>
      <c r="BQ1517" s="47">
        <v>-3</v>
      </c>
      <c r="BR1517" s="47">
        <v>119.07</v>
      </c>
      <c r="BS1517" s="74" t="s">
        <v>431</v>
      </c>
      <c r="ED1517" s="72"/>
      <c r="EE1517" s="72"/>
    </row>
    <row r="1518" spans="68:135">
      <c r="BP1518" s="47">
        <v>119.08</v>
      </c>
      <c r="BQ1518" s="47">
        <v>-3</v>
      </c>
      <c r="BR1518" s="47">
        <v>119.08</v>
      </c>
      <c r="BS1518" s="74" t="s">
        <v>431</v>
      </c>
      <c r="ED1518" s="72"/>
      <c r="EE1518" s="72"/>
    </row>
    <row r="1519" spans="68:135">
      <c r="BP1519" s="47">
        <v>119.09</v>
      </c>
      <c r="BQ1519" s="47">
        <v>-3</v>
      </c>
      <c r="BR1519" s="47">
        <v>119.09</v>
      </c>
      <c r="BS1519" s="74" t="s">
        <v>431</v>
      </c>
      <c r="ED1519" s="72"/>
      <c r="EE1519" s="72"/>
    </row>
    <row r="1520" spans="68:135">
      <c r="BP1520" s="47">
        <v>119.1</v>
      </c>
      <c r="BQ1520" s="47">
        <v>-3</v>
      </c>
      <c r="BR1520" s="47">
        <v>119.1</v>
      </c>
      <c r="BS1520" s="74" t="s">
        <v>431</v>
      </c>
      <c r="ED1520" s="72"/>
      <c r="EE1520" s="72"/>
    </row>
    <row r="1521" spans="68:135">
      <c r="BP1521" s="47">
        <v>119.11</v>
      </c>
      <c r="BQ1521" s="47">
        <v>-3</v>
      </c>
      <c r="BR1521" s="47">
        <v>119.11</v>
      </c>
      <c r="BS1521" s="74" t="s">
        <v>431</v>
      </c>
      <c r="ED1521" s="72"/>
      <c r="EE1521" s="72"/>
    </row>
    <row r="1522" spans="68:135">
      <c r="BP1522" s="47">
        <v>119.12</v>
      </c>
      <c r="BQ1522" s="47">
        <v>-3</v>
      </c>
      <c r="BR1522" s="47">
        <v>119.12</v>
      </c>
      <c r="BS1522" s="74" t="s">
        <v>431</v>
      </c>
      <c r="ED1522" s="72"/>
      <c r="EE1522" s="72"/>
    </row>
    <row r="1523" spans="68:135">
      <c r="BP1523" s="47">
        <v>119.13</v>
      </c>
      <c r="BQ1523" s="47">
        <v>-3</v>
      </c>
      <c r="BR1523" s="47">
        <v>119.13</v>
      </c>
      <c r="BS1523" s="74" t="s">
        <v>431</v>
      </c>
      <c r="ED1523" s="72"/>
      <c r="EE1523" s="72"/>
    </row>
    <row r="1524" spans="68:135">
      <c r="BP1524" s="47">
        <v>119.14</v>
      </c>
      <c r="BQ1524" s="47">
        <v>-3</v>
      </c>
      <c r="BR1524" s="47">
        <v>119.14</v>
      </c>
      <c r="BS1524" s="74" t="s">
        <v>431</v>
      </c>
      <c r="ED1524" s="72"/>
      <c r="EE1524" s="72"/>
    </row>
    <row r="1525" spans="68:135">
      <c r="BP1525" s="47">
        <v>119.15</v>
      </c>
      <c r="BQ1525" s="47">
        <v>-3</v>
      </c>
      <c r="BR1525" s="47">
        <v>119.15</v>
      </c>
      <c r="BS1525" s="74" t="s">
        <v>431</v>
      </c>
      <c r="ED1525" s="72"/>
      <c r="EE1525" s="72"/>
    </row>
    <row r="1526" spans="68:135">
      <c r="BP1526" s="47">
        <v>119.16</v>
      </c>
      <c r="BQ1526" s="47">
        <v>-3</v>
      </c>
      <c r="BR1526" s="47">
        <v>119.16</v>
      </c>
      <c r="BS1526" s="74" t="s">
        <v>431</v>
      </c>
      <c r="ED1526" s="72"/>
      <c r="EE1526" s="72"/>
    </row>
    <row r="1527" spans="68:135">
      <c r="BP1527" s="47">
        <v>119.17</v>
      </c>
      <c r="BQ1527" s="47">
        <v>-3</v>
      </c>
      <c r="BR1527" s="47">
        <v>119.17</v>
      </c>
      <c r="BS1527" s="74" t="s">
        <v>431</v>
      </c>
      <c r="ED1527" s="72"/>
      <c r="EE1527" s="72"/>
    </row>
    <row r="1528" spans="68:135">
      <c r="BP1528" s="47">
        <v>119.18</v>
      </c>
      <c r="BQ1528" s="47">
        <v>-3</v>
      </c>
      <c r="BR1528" s="47">
        <v>119.18</v>
      </c>
      <c r="BS1528" s="74" t="s">
        <v>431</v>
      </c>
      <c r="ED1528" s="72"/>
      <c r="EE1528" s="72"/>
    </row>
    <row r="1529" spans="68:135">
      <c r="BP1529" s="47">
        <v>119.19</v>
      </c>
      <c r="BQ1529" s="47">
        <v>-3</v>
      </c>
      <c r="BR1529" s="47">
        <v>119.19</v>
      </c>
      <c r="BS1529" s="74" t="s">
        <v>431</v>
      </c>
      <c r="ED1529" s="72"/>
      <c r="EE1529" s="72"/>
    </row>
    <row r="1530" spans="68:135">
      <c r="BP1530" s="47">
        <v>119.2</v>
      </c>
      <c r="BQ1530" s="47">
        <v>-3</v>
      </c>
      <c r="BR1530" s="47">
        <v>119.2</v>
      </c>
      <c r="BS1530" s="74" t="s">
        <v>431</v>
      </c>
      <c r="ED1530" s="72"/>
      <c r="EE1530" s="72"/>
    </row>
    <row r="1531" spans="68:135">
      <c r="BP1531" s="47">
        <v>119.21</v>
      </c>
      <c r="BQ1531" s="47">
        <v>-3</v>
      </c>
      <c r="BR1531" s="47">
        <v>119.21</v>
      </c>
      <c r="BS1531" s="74" t="s">
        <v>431</v>
      </c>
      <c r="ED1531" s="72"/>
      <c r="EE1531" s="72"/>
    </row>
    <row r="1532" spans="68:135">
      <c r="BP1532" s="47">
        <v>119.22</v>
      </c>
      <c r="BQ1532" s="47">
        <v>-3</v>
      </c>
      <c r="BR1532" s="47">
        <v>119.22</v>
      </c>
      <c r="BS1532" s="74" t="s">
        <v>431</v>
      </c>
      <c r="ED1532" s="72"/>
      <c r="EE1532" s="72"/>
    </row>
    <row r="1533" spans="68:135">
      <c r="BP1533" s="47">
        <v>119.23</v>
      </c>
      <c r="BQ1533" s="47">
        <v>-3</v>
      </c>
      <c r="BR1533" s="47">
        <v>119.23</v>
      </c>
      <c r="BS1533" s="74" t="s">
        <v>431</v>
      </c>
      <c r="ED1533" s="72"/>
      <c r="EE1533" s="72"/>
    </row>
    <row r="1534" spans="68:135">
      <c r="BP1534" s="47">
        <v>119.24</v>
      </c>
      <c r="BQ1534" s="47">
        <v>-3</v>
      </c>
      <c r="BR1534" s="47">
        <v>119.24</v>
      </c>
      <c r="BS1534" s="74" t="s">
        <v>431</v>
      </c>
      <c r="ED1534" s="72"/>
      <c r="EE1534" s="72"/>
    </row>
    <row r="1535" spans="68:135">
      <c r="BP1535" s="47">
        <v>119.25</v>
      </c>
      <c r="BQ1535" s="47">
        <v>-3</v>
      </c>
      <c r="BR1535" s="47">
        <v>119.25</v>
      </c>
      <c r="BS1535" s="74" t="s">
        <v>431</v>
      </c>
      <c r="ED1535" s="72"/>
      <c r="EE1535" s="72"/>
    </row>
    <row r="1536" spans="68:135">
      <c r="BP1536" s="47">
        <v>119.26</v>
      </c>
      <c r="BQ1536" s="47">
        <v>-3</v>
      </c>
      <c r="BR1536" s="47">
        <v>119.26</v>
      </c>
      <c r="BS1536" s="74" t="s">
        <v>431</v>
      </c>
      <c r="ED1536" s="72"/>
      <c r="EE1536" s="72"/>
    </row>
    <row r="1537" spans="68:135">
      <c r="BP1537" s="47">
        <v>119.27</v>
      </c>
      <c r="BQ1537" s="47">
        <v>-3</v>
      </c>
      <c r="BR1537" s="47">
        <v>119.27</v>
      </c>
      <c r="BS1537" s="74" t="s">
        <v>431</v>
      </c>
      <c r="ED1537" s="72"/>
      <c r="EE1537" s="72"/>
    </row>
    <row r="1538" spans="68:135">
      <c r="BP1538" s="47">
        <v>119.28</v>
      </c>
      <c r="BQ1538" s="47">
        <v>-3</v>
      </c>
      <c r="BR1538" s="47">
        <v>119.28</v>
      </c>
      <c r="BS1538" s="74" t="s">
        <v>431</v>
      </c>
      <c r="ED1538" s="72"/>
      <c r="EE1538" s="72"/>
    </row>
    <row r="1539" spans="68:135">
      <c r="BP1539" s="47">
        <v>119.29</v>
      </c>
      <c r="BQ1539" s="47">
        <v>-3</v>
      </c>
      <c r="BR1539" s="47">
        <v>119.29</v>
      </c>
      <c r="BS1539" s="74" t="s">
        <v>431</v>
      </c>
      <c r="ED1539" s="72"/>
      <c r="EE1539" s="72"/>
    </row>
    <row r="1540" spans="68:135">
      <c r="BP1540" s="47">
        <v>119.3</v>
      </c>
      <c r="BQ1540" s="47">
        <v>-3</v>
      </c>
      <c r="BR1540" s="47">
        <v>119.3</v>
      </c>
      <c r="BS1540" s="74" t="s">
        <v>431</v>
      </c>
      <c r="ED1540" s="72"/>
      <c r="EE1540" s="72"/>
    </row>
    <row r="1541" spans="68:135">
      <c r="BP1541" s="47">
        <v>119.31</v>
      </c>
      <c r="BQ1541" s="47">
        <v>-3</v>
      </c>
      <c r="BR1541" s="47">
        <v>119.31</v>
      </c>
      <c r="BS1541" s="74" t="s">
        <v>431</v>
      </c>
      <c r="ED1541" s="72"/>
      <c r="EE1541" s="72"/>
    </row>
    <row r="1542" spans="68:135">
      <c r="BP1542" s="47">
        <v>119.32</v>
      </c>
      <c r="BQ1542" s="47">
        <v>-3</v>
      </c>
      <c r="BR1542" s="47">
        <v>119.32</v>
      </c>
      <c r="BS1542" s="74" t="s">
        <v>431</v>
      </c>
      <c r="ED1542" s="72"/>
      <c r="EE1542" s="72"/>
    </row>
    <row r="1543" spans="68:135">
      <c r="BP1543" s="47">
        <v>119.33</v>
      </c>
      <c r="BQ1543" s="47">
        <v>-3</v>
      </c>
      <c r="BR1543" s="47">
        <v>119.33</v>
      </c>
      <c r="BS1543" s="74" t="s">
        <v>431</v>
      </c>
      <c r="ED1543" s="72"/>
      <c r="EE1543" s="72"/>
    </row>
    <row r="1544" spans="68:135">
      <c r="BP1544" s="47">
        <v>119.34</v>
      </c>
      <c r="BQ1544" s="47">
        <v>-3</v>
      </c>
      <c r="BR1544" s="47">
        <v>119.34</v>
      </c>
      <c r="BS1544" s="74" t="s">
        <v>431</v>
      </c>
      <c r="ED1544" s="72"/>
      <c r="EE1544" s="72"/>
    </row>
    <row r="1545" spans="68:135">
      <c r="BP1545" s="47">
        <v>119.35</v>
      </c>
      <c r="BQ1545" s="47">
        <v>-3</v>
      </c>
      <c r="BR1545" s="47">
        <v>119.35</v>
      </c>
      <c r="BS1545" s="74" t="s">
        <v>431</v>
      </c>
      <c r="ED1545" s="72"/>
      <c r="EE1545" s="72"/>
    </row>
    <row r="1546" spans="68:135">
      <c r="BP1546" s="47">
        <v>119.36</v>
      </c>
      <c r="BQ1546" s="47">
        <v>-3</v>
      </c>
      <c r="BR1546" s="47">
        <v>119.36</v>
      </c>
      <c r="BS1546" s="74" t="s">
        <v>431</v>
      </c>
      <c r="ED1546" s="72"/>
      <c r="EE1546" s="72"/>
    </row>
    <row r="1547" spans="68:135">
      <c r="BP1547" s="47">
        <v>119.37</v>
      </c>
      <c r="BQ1547" s="47">
        <v>-3</v>
      </c>
      <c r="BR1547" s="47">
        <v>119.37</v>
      </c>
      <c r="BS1547" s="74" t="s">
        <v>431</v>
      </c>
      <c r="ED1547" s="72"/>
      <c r="EE1547" s="72"/>
    </row>
    <row r="1548" spans="68:135">
      <c r="BP1548" s="47">
        <v>119.38</v>
      </c>
      <c r="BQ1548" s="47">
        <v>-3</v>
      </c>
      <c r="BR1548" s="47">
        <v>119.38</v>
      </c>
      <c r="BS1548" s="74" t="s">
        <v>431</v>
      </c>
      <c r="ED1548" s="72"/>
      <c r="EE1548" s="72"/>
    </row>
    <row r="1549" spans="68:135">
      <c r="BP1549" s="47">
        <v>119.39</v>
      </c>
      <c r="BQ1549" s="47">
        <v>-3</v>
      </c>
      <c r="BR1549" s="47">
        <v>119.39</v>
      </c>
      <c r="BS1549" s="74" t="s">
        <v>431</v>
      </c>
      <c r="ED1549" s="72"/>
      <c r="EE1549" s="72"/>
    </row>
    <row r="1550" spans="68:135">
      <c r="BP1550" s="47">
        <v>119.4</v>
      </c>
      <c r="BQ1550" s="47">
        <v>-3</v>
      </c>
      <c r="BR1550" s="47">
        <v>119.4</v>
      </c>
      <c r="BS1550" s="74" t="s">
        <v>431</v>
      </c>
      <c r="ED1550" s="72"/>
      <c r="EE1550" s="72"/>
    </row>
    <row r="1551" spans="68:135">
      <c r="BP1551" s="47">
        <v>119.41</v>
      </c>
      <c r="BQ1551" s="47">
        <v>-3</v>
      </c>
      <c r="BR1551" s="47">
        <v>119.41</v>
      </c>
      <c r="BS1551" s="74" t="s">
        <v>431</v>
      </c>
      <c r="ED1551" s="72"/>
      <c r="EE1551" s="72"/>
    </row>
    <row r="1552" spans="68:135">
      <c r="BP1552" s="47">
        <v>119.42</v>
      </c>
      <c r="BQ1552" s="47">
        <v>-3</v>
      </c>
      <c r="BR1552" s="47">
        <v>119.42</v>
      </c>
      <c r="BS1552" s="74" t="s">
        <v>431</v>
      </c>
      <c r="ED1552" s="72"/>
      <c r="EE1552" s="72"/>
    </row>
    <row r="1553" spans="68:135">
      <c r="BP1553" s="47">
        <v>119.43</v>
      </c>
      <c r="BQ1553" s="47">
        <v>-3</v>
      </c>
      <c r="BR1553" s="47">
        <v>119.43</v>
      </c>
      <c r="BS1553" s="74" t="s">
        <v>431</v>
      </c>
      <c r="ED1553" s="72"/>
      <c r="EE1553" s="72"/>
    </row>
    <row r="1554" spans="68:135">
      <c r="BP1554" s="47">
        <v>119.44</v>
      </c>
      <c r="BQ1554" s="47">
        <v>-3</v>
      </c>
      <c r="BR1554" s="47">
        <v>119.44</v>
      </c>
      <c r="BS1554" s="74" t="s">
        <v>431</v>
      </c>
      <c r="ED1554" s="72"/>
      <c r="EE1554" s="72"/>
    </row>
    <row r="1555" spans="68:135">
      <c r="BP1555" s="47">
        <v>119.45</v>
      </c>
      <c r="BQ1555" s="47">
        <v>-3</v>
      </c>
      <c r="BR1555" s="47">
        <v>119.45</v>
      </c>
      <c r="BS1555" s="74" t="s">
        <v>431</v>
      </c>
      <c r="ED1555" s="72"/>
      <c r="EE1555" s="72"/>
    </row>
    <row r="1556" spans="68:135">
      <c r="BP1556" s="47">
        <v>119.46</v>
      </c>
      <c r="BQ1556" s="47">
        <v>-3</v>
      </c>
      <c r="BR1556" s="47">
        <v>119.46</v>
      </c>
      <c r="BS1556" s="74" t="s">
        <v>431</v>
      </c>
      <c r="ED1556" s="72"/>
      <c r="EE1556" s="72"/>
    </row>
    <row r="1557" spans="68:135">
      <c r="BP1557" s="47">
        <v>119.47</v>
      </c>
      <c r="BQ1557" s="47">
        <v>-3</v>
      </c>
      <c r="BR1557" s="47">
        <v>119.47</v>
      </c>
      <c r="BS1557" s="74" t="s">
        <v>431</v>
      </c>
      <c r="ED1557" s="72"/>
      <c r="EE1557" s="72"/>
    </row>
    <row r="1558" spans="68:135">
      <c r="BP1558" s="47">
        <v>119.48</v>
      </c>
      <c r="BQ1558" s="47">
        <v>-3</v>
      </c>
      <c r="BR1558" s="47">
        <v>119.48</v>
      </c>
      <c r="BS1558" s="74" t="s">
        <v>431</v>
      </c>
      <c r="ED1558" s="72"/>
      <c r="EE1558" s="72"/>
    </row>
    <row r="1559" spans="68:135">
      <c r="BP1559" s="47">
        <v>119.49</v>
      </c>
      <c r="BQ1559" s="47">
        <v>-3</v>
      </c>
      <c r="BR1559" s="47">
        <v>119.49</v>
      </c>
      <c r="BS1559" s="74" t="s">
        <v>431</v>
      </c>
      <c r="ED1559" s="72"/>
      <c r="EE1559" s="72"/>
    </row>
    <row r="1560" spans="68:135">
      <c r="BP1560" s="47">
        <v>119.5</v>
      </c>
      <c r="BQ1560" s="47">
        <v>-3</v>
      </c>
      <c r="BR1560" s="47">
        <v>119.5</v>
      </c>
      <c r="BS1560" s="74" t="s">
        <v>431</v>
      </c>
      <c r="ED1560" s="72"/>
      <c r="EE1560" s="72"/>
    </row>
    <row r="1561" spans="68:135">
      <c r="BP1561" s="47">
        <v>119.51</v>
      </c>
      <c r="BQ1561" s="47">
        <v>-3</v>
      </c>
      <c r="BR1561" s="47">
        <v>119.51</v>
      </c>
      <c r="BS1561" s="74" t="s">
        <v>431</v>
      </c>
      <c r="ED1561" s="72"/>
      <c r="EE1561" s="72"/>
    </row>
    <row r="1562" spans="68:135">
      <c r="BP1562" s="47">
        <v>119.52</v>
      </c>
      <c r="BQ1562" s="47">
        <v>-3</v>
      </c>
      <c r="BR1562" s="47">
        <v>119.52</v>
      </c>
      <c r="BS1562" s="74" t="s">
        <v>431</v>
      </c>
      <c r="ED1562" s="72"/>
      <c r="EE1562" s="72"/>
    </row>
    <row r="1563" spans="68:135">
      <c r="BP1563" s="47">
        <v>119.53</v>
      </c>
      <c r="BQ1563" s="47">
        <v>-3</v>
      </c>
      <c r="BR1563" s="47">
        <v>119.53</v>
      </c>
      <c r="BS1563" s="74" t="s">
        <v>431</v>
      </c>
      <c r="ED1563" s="72"/>
      <c r="EE1563" s="72"/>
    </row>
    <row r="1564" spans="68:135">
      <c r="BP1564" s="47">
        <v>119.54</v>
      </c>
      <c r="BQ1564" s="47">
        <v>-3</v>
      </c>
      <c r="BR1564" s="47">
        <v>119.54</v>
      </c>
      <c r="BS1564" s="74" t="s">
        <v>431</v>
      </c>
      <c r="ED1564" s="72"/>
      <c r="EE1564" s="72"/>
    </row>
    <row r="1565" spans="68:135">
      <c r="BP1565" s="47">
        <v>119.55</v>
      </c>
      <c r="BQ1565" s="47">
        <v>-3</v>
      </c>
      <c r="BR1565" s="47">
        <v>119.55</v>
      </c>
      <c r="BS1565" s="74" t="s">
        <v>431</v>
      </c>
      <c r="ED1565" s="72"/>
      <c r="EE1565" s="72"/>
    </row>
    <row r="1566" spans="68:135">
      <c r="BP1566" s="47">
        <v>119.56</v>
      </c>
      <c r="BQ1566" s="47">
        <v>-3</v>
      </c>
      <c r="BR1566" s="47">
        <v>119.56</v>
      </c>
      <c r="BS1566" s="74" t="s">
        <v>431</v>
      </c>
      <c r="ED1566" s="72"/>
      <c r="EE1566" s="72"/>
    </row>
    <row r="1567" spans="68:135">
      <c r="BP1567" s="47">
        <v>119.57</v>
      </c>
      <c r="BQ1567" s="47">
        <v>-3</v>
      </c>
      <c r="BR1567" s="47">
        <v>119.57</v>
      </c>
      <c r="BS1567" s="74" t="s">
        <v>431</v>
      </c>
      <c r="ED1567" s="72"/>
      <c r="EE1567" s="72"/>
    </row>
    <row r="1568" spans="68:135">
      <c r="BP1568" s="47">
        <v>119.58</v>
      </c>
      <c r="BQ1568" s="47">
        <v>-3</v>
      </c>
      <c r="BR1568" s="47">
        <v>119.58</v>
      </c>
      <c r="BS1568" s="74" t="s">
        <v>431</v>
      </c>
      <c r="ED1568" s="72"/>
      <c r="EE1568" s="72"/>
    </row>
    <row r="1569" spans="68:135">
      <c r="BP1569" s="47">
        <v>119.59</v>
      </c>
      <c r="BQ1569" s="47">
        <v>-3</v>
      </c>
      <c r="BR1569" s="47">
        <v>119.59</v>
      </c>
      <c r="BS1569" s="74" t="s">
        <v>431</v>
      </c>
      <c r="ED1569" s="72"/>
      <c r="EE1569" s="72"/>
    </row>
    <row r="1570" spans="68:135">
      <c r="BP1570" s="47">
        <v>119.6</v>
      </c>
      <c r="BQ1570" s="47">
        <v>-3</v>
      </c>
      <c r="BR1570" s="47">
        <v>119.6</v>
      </c>
      <c r="BS1570" s="74" t="s">
        <v>431</v>
      </c>
      <c r="ED1570" s="72"/>
      <c r="EE1570" s="72"/>
    </row>
    <row r="1571" spans="68:135">
      <c r="BP1571" s="47">
        <v>119.61</v>
      </c>
      <c r="BQ1571" s="47">
        <v>-3</v>
      </c>
      <c r="BR1571" s="47">
        <v>119.61</v>
      </c>
      <c r="BS1571" s="74" t="s">
        <v>431</v>
      </c>
      <c r="ED1571" s="72"/>
      <c r="EE1571" s="72"/>
    </row>
    <row r="1572" spans="68:135">
      <c r="BP1572" s="47">
        <v>119.62</v>
      </c>
      <c r="BQ1572" s="47">
        <v>-3</v>
      </c>
      <c r="BR1572" s="47">
        <v>119.62</v>
      </c>
      <c r="BS1572" s="74" t="s">
        <v>431</v>
      </c>
      <c r="ED1572" s="72"/>
      <c r="EE1572" s="72"/>
    </row>
    <row r="1573" spans="68:135">
      <c r="BP1573" s="47">
        <v>119.63</v>
      </c>
      <c r="BQ1573" s="47">
        <v>-3</v>
      </c>
      <c r="BR1573" s="47">
        <v>119.63</v>
      </c>
      <c r="BS1573" s="74" t="s">
        <v>431</v>
      </c>
      <c r="ED1573" s="72"/>
      <c r="EE1573" s="72"/>
    </row>
    <row r="1574" spans="68:135">
      <c r="BP1574" s="47">
        <v>119.64</v>
      </c>
      <c r="BQ1574" s="47">
        <v>-3</v>
      </c>
      <c r="BR1574" s="47">
        <v>119.64</v>
      </c>
      <c r="BS1574" s="74" t="s">
        <v>431</v>
      </c>
      <c r="ED1574" s="72"/>
      <c r="EE1574" s="72"/>
    </row>
    <row r="1575" spans="68:135">
      <c r="BP1575" s="47">
        <v>119.65</v>
      </c>
      <c r="BQ1575" s="47">
        <v>-3</v>
      </c>
      <c r="BR1575" s="47">
        <v>119.65</v>
      </c>
      <c r="BS1575" s="74" t="s">
        <v>431</v>
      </c>
      <c r="ED1575" s="72"/>
      <c r="EE1575" s="72"/>
    </row>
    <row r="1576" spans="68:135">
      <c r="BP1576" s="47">
        <v>119.66</v>
      </c>
      <c r="BQ1576" s="47">
        <v>-3</v>
      </c>
      <c r="BR1576" s="47">
        <v>119.66</v>
      </c>
      <c r="BS1576" s="74" t="s">
        <v>431</v>
      </c>
      <c r="ED1576" s="72"/>
      <c r="EE1576" s="72"/>
    </row>
    <row r="1577" spans="68:135">
      <c r="BP1577" s="47">
        <v>119.67</v>
      </c>
      <c r="BQ1577" s="47">
        <v>-3</v>
      </c>
      <c r="BR1577" s="47">
        <v>119.67</v>
      </c>
      <c r="BS1577" s="74" t="s">
        <v>431</v>
      </c>
      <c r="ED1577" s="72"/>
      <c r="EE1577" s="72"/>
    </row>
    <row r="1578" spans="68:135">
      <c r="BP1578" s="47">
        <v>119.68</v>
      </c>
      <c r="BQ1578" s="47">
        <v>-3</v>
      </c>
      <c r="BR1578" s="47">
        <v>119.68</v>
      </c>
      <c r="BS1578" s="74" t="s">
        <v>431</v>
      </c>
      <c r="ED1578" s="72"/>
      <c r="EE1578" s="72"/>
    </row>
    <row r="1579" spans="68:135">
      <c r="BP1579" s="47">
        <v>119.69</v>
      </c>
      <c r="BQ1579" s="47">
        <v>-3</v>
      </c>
      <c r="BR1579" s="47">
        <v>119.69</v>
      </c>
      <c r="BS1579" s="74" t="s">
        <v>431</v>
      </c>
      <c r="ED1579" s="72"/>
      <c r="EE1579" s="72"/>
    </row>
    <row r="1580" spans="68:135">
      <c r="BP1580" s="47">
        <v>119.7</v>
      </c>
      <c r="BQ1580" s="47">
        <v>-3</v>
      </c>
      <c r="BR1580" s="47">
        <v>119.7</v>
      </c>
      <c r="BS1580" s="74" t="s">
        <v>431</v>
      </c>
      <c r="ED1580" s="72"/>
      <c r="EE1580" s="72"/>
    </row>
    <row r="1581" spans="68:135">
      <c r="BP1581" s="47">
        <v>119.71</v>
      </c>
      <c r="BQ1581" s="47">
        <v>-3</v>
      </c>
      <c r="BR1581" s="47">
        <v>119.71</v>
      </c>
      <c r="BS1581" s="74" t="s">
        <v>431</v>
      </c>
      <c r="ED1581" s="72"/>
      <c r="EE1581" s="72"/>
    </row>
    <row r="1582" spans="68:135">
      <c r="BP1582" s="47">
        <v>119.72</v>
      </c>
      <c r="BQ1582" s="47">
        <v>-3</v>
      </c>
      <c r="BR1582" s="47">
        <v>119.72</v>
      </c>
      <c r="BS1582" s="74" t="s">
        <v>431</v>
      </c>
      <c r="ED1582" s="72"/>
      <c r="EE1582" s="72"/>
    </row>
    <row r="1583" spans="68:135">
      <c r="BP1583" s="47">
        <v>119.73</v>
      </c>
      <c r="BQ1583" s="47">
        <v>-3</v>
      </c>
      <c r="BR1583" s="47">
        <v>119.73</v>
      </c>
      <c r="BS1583" s="74" t="s">
        <v>431</v>
      </c>
      <c r="ED1583" s="72"/>
      <c r="EE1583" s="72"/>
    </row>
    <row r="1584" spans="68:135">
      <c r="BP1584" s="47">
        <v>119.74</v>
      </c>
      <c r="BQ1584" s="47">
        <v>-3</v>
      </c>
      <c r="BR1584" s="47">
        <v>119.74</v>
      </c>
      <c r="BS1584" s="74" t="s">
        <v>431</v>
      </c>
      <c r="ED1584" s="72"/>
      <c r="EE1584" s="72"/>
    </row>
    <row r="1585" spans="68:135">
      <c r="BP1585" s="47">
        <v>119.75</v>
      </c>
      <c r="BQ1585" s="47">
        <v>-3</v>
      </c>
      <c r="BR1585" s="47">
        <v>119.75</v>
      </c>
      <c r="BS1585" s="74" t="s">
        <v>431</v>
      </c>
      <c r="ED1585" s="72"/>
      <c r="EE1585" s="72"/>
    </row>
    <row r="1586" spans="68:135">
      <c r="BP1586" s="47">
        <v>119.76</v>
      </c>
      <c r="BQ1586" s="47">
        <v>-3</v>
      </c>
      <c r="BR1586" s="47">
        <v>119.76</v>
      </c>
      <c r="BS1586" s="74" t="s">
        <v>431</v>
      </c>
      <c r="ED1586" s="72"/>
      <c r="EE1586" s="72"/>
    </row>
    <row r="1587" spans="68:135">
      <c r="BP1587" s="47">
        <v>119.77</v>
      </c>
      <c r="BQ1587" s="47">
        <v>-3</v>
      </c>
      <c r="BR1587" s="47">
        <v>119.77</v>
      </c>
      <c r="BS1587" s="74" t="s">
        <v>431</v>
      </c>
      <c r="ED1587" s="72"/>
      <c r="EE1587" s="72"/>
    </row>
    <row r="1588" spans="68:135">
      <c r="BP1588" s="47">
        <v>119.78</v>
      </c>
      <c r="BQ1588" s="47">
        <v>-3</v>
      </c>
      <c r="BR1588" s="47">
        <v>119.78</v>
      </c>
      <c r="BS1588" s="74" t="s">
        <v>431</v>
      </c>
      <c r="ED1588" s="72"/>
      <c r="EE1588" s="72"/>
    </row>
    <row r="1589" spans="68:135">
      <c r="BP1589" s="47">
        <v>119.79</v>
      </c>
      <c r="BQ1589" s="47">
        <v>-3</v>
      </c>
      <c r="BR1589" s="47">
        <v>119.79</v>
      </c>
      <c r="BS1589" s="74" t="s">
        <v>431</v>
      </c>
      <c r="ED1589" s="72"/>
      <c r="EE1589" s="72"/>
    </row>
    <row r="1590" spans="68:135">
      <c r="BP1590" s="47">
        <v>119.8</v>
      </c>
      <c r="BQ1590" s="47">
        <v>-3</v>
      </c>
      <c r="BR1590" s="47">
        <v>119.8</v>
      </c>
      <c r="BS1590" s="74" t="s">
        <v>431</v>
      </c>
      <c r="ED1590" s="72"/>
      <c r="EE1590" s="72"/>
    </row>
    <row r="1591" spans="68:135">
      <c r="BP1591" s="47">
        <v>119.81</v>
      </c>
      <c r="BQ1591" s="47">
        <v>-3</v>
      </c>
      <c r="BR1591" s="47">
        <v>119.81</v>
      </c>
      <c r="BS1591" s="74" t="s">
        <v>431</v>
      </c>
      <c r="ED1591" s="72"/>
      <c r="EE1591" s="72"/>
    </row>
    <row r="1592" spans="68:135">
      <c r="BP1592" s="47">
        <v>119.82</v>
      </c>
      <c r="BQ1592" s="47">
        <v>-3</v>
      </c>
      <c r="BR1592" s="47">
        <v>119.82</v>
      </c>
      <c r="BS1592" s="74" t="s">
        <v>431</v>
      </c>
      <c r="ED1592" s="72"/>
      <c r="EE1592" s="72"/>
    </row>
    <row r="1593" spans="68:135">
      <c r="BP1593" s="47">
        <v>119.83</v>
      </c>
      <c r="BQ1593" s="47">
        <v>-3</v>
      </c>
      <c r="BR1593" s="47">
        <v>119.83</v>
      </c>
      <c r="BS1593" s="74" t="s">
        <v>431</v>
      </c>
      <c r="ED1593" s="72"/>
      <c r="EE1593" s="72"/>
    </row>
    <row r="1594" spans="68:135">
      <c r="BP1594" s="47">
        <v>119.84</v>
      </c>
      <c r="BQ1594" s="47">
        <v>-3</v>
      </c>
      <c r="BR1594" s="47">
        <v>119.84</v>
      </c>
      <c r="BS1594" s="74" t="s">
        <v>431</v>
      </c>
      <c r="ED1594" s="72"/>
      <c r="EE1594" s="72"/>
    </row>
    <row r="1595" spans="68:135">
      <c r="BP1595" s="47">
        <v>119.85</v>
      </c>
      <c r="BQ1595" s="47">
        <v>-3</v>
      </c>
      <c r="BR1595" s="47">
        <v>119.85</v>
      </c>
      <c r="BS1595" s="74" t="s">
        <v>431</v>
      </c>
      <c r="ED1595" s="72"/>
      <c r="EE1595" s="72"/>
    </row>
    <row r="1596" spans="68:135">
      <c r="BP1596" s="47">
        <v>119.86</v>
      </c>
      <c r="BQ1596" s="47">
        <v>-3</v>
      </c>
      <c r="BR1596" s="47">
        <v>119.86</v>
      </c>
      <c r="BS1596" s="74" t="s">
        <v>431</v>
      </c>
      <c r="ED1596" s="72"/>
      <c r="EE1596" s="72"/>
    </row>
    <row r="1597" spans="68:135">
      <c r="BP1597" s="47">
        <v>119.87</v>
      </c>
      <c r="BQ1597" s="47">
        <v>-3</v>
      </c>
      <c r="BR1597" s="47">
        <v>119.87</v>
      </c>
      <c r="BS1597" s="74" t="s">
        <v>431</v>
      </c>
      <c r="ED1597" s="72"/>
      <c r="EE1597" s="72"/>
    </row>
    <row r="1598" spans="68:135">
      <c r="BP1598" s="47">
        <v>119.88</v>
      </c>
      <c r="BQ1598" s="47">
        <v>-3</v>
      </c>
      <c r="BR1598" s="47">
        <v>119.88</v>
      </c>
      <c r="BS1598" s="74" t="s">
        <v>431</v>
      </c>
      <c r="ED1598" s="72"/>
      <c r="EE1598" s="72"/>
    </row>
    <row r="1599" spans="68:135">
      <c r="BP1599" s="47">
        <v>119.89</v>
      </c>
      <c r="BQ1599" s="47">
        <v>-3</v>
      </c>
      <c r="BR1599" s="47">
        <v>119.89</v>
      </c>
      <c r="BS1599" s="74" t="s">
        <v>431</v>
      </c>
      <c r="ED1599" s="72"/>
      <c r="EE1599" s="72"/>
    </row>
    <row r="1600" spans="68:135">
      <c r="BP1600" s="47">
        <v>119.9</v>
      </c>
      <c r="BQ1600" s="47">
        <v>-3</v>
      </c>
      <c r="BR1600" s="47">
        <v>119.9</v>
      </c>
      <c r="BS1600" s="74" t="s">
        <v>431</v>
      </c>
      <c r="ED1600" s="72"/>
      <c r="EE1600" s="72"/>
    </row>
    <row r="1601" spans="68:135">
      <c r="BP1601" s="47">
        <v>119.91</v>
      </c>
      <c r="BQ1601" s="47">
        <v>-3</v>
      </c>
      <c r="BR1601" s="47">
        <v>119.91</v>
      </c>
      <c r="BS1601" s="74" t="s">
        <v>431</v>
      </c>
      <c r="ED1601" s="72"/>
      <c r="EE1601" s="72"/>
    </row>
    <row r="1602" spans="68:135">
      <c r="BP1602" s="47">
        <v>119.92</v>
      </c>
      <c r="BQ1602" s="47">
        <v>-3</v>
      </c>
      <c r="BR1602" s="47">
        <v>119.92</v>
      </c>
      <c r="BS1602" s="74" t="s">
        <v>431</v>
      </c>
      <c r="ED1602" s="72"/>
      <c r="EE1602" s="72"/>
    </row>
    <row r="1603" spans="68:135">
      <c r="BP1603" s="47">
        <v>119.93</v>
      </c>
      <c r="BQ1603" s="47">
        <v>-3</v>
      </c>
      <c r="BR1603" s="47">
        <v>119.93</v>
      </c>
      <c r="BS1603" s="74" t="s">
        <v>431</v>
      </c>
      <c r="ED1603" s="72"/>
      <c r="EE1603" s="72"/>
    </row>
    <row r="1604" spans="68:135">
      <c r="BP1604" s="47">
        <v>119.94</v>
      </c>
      <c r="BQ1604" s="47">
        <v>-3</v>
      </c>
      <c r="BR1604" s="47">
        <v>119.94</v>
      </c>
      <c r="BS1604" s="74" t="s">
        <v>431</v>
      </c>
      <c r="ED1604" s="72"/>
      <c r="EE1604" s="72"/>
    </row>
    <row r="1605" spans="68:135">
      <c r="BP1605" s="47">
        <v>119.95</v>
      </c>
      <c r="BQ1605" s="47">
        <v>-3</v>
      </c>
      <c r="BR1605" s="47">
        <v>119.95</v>
      </c>
      <c r="BS1605" s="74" t="s">
        <v>431</v>
      </c>
      <c r="ED1605" s="72"/>
      <c r="EE1605" s="72"/>
    </row>
    <row r="1606" spans="68:135">
      <c r="BP1606" s="47">
        <v>119.96</v>
      </c>
      <c r="BQ1606" s="47">
        <v>-3</v>
      </c>
      <c r="BR1606" s="47">
        <v>119.96</v>
      </c>
      <c r="BS1606" s="74" t="s">
        <v>431</v>
      </c>
      <c r="ED1606" s="72"/>
      <c r="EE1606" s="72"/>
    </row>
    <row r="1607" spans="68:135">
      <c r="BP1607" s="47">
        <v>119.97</v>
      </c>
      <c r="BQ1607" s="47">
        <v>-3</v>
      </c>
      <c r="BR1607" s="47">
        <v>119.97</v>
      </c>
      <c r="BS1607" s="74" t="s">
        <v>431</v>
      </c>
      <c r="ED1607" s="72"/>
      <c r="EE1607" s="72"/>
    </row>
    <row r="1608" spans="68:135">
      <c r="BP1608" s="47">
        <v>119.98</v>
      </c>
      <c r="BQ1608" s="47">
        <v>-3</v>
      </c>
      <c r="BR1608" s="47">
        <v>119.98</v>
      </c>
      <c r="BS1608" s="74" t="s">
        <v>431</v>
      </c>
      <c r="ED1608" s="72"/>
      <c r="EE1608" s="72"/>
    </row>
    <row r="1609" spans="68:135">
      <c r="BP1609" s="47">
        <v>119.99</v>
      </c>
      <c r="BQ1609" s="47">
        <v>-3</v>
      </c>
      <c r="BR1609" s="47">
        <v>119.99</v>
      </c>
      <c r="BS1609" s="74" t="s">
        <v>431</v>
      </c>
      <c r="ED1609" s="72"/>
      <c r="EE1609" s="72"/>
    </row>
    <row r="1610" spans="68:135">
      <c r="BP1610" s="47">
        <v>120</v>
      </c>
      <c r="BQ1610" s="47">
        <v>-3</v>
      </c>
      <c r="BR1610" s="47">
        <v>120</v>
      </c>
      <c r="BS1610" s="74" t="s">
        <v>431</v>
      </c>
      <c r="ED1610" s="72"/>
      <c r="EE1610" s="72"/>
    </row>
    <row r="1611" spans="68:135">
      <c r="BP1611" s="47">
        <v>120.01</v>
      </c>
      <c r="BQ1611" s="47">
        <v>-3</v>
      </c>
      <c r="BR1611" s="47">
        <v>120.01</v>
      </c>
      <c r="BS1611" s="74" t="s">
        <v>431</v>
      </c>
      <c r="ED1611" s="72"/>
      <c r="EE1611" s="72"/>
    </row>
    <row r="1612" spans="68:135">
      <c r="BP1612" s="47">
        <v>120.02</v>
      </c>
      <c r="BQ1612" s="47">
        <v>-3</v>
      </c>
      <c r="BR1612" s="47">
        <v>120.02</v>
      </c>
      <c r="BS1612" s="74" t="s">
        <v>431</v>
      </c>
      <c r="ED1612" s="72"/>
      <c r="EE1612" s="72"/>
    </row>
    <row r="1613" spans="68:135">
      <c r="BP1613" s="47">
        <v>120.03</v>
      </c>
      <c r="BQ1613" s="47">
        <v>-3</v>
      </c>
      <c r="BR1613" s="47">
        <v>120.03</v>
      </c>
      <c r="BS1613" s="74" t="s">
        <v>431</v>
      </c>
      <c r="ED1613" s="72"/>
      <c r="EE1613" s="72"/>
    </row>
    <row r="1614" spans="68:135">
      <c r="BP1614" s="47">
        <v>120.04</v>
      </c>
      <c r="BQ1614" s="47">
        <v>-3</v>
      </c>
      <c r="BR1614" s="47">
        <v>120.04</v>
      </c>
      <c r="BS1614" s="74" t="s">
        <v>431</v>
      </c>
      <c r="ED1614" s="72"/>
      <c r="EE1614" s="72"/>
    </row>
    <row r="1615" spans="68:135">
      <c r="BP1615" s="47">
        <v>120.05</v>
      </c>
      <c r="BQ1615" s="47">
        <v>-3</v>
      </c>
      <c r="BR1615" s="47">
        <v>120.05</v>
      </c>
      <c r="BS1615" s="74" t="s">
        <v>431</v>
      </c>
      <c r="ED1615" s="72"/>
      <c r="EE1615" s="72"/>
    </row>
    <row r="1616" spans="68:135">
      <c r="BP1616" s="47">
        <v>120.06</v>
      </c>
      <c r="BQ1616" s="47">
        <v>-3</v>
      </c>
      <c r="BR1616" s="47">
        <v>120.06</v>
      </c>
      <c r="BS1616" s="74" t="s">
        <v>431</v>
      </c>
      <c r="ED1616" s="72"/>
      <c r="EE1616" s="72"/>
    </row>
    <row r="1617" spans="68:135">
      <c r="BP1617" s="47">
        <v>120.07</v>
      </c>
      <c r="BQ1617" s="47">
        <v>-3</v>
      </c>
      <c r="BR1617" s="47">
        <v>120.07</v>
      </c>
      <c r="BS1617" s="74" t="s">
        <v>431</v>
      </c>
      <c r="ED1617" s="72"/>
      <c r="EE1617" s="72"/>
    </row>
    <row r="1618" spans="68:135">
      <c r="BP1618" s="47">
        <v>120.08</v>
      </c>
      <c r="BQ1618" s="47">
        <v>-3</v>
      </c>
      <c r="BR1618" s="47">
        <v>120.08</v>
      </c>
      <c r="BS1618" s="74" t="s">
        <v>431</v>
      </c>
      <c r="ED1618" s="72"/>
      <c r="EE1618" s="72"/>
    </row>
    <row r="1619" spans="68:135">
      <c r="BP1619" s="47">
        <v>120.09</v>
      </c>
      <c r="BQ1619" s="47">
        <v>-3</v>
      </c>
      <c r="BR1619" s="47">
        <v>120.09</v>
      </c>
      <c r="BS1619" s="74" t="s">
        <v>431</v>
      </c>
      <c r="ED1619" s="72"/>
      <c r="EE1619" s="72"/>
    </row>
    <row r="1620" spans="68:135">
      <c r="BP1620" s="47">
        <v>120.1</v>
      </c>
      <c r="BQ1620" s="47">
        <v>-3</v>
      </c>
      <c r="BR1620" s="47">
        <v>120.1</v>
      </c>
      <c r="BS1620" s="74" t="s">
        <v>431</v>
      </c>
      <c r="ED1620" s="72"/>
      <c r="EE1620" s="72"/>
    </row>
    <row r="1621" spans="68:135">
      <c r="BP1621" s="47">
        <v>120.11</v>
      </c>
      <c r="BQ1621" s="47">
        <v>-3</v>
      </c>
      <c r="BR1621" s="47">
        <v>120.11</v>
      </c>
      <c r="BS1621" s="74" t="s">
        <v>431</v>
      </c>
      <c r="ED1621" s="72"/>
      <c r="EE1621" s="72"/>
    </row>
    <row r="1622" spans="68:135">
      <c r="BP1622" s="47">
        <v>120.12</v>
      </c>
      <c r="BQ1622" s="47">
        <v>-3</v>
      </c>
      <c r="BR1622" s="47">
        <v>120.12</v>
      </c>
      <c r="BS1622" s="74" t="s">
        <v>431</v>
      </c>
      <c r="ED1622" s="72"/>
      <c r="EE1622" s="72"/>
    </row>
    <row r="1623" spans="68:135">
      <c r="BP1623" s="47">
        <v>120.13</v>
      </c>
      <c r="BQ1623" s="47">
        <v>-3</v>
      </c>
      <c r="BR1623" s="47">
        <v>120.13</v>
      </c>
      <c r="BS1623" s="74" t="s">
        <v>431</v>
      </c>
      <c r="ED1623" s="72"/>
      <c r="EE1623" s="72"/>
    </row>
    <row r="1624" spans="68:135">
      <c r="BP1624" s="47">
        <v>120.14</v>
      </c>
      <c r="BQ1624" s="47">
        <v>-3</v>
      </c>
      <c r="BR1624" s="47">
        <v>120.14</v>
      </c>
      <c r="BS1624" s="74" t="s">
        <v>431</v>
      </c>
      <c r="ED1624" s="72"/>
      <c r="EE1624" s="72"/>
    </row>
    <row r="1625" spans="68:135">
      <c r="BP1625" s="47">
        <v>120.15</v>
      </c>
      <c r="BQ1625" s="47">
        <v>-3</v>
      </c>
      <c r="BR1625" s="47">
        <v>120.15</v>
      </c>
      <c r="BS1625" s="74" t="s">
        <v>431</v>
      </c>
      <c r="ED1625" s="72"/>
      <c r="EE1625" s="72"/>
    </row>
    <row r="1626" spans="68:135">
      <c r="BP1626" s="47">
        <v>120.16</v>
      </c>
      <c r="BQ1626" s="47">
        <v>-3</v>
      </c>
      <c r="BR1626" s="47">
        <v>120.16</v>
      </c>
      <c r="BS1626" s="74" t="s">
        <v>431</v>
      </c>
      <c r="ED1626" s="72"/>
      <c r="EE1626" s="72"/>
    </row>
    <row r="1627" spans="68:135">
      <c r="BP1627" s="47">
        <v>120.17</v>
      </c>
      <c r="BQ1627" s="47">
        <v>-3</v>
      </c>
      <c r="BR1627" s="47">
        <v>120.17</v>
      </c>
      <c r="BS1627" s="74" t="s">
        <v>431</v>
      </c>
      <c r="ED1627" s="72"/>
      <c r="EE1627" s="72"/>
    </row>
    <row r="1628" spans="68:135">
      <c r="BP1628" s="47">
        <v>120.18</v>
      </c>
      <c r="BQ1628" s="47">
        <v>-3</v>
      </c>
      <c r="BR1628" s="47">
        <v>120.18</v>
      </c>
      <c r="BS1628" s="74" t="s">
        <v>431</v>
      </c>
      <c r="ED1628" s="72"/>
      <c r="EE1628" s="72"/>
    </row>
    <row r="1629" spans="68:135">
      <c r="BP1629" s="47">
        <v>120.19</v>
      </c>
      <c r="BQ1629" s="47">
        <v>-3</v>
      </c>
      <c r="BR1629" s="47">
        <v>120.19</v>
      </c>
      <c r="BS1629" s="74" t="s">
        <v>431</v>
      </c>
      <c r="ED1629" s="72"/>
      <c r="EE1629" s="72"/>
    </row>
    <row r="1630" spans="68:135">
      <c r="BP1630" s="47">
        <v>120.2</v>
      </c>
      <c r="BQ1630" s="47">
        <v>-3</v>
      </c>
      <c r="BR1630" s="47">
        <v>120.2</v>
      </c>
      <c r="BS1630" s="74" t="s">
        <v>431</v>
      </c>
      <c r="ED1630" s="72"/>
      <c r="EE1630" s="72"/>
    </row>
    <row r="1631" spans="68:135">
      <c r="BP1631" s="47">
        <v>120.21</v>
      </c>
      <c r="BQ1631" s="47">
        <v>-3</v>
      </c>
      <c r="BR1631" s="47">
        <v>120.21</v>
      </c>
      <c r="BS1631" s="74" t="s">
        <v>431</v>
      </c>
      <c r="ED1631" s="72"/>
      <c r="EE1631" s="72"/>
    </row>
    <row r="1632" spans="68:135">
      <c r="BP1632" s="47">
        <v>120.22</v>
      </c>
      <c r="BQ1632" s="47">
        <v>-3</v>
      </c>
      <c r="BR1632" s="47">
        <v>120.22</v>
      </c>
      <c r="BS1632" s="74" t="s">
        <v>431</v>
      </c>
      <c r="ED1632" s="72"/>
      <c r="EE1632" s="72"/>
    </row>
    <row r="1633" spans="68:135">
      <c r="BP1633" s="47">
        <v>120.23</v>
      </c>
      <c r="BQ1633" s="47">
        <v>-3</v>
      </c>
      <c r="BR1633" s="47">
        <v>120.23</v>
      </c>
      <c r="BS1633" s="74" t="s">
        <v>431</v>
      </c>
      <c r="ED1633" s="72"/>
      <c r="EE1633" s="72"/>
    </row>
    <row r="1634" spans="68:135">
      <c r="BP1634" s="47">
        <v>120.24</v>
      </c>
      <c r="BQ1634" s="47">
        <v>-3</v>
      </c>
      <c r="BR1634" s="47">
        <v>120.24</v>
      </c>
      <c r="BS1634" s="74" t="s">
        <v>431</v>
      </c>
      <c r="ED1634" s="72"/>
      <c r="EE1634" s="72"/>
    </row>
    <row r="1635" spans="68:135">
      <c r="BP1635" s="47">
        <v>120.25</v>
      </c>
      <c r="BQ1635" s="47">
        <v>-3</v>
      </c>
      <c r="BR1635" s="47">
        <v>120.25</v>
      </c>
      <c r="BS1635" s="74" t="s">
        <v>431</v>
      </c>
      <c r="ED1635" s="72"/>
      <c r="EE1635" s="72"/>
    </row>
    <row r="1636" spans="68:135">
      <c r="BP1636" s="47">
        <v>120.26</v>
      </c>
      <c r="BQ1636" s="47">
        <v>-3</v>
      </c>
      <c r="BR1636" s="47">
        <v>120.26</v>
      </c>
      <c r="BS1636" s="74" t="s">
        <v>431</v>
      </c>
      <c r="ED1636" s="72"/>
      <c r="EE1636" s="72"/>
    </row>
    <row r="1637" spans="68:135">
      <c r="BP1637" s="47">
        <v>120.27</v>
      </c>
      <c r="BQ1637" s="47">
        <v>-3</v>
      </c>
      <c r="BR1637" s="47">
        <v>120.27</v>
      </c>
      <c r="BS1637" s="74" t="s">
        <v>431</v>
      </c>
      <c r="ED1637" s="72"/>
      <c r="EE1637" s="72"/>
    </row>
    <row r="1638" spans="68:135">
      <c r="BP1638" s="47">
        <v>120.28</v>
      </c>
      <c r="BQ1638" s="47">
        <v>-3</v>
      </c>
      <c r="BR1638" s="47">
        <v>120.28</v>
      </c>
      <c r="BS1638" s="74" t="s">
        <v>431</v>
      </c>
      <c r="ED1638" s="72"/>
      <c r="EE1638" s="72"/>
    </row>
    <row r="1639" spans="68:135">
      <c r="BP1639" s="47">
        <v>120.29</v>
      </c>
      <c r="BQ1639" s="47">
        <v>-3</v>
      </c>
      <c r="BR1639" s="47">
        <v>120.29</v>
      </c>
      <c r="BS1639" s="74" t="s">
        <v>431</v>
      </c>
      <c r="ED1639" s="72"/>
      <c r="EE1639" s="72"/>
    </row>
    <row r="1640" spans="68:135">
      <c r="BP1640" s="47">
        <v>120.3</v>
      </c>
      <c r="BQ1640" s="47">
        <v>-3</v>
      </c>
      <c r="BR1640" s="47">
        <v>120.3</v>
      </c>
      <c r="BS1640" s="74" t="s">
        <v>431</v>
      </c>
      <c r="ED1640" s="72"/>
      <c r="EE1640" s="72"/>
    </row>
    <row r="1641" spans="68:135">
      <c r="BP1641" s="47">
        <v>120.31</v>
      </c>
      <c r="BQ1641" s="47">
        <v>-3</v>
      </c>
      <c r="BR1641" s="47">
        <v>120.31</v>
      </c>
      <c r="BS1641" s="74" t="s">
        <v>431</v>
      </c>
      <c r="ED1641" s="72"/>
      <c r="EE1641" s="72"/>
    </row>
    <row r="1642" spans="68:135">
      <c r="BP1642" s="47">
        <v>120.32</v>
      </c>
      <c r="BQ1642" s="47">
        <v>-3</v>
      </c>
      <c r="BR1642" s="47">
        <v>120.32</v>
      </c>
      <c r="BS1642" s="74" t="s">
        <v>431</v>
      </c>
      <c r="ED1642" s="72"/>
      <c r="EE1642" s="72"/>
    </row>
    <row r="1643" spans="68:135">
      <c r="BP1643" s="47">
        <v>120.33</v>
      </c>
      <c r="BQ1643" s="47">
        <v>-3</v>
      </c>
      <c r="BR1643" s="47">
        <v>120.33</v>
      </c>
      <c r="BS1643" s="74" t="s">
        <v>431</v>
      </c>
      <c r="ED1643" s="72"/>
      <c r="EE1643" s="72"/>
    </row>
    <row r="1644" spans="68:135">
      <c r="BP1644" s="47">
        <v>120.34</v>
      </c>
      <c r="BQ1644" s="47">
        <v>-3</v>
      </c>
      <c r="BR1644" s="47">
        <v>120.34</v>
      </c>
      <c r="BS1644" s="74" t="s">
        <v>431</v>
      </c>
      <c r="ED1644" s="72"/>
      <c r="EE1644" s="72"/>
    </row>
    <row r="1645" spans="68:135">
      <c r="BP1645" s="47">
        <v>120.35</v>
      </c>
      <c r="BQ1645" s="47">
        <v>-3</v>
      </c>
      <c r="BR1645" s="47">
        <v>120.35</v>
      </c>
      <c r="BS1645" s="74" t="s">
        <v>431</v>
      </c>
      <c r="ED1645" s="72"/>
      <c r="EE1645" s="72"/>
    </row>
    <row r="1646" spans="68:135">
      <c r="BP1646" s="47">
        <v>120.36</v>
      </c>
      <c r="BQ1646" s="47">
        <v>-3</v>
      </c>
      <c r="BR1646" s="47">
        <v>120.36</v>
      </c>
      <c r="BS1646" s="74" t="s">
        <v>431</v>
      </c>
      <c r="ED1646" s="72"/>
      <c r="EE1646" s="72"/>
    </row>
    <row r="1647" spans="68:135">
      <c r="BP1647" s="47">
        <v>120.37</v>
      </c>
      <c r="BQ1647" s="47">
        <v>-3</v>
      </c>
      <c r="BR1647" s="47">
        <v>120.37</v>
      </c>
      <c r="BS1647" s="74" t="s">
        <v>431</v>
      </c>
      <c r="ED1647" s="72"/>
      <c r="EE1647" s="72"/>
    </row>
    <row r="1648" spans="68:135">
      <c r="BP1648" s="47">
        <v>120.38</v>
      </c>
      <c r="BQ1648" s="47">
        <v>-3</v>
      </c>
      <c r="BR1648" s="47">
        <v>120.38</v>
      </c>
      <c r="BS1648" s="74" t="s">
        <v>431</v>
      </c>
      <c r="ED1648" s="72"/>
      <c r="EE1648" s="72"/>
    </row>
    <row r="1649" spans="68:135">
      <c r="BP1649" s="47">
        <v>120.39</v>
      </c>
      <c r="BQ1649" s="47">
        <v>-3</v>
      </c>
      <c r="BR1649" s="47">
        <v>120.39</v>
      </c>
      <c r="BS1649" s="74" t="s">
        <v>431</v>
      </c>
      <c r="ED1649" s="72"/>
      <c r="EE1649" s="72"/>
    </row>
    <row r="1650" spans="68:135">
      <c r="BP1650" s="47">
        <v>120.4</v>
      </c>
      <c r="BQ1650" s="47">
        <v>-3</v>
      </c>
      <c r="BR1650" s="47">
        <v>120.4</v>
      </c>
      <c r="BS1650" s="74" t="s">
        <v>431</v>
      </c>
      <c r="ED1650" s="72"/>
      <c r="EE1650" s="72"/>
    </row>
    <row r="1651" spans="68:135">
      <c r="BP1651" s="47">
        <v>120.41</v>
      </c>
      <c r="BQ1651" s="47">
        <v>-3</v>
      </c>
      <c r="BR1651" s="47">
        <v>120.41</v>
      </c>
      <c r="BS1651" s="74" t="s">
        <v>431</v>
      </c>
      <c r="ED1651" s="72"/>
      <c r="EE1651" s="72"/>
    </row>
    <row r="1652" spans="68:135">
      <c r="BP1652" s="47">
        <v>120.42</v>
      </c>
      <c r="BQ1652" s="47">
        <v>-3</v>
      </c>
      <c r="BR1652" s="47">
        <v>120.42</v>
      </c>
      <c r="BS1652" s="74" t="s">
        <v>431</v>
      </c>
      <c r="ED1652" s="72"/>
      <c r="EE1652" s="72"/>
    </row>
    <row r="1653" spans="68:135">
      <c r="BP1653" s="47">
        <v>120.43</v>
      </c>
      <c r="BQ1653" s="47">
        <v>-3</v>
      </c>
      <c r="BR1653" s="47">
        <v>120.43</v>
      </c>
      <c r="BS1653" s="74" t="s">
        <v>431</v>
      </c>
      <c r="ED1653" s="72"/>
      <c r="EE1653" s="72"/>
    </row>
    <row r="1654" spans="68:135">
      <c r="BP1654" s="47">
        <v>120.44</v>
      </c>
      <c r="BQ1654" s="47">
        <v>-3</v>
      </c>
      <c r="BR1654" s="47">
        <v>120.44</v>
      </c>
      <c r="BS1654" s="74" t="s">
        <v>431</v>
      </c>
      <c r="ED1654" s="72"/>
      <c r="EE1654" s="72"/>
    </row>
    <row r="1655" spans="68:135">
      <c r="BP1655" s="47">
        <v>120.45</v>
      </c>
      <c r="BQ1655" s="47">
        <v>-3</v>
      </c>
      <c r="BR1655" s="47">
        <v>120.45</v>
      </c>
      <c r="BS1655" s="74" t="s">
        <v>431</v>
      </c>
      <c r="ED1655" s="72"/>
      <c r="EE1655" s="72"/>
    </row>
    <row r="1656" spans="68:135">
      <c r="BP1656" s="47">
        <v>120.46</v>
      </c>
      <c r="BQ1656" s="47">
        <v>-3</v>
      </c>
      <c r="BR1656" s="47">
        <v>120.46</v>
      </c>
      <c r="BS1656" s="74" t="s">
        <v>431</v>
      </c>
      <c r="ED1656" s="72"/>
      <c r="EE1656" s="72"/>
    </row>
    <row r="1657" spans="68:135">
      <c r="BP1657" s="47">
        <v>120.47</v>
      </c>
      <c r="BQ1657" s="47">
        <v>-3</v>
      </c>
      <c r="BR1657" s="47">
        <v>120.47</v>
      </c>
      <c r="BS1657" s="74" t="s">
        <v>431</v>
      </c>
      <c r="ED1657" s="72"/>
      <c r="EE1657" s="72"/>
    </row>
    <row r="1658" spans="68:135">
      <c r="BP1658" s="47">
        <v>120.48</v>
      </c>
      <c r="BQ1658" s="47">
        <v>-3</v>
      </c>
      <c r="BR1658" s="47">
        <v>120.48</v>
      </c>
      <c r="BS1658" s="74" t="s">
        <v>431</v>
      </c>
      <c r="ED1658" s="72"/>
      <c r="EE1658" s="72"/>
    </row>
    <row r="1659" spans="68:135">
      <c r="BP1659" s="47">
        <v>120.49</v>
      </c>
      <c r="BQ1659" s="47">
        <v>-3</v>
      </c>
      <c r="BR1659" s="47">
        <v>120.49</v>
      </c>
      <c r="BS1659" s="74" t="s">
        <v>431</v>
      </c>
      <c r="ED1659" s="72"/>
      <c r="EE1659" s="72"/>
    </row>
    <row r="1660" spans="68:135">
      <c r="BP1660" s="47">
        <v>120.5</v>
      </c>
      <c r="BQ1660" s="47">
        <v>-3</v>
      </c>
      <c r="BR1660" s="47">
        <v>120.5</v>
      </c>
      <c r="BS1660" s="74" t="s">
        <v>431</v>
      </c>
      <c r="ED1660" s="72"/>
      <c r="EE1660" s="72"/>
    </row>
    <row r="1661" spans="68:135">
      <c r="BP1661" s="47">
        <v>120.51</v>
      </c>
      <c r="BQ1661" s="47">
        <v>-3</v>
      </c>
      <c r="BR1661" s="47">
        <v>120.51</v>
      </c>
      <c r="BS1661" s="74" t="s">
        <v>431</v>
      </c>
      <c r="ED1661" s="72"/>
      <c r="EE1661" s="72"/>
    </row>
    <row r="1662" spans="68:135">
      <c r="BP1662" s="47">
        <v>120.52</v>
      </c>
      <c r="BQ1662" s="47">
        <v>-3</v>
      </c>
      <c r="BR1662" s="47">
        <v>120.52</v>
      </c>
      <c r="BS1662" s="74" t="s">
        <v>431</v>
      </c>
      <c r="ED1662" s="72"/>
      <c r="EE1662" s="72"/>
    </row>
    <row r="1663" spans="68:135">
      <c r="BP1663" s="47">
        <v>120.53</v>
      </c>
      <c r="BQ1663" s="47">
        <v>-3</v>
      </c>
      <c r="BR1663" s="47">
        <v>120.53</v>
      </c>
      <c r="BS1663" s="74" t="s">
        <v>431</v>
      </c>
      <c r="ED1663" s="72"/>
      <c r="EE1663" s="72"/>
    </row>
    <row r="1664" spans="68:135">
      <c r="BP1664" s="47">
        <v>120.54</v>
      </c>
      <c r="BQ1664" s="47">
        <v>-3</v>
      </c>
      <c r="BR1664" s="47">
        <v>120.54</v>
      </c>
      <c r="BS1664" s="74" t="s">
        <v>431</v>
      </c>
      <c r="ED1664" s="72"/>
      <c r="EE1664" s="72"/>
    </row>
    <row r="1665" spans="68:135">
      <c r="BP1665" s="47">
        <v>120.55</v>
      </c>
      <c r="BQ1665" s="47">
        <v>-3</v>
      </c>
      <c r="BR1665" s="47">
        <v>120.55</v>
      </c>
      <c r="BS1665" s="74" t="s">
        <v>431</v>
      </c>
      <c r="ED1665" s="72"/>
      <c r="EE1665" s="72"/>
    </row>
    <row r="1666" spans="68:135">
      <c r="BP1666" s="47">
        <v>120.56</v>
      </c>
      <c r="BQ1666" s="47">
        <v>-3</v>
      </c>
      <c r="BR1666" s="47">
        <v>120.56</v>
      </c>
      <c r="BS1666" s="74" t="s">
        <v>431</v>
      </c>
      <c r="ED1666" s="72"/>
      <c r="EE1666" s="72"/>
    </row>
    <row r="1667" spans="68:135">
      <c r="BP1667" s="47">
        <v>120.57</v>
      </c>
      <c r="BQ1667" s="47">
        <v>-3</v>
      </c>
      <c r="BR1667" s="47">
        <v>120.57</v>
      </c>
      <c r="BS1667" s="74" t="s">
        <v>431</v>
      </c>
      <c r="ED1667" s="72"/>
      <c r="EE1667" s="72"/>
    </row>
    <row r="1668" spans="68:135">
      <c r="BP1668" s="47">
        <v>120.58</v>
      </c>
      <c r="BQ1668" s="47">
        <v>-3</v>
      </c>
      <c r="BR1668" s="47">
        <v>120.58</v>
      </c>
      <c r="BS1668" s="74" t="s">
        <v>431</v>
      </c>
      <c r="ED1668" s="72"/>
      <c r="EE1668" s="72"/>
    </row>
    <row r="1669" spans="68:135">
      <c r="BP1669" s="47">
        <v>120.59</v>
      </c>
      <c r="BQ1669" s="47">
        <v>-3</v>
      </c>
      <c r="BR1669" s="47">
        <v>120.59</v>
      </c>
      <c r="BS1669" s="74" t="s">
        <v>431</v>
      </c>
      <c r="ED1669" s="72"/>
      <c r="EE1669" s="72"/>
    </row>
    <row r="1670" spans="68:135">
      <c r="BP1670" s="47">
        <v>120.6</v>
      </c>
      <c r="BQ1670" s="47">
        <v>-3</v>
      </c>
      <c r="BR1670" s="47">
        <v>120.6</v>
      </c>
      <c r="BS1670" s="74" t="s">
        <v>431</v>
      </c>
      <c r="ED1670" s="72"/>
      <c r="EE1670" s="72"/>
    </row>
    <row r="1671" spans="68:135">
      <c r="BP1671" s="47">
        <v>120.61</v>
      </c>
      <c r="BQ1671" s="47">
        <v>-3</v>
      </c>
      <c r="BR1671" s="47">
        <v>120.61</v>
      </c>
      <c r="BS1671" s="74" t="s">
        <v>431</v>
      </c>
      <c r="ED1671" s="72"/>
      <c r="EE1671" s="72"/>
    </row>
    <row r="1672" spans="68:135">
      <c r="BP1672" s="47">
        <v>120.62</v>
      </c>
      <c r="BQ1672" s="47">
        <v>-3</v>
      </c>
      <c r="BR1672" s="47">
        <v>120.62</v>
      </c>
      <c r="BS1672" s="74" t="s">
        <v>431</v>
      </c>
      <c r="ED1672" s="72"/>
      <c r="EE1672" s="72"/>
    </row>
    <row r="1673" spans="68:135">
      <c r="BP1673" s="47">
        <v>120.63</v>
      </c>
      <c r="BQ1673" s="47">
        <v>-3</v>
      </c>
      <c r="BR1673" s="47">
        <v>120.63</v>
      </c>
      <c r="BS1673" s="74" t="s">
        <v>431</v>
      </c>
      <c r="ED1673" s="72"/>
      <c r="EE1673" s="72"/>
    </row>
    <row r="1674" spans="68:135">
      <c r="BP1674" s="47">
        <v>120.64</v>
      </c>
      <c r="BQ1674" s="47">
        <v>-3</v>
      </c>
      <c r="BR1674" s="47">
        <v>120.64</v>
      </c>
      <c r="BS1674" s="74" t="s">
        <v>431</v>
      </c>
      <c r="ED1674" s="72"/>
      <c r="EE1674" s="72"/>
    </row>
    <row r="1675" spans="68:135">
      <c r="BP1675" s="47">
        <v>120.65</v>
      </c>
      <c r="BQ1675" s="47">
        <v>-3</v>
      </c>
      <c r="BR1675" s="47">
        <v>120.65</v>
      </c>
      <c r="BS1675" s="74" t="s">
        <v>431</v>
      </c>
      <c r="ED1675" s="72"/>
      <c r="EE1675" s="72"/>
    </row>
    <row r="1676" spans="68:135">
      <c r="BP1676" s="47">
        <v>120.66</v>
      </c>
      <c r="BQ1676" s="47">
        <v>-3</v>
      </c>
      <c r="BR1676" s="47">
        <v>120.66</v>
      </c>
      <c r="BS1676" s="74" t="s">
        <v>431</v>
      </c>
      <c r="ED1676" s="72"/>
      <c r="EE1676" s="72"/>
    </row>
    <row r="1677" spans="68:135">
      <c r="BP1677" s="47">
        <v>120.67</v>
      </c>
      <c r="BQ1677" s="47">
        <v>-3</v>
      </c>
      <c r="BR1677" s="47">
        <v>120.67</v>
      </c>
      <c r="BS1677" s="74" t="s">
        <v>431</v>
      </c>
      <c r="ED1677" s="72"/>
      <c r="EE1677" s="72"/>
    </row>
    <row r="1678" spans="68:135">
      <c r="BP1678" s="47">
        <v>120.68</v>
      </c>
      <c r="BQ1678" s="47">
        <v>-3</v>
      </c>
      <c r="BR1678" s="47">
        <v>120.68</v>
      </c>
      <c r="BS1678" s="74" t="s">
        <v>431</v>
      </c>
      <c r="ED1678" s="72"/>
      <c r="EE1678" s="72"/>
    </row>
    <row r="1679" spans="68:135">
      <c r="BP1679" s="47">
        <v>120.69</v>
      </c>
      <c r="BQ1679" s="47">
        <v>-3</v>
      </c>
      <c r="BR1679" s="47">
        <v>120.69</v>
      </c>
      <c r="BS1679" s="74" t="s">
        <v>431</v>
      </c>
      <c r="ED1679" s="72"/>
      <c r="EE1679" s="72"/>
    </row>
    <row r="1680" spans="68:135">
      <c r="BP1680" s="47">
        <v>120.7</v>
      </c>
      <c r="BQ1680" s="47">
        <v>-3</v>
      </c>
      <c r="BR1680" s="47">
        <v>120.7</v>
      </c>
      <c r="BS1680" s="74" t="s">
        <v>431</v>
      </c>
      <c r="ED1680" s="72"/>
      <c r="EE1680" s="72"/>
    </row>
    <row r="1681" spans="68:135">
      <c r="BP1681" s="47">
        <v>120.71</v>
      </c>
      <c r="BQ1681" s="47">
        <v>-3</v>
      </c>
      <c r="BR1681" s="47">
        <v>120.71</v>
      </c>
      <c r="BS1681" s="74" t="s">
        <v>431</v>
      </c>
      <c r="ED1681" s="72"/>
      <c r="EE1681" s="72"/>
    </row>
    <row r="1682" spans="68:135">
      <c r="BP1682" s="47">
        <v>120.72</v>
      </c>
      <c r="BQ1682" s="47">
        <v>-3</v>
      </c>
      <c r="BR1682" s="47">
        <v>120.72</v>
      </c>
      <c r="BS1682" s="74" t="s">
        <v>431</v>
      </c>
      <c r="ED1682" s="72"/>
      <c r="EE1682" s="72"/>
    </row>
    <row r="1683" spans="68:135">
      <c r="BP1683" s="47">
        <v>120.73</v>
      </c>
      <c r="BQ1683" s="47">
        <v>-3</v>
      </c>
      <c r="BR1683" s="47">
        <v>120.73</v>
      </c>
      <c r="BS1683" s="74" t="s">
        <v>431</v>
      </c>
      <c r="ED1683" s="72"/>
      <c r="EE1683" s="72"/>
    </row>
    <row r="1684" spans="68:135">
      <c r="BP1684" s="47">
        <v>120.74</v>
      </c>
      <c r="BQ1684" s="47">
        <v>-3</v>
      </c>
      <c r="BR1684" s="47">
        <v>120.74</v>
      </c>
      <c r="BS1684" s="74" t="s">
        <v>431</v>
      </c>
      <c r="ED1684" s="72"/>
      <c r="EE1684" s="72"/>
    </row>
    <row r="1685" spans="68:135">
      <c r="BP1685" s="47">
        <v>120.75</v>
      </c>
      <c r="BQ1685" s="47">
        <v>-3</v>
      </c>
      <c r="BR1685" s="47">
        <v>120.75</v>
      </c>
      <c r="BS1685" s="74" t="s">
        <v>431</v>
      </c>
      <c r="ED1685" s="72"/>
      <c r="EE1685" s="72"/>
    </row>
    <row r="1686" spans="68:135">
      <c r="BP1686" s="47">
        <v>120.76</v>
      </c>
      <c r="BQ1686" s="47">
        <v>-3</v>
      </c>
      <c r="BR1686" s="47">
        <v>120.76</v>
      </c>
      <c r="BS1686" s="74" t="s">
        <v>431</v>
      </c>
      <c r="ED1686" s="72"/>
      <c r="EE1686" s="72"/>
    </row>
    <row r="1687" spans="68:135">
      <c r="BP1687" s="47">
        <v>120.77</v>
      </c>
      <c r="BQ1687" s="47">
        <v>-3</v>
      </c>
      <c r="BR1687" s="47">
        <v>120.77</v>
      </c>
      <c r="BS1687" s="74" t="s">
        <v>431</v>
      </c>
      <c r="ED1687" s="72"/>
      <c r="EE1687" s="72"/>
    </row>
    <row r="1688" spans="68:135">
      <c r="BP1688" s="47">
        <v>120.78</v>
      </c>
      <c r="BQ1688" s="47">
        <v>-3</v>
      </c>
      <c r="BR1688" s="47">
        <v>120.78</v>
      </c>
      <c r="BS1688" s="74" t="s">
        <v>431</v>
      </c>
      <c r="ED1688" s="72"/>
      <c r="EE1688" s="72"/>
    </row>
    <row r="1689" spans="68:135">
      <c r="BP1689" s="47">
        <v>120.79</v>
      </c>
      <c r="BQ1689" s="47">
        <v>-3</v>
      </c>
      <c r="BR1689" s="47">
        <v>120.79</v>
      </c>
      <c r="BS1689" s="74" t="s">
        <v>431</v>
      </c>
      <c r="ED1689" s="72"/>
      <c r="EE1689" s="72"/>
    </row>
    <row r="1690" spans="68:135">
      <c r="BP1690" s="47">
        <v>120.8</v>
      </c>
      <c r="BQ1690" s="47">
        <v>-3</v>
      </c>
      <c r="BR1690" s="47">
        <v>120.8</v>
      </c>
      <c r="BS1690" s="74" t="s">
        <v>431</v>
      </c>
      <c r="ED1690" s="72"/>
      <c r="EE1690" s="72"/>
    </row>
    <row r="1691" spans="68:135">
      <c r="BP1691" s="47">
        <v>120.81</v>
      </c>
      <c r="BQ1691" s="47">
        <v>-3</v>
      </c>
      <c r="BR1691" s="47">
        <v>120.81</v>
      </c>
      <c r="BS1691" s="74" t="s">
        <v>431</v>
      </c>
      <c r="ED1691" s="72"/>
      <c r="EE1691" s="72"/>
    </row>
    <row r="1692" spans="68:135">
      <c r="BP1692" s="47">
        <v>120.82</v>
      </c>
      <c r="BQ1692" s="47">
        <v>-3</v>
      </c>
      <c r="BR1692" s="47">
        <v>120.82</v>
      </c>
      <c r="BS1692" s="74" t="s">
        <v>431</v>
      </c>
      <c r="ED1692" s="72"/>
      <c r="EE1692" s="72"/>
    </row>
    <row r="1693" spans="68:135">
      <c r="BP1693" s="47">
        <v>120.83</v>
      </c>
      <c r="BQ1693" s="47">
        <v>-3</v>
      </c>
      <c r="BR1693" s="47">
        <v>120.83</v>
      </c>
      <c r="BS1693" s="74" t="s">
        <v>431</v>
      </c>
      <c r="ED1693" s="72"/>
      <c r="EE1693" s="72"/>
    </row>
    <row r="1694" spans="68:135">
      <c r="BP1694" s="47">
        <v>120.84</v>
      </c>
      <c r="BQ1694" s="47">
        <v>-3</v>
      </c>
      <c r="BR1694" s="47">
        <v>120.84</v>
      </c>
      <c r="BS1694" s="74" t="s">
        <v>431</v>
      </c>
      <c r="ED1694" s="72"/>
      <c r="EE1694" s="72"/>
    </row>
    <row r="1695" spans="68:135">
      <c r="BP1695" s="47">
        <v>120.85</v>
      </c>
      <c r="BQ1695" s="47">
        <v>-3</v>
      </c>
      <c r="BR1695" s="47">
        <v>120.85</v>
      </c>
      <c r="BS1695" s="74" t="s">
        <v>431</v>
      </c>
      <c r="ED1695" s="72"/>
      <c r="EE1695" s="72"/>
    </row>
    <row r="1696" spans="68:135">
      <c r="BP1696" s="47">
        <v>120.86</v>
      </c>
      <c r="BQ1696" s="47">
        <v>-3</v>
      </c>
      <c r="BR1696" s="47">
        <v>120.86</v>
      </c>
      <c r="BS1696" s="74" t="s">
        <v>431</v>
      </c>
      <c r="ED1696" s="72"/>
      <c r="EE1696" s="72"/>
    </row>
    <row r="1697" spans="68:135">
      <c r="BP1697" s="47">
        <v>120.87</v>
      </c>
      <c r="BQ1697" s="47">
        <v>-3</v>
      </c>
      <c r="BR1697" s="47">
        <v>120.87</v>
      </c>
      <c r="BS1697" s="74" t="s">
        <v>431</v>
      </c>
      <c r="ED1697" s="72"/>
      <c r="EE1697" s="72"/>
    </row>
    <row r="1698" spans="68:135">
      <c r="BP1698" s="47">
        <v>120.88</v>
      </c>
      <c r="BQ1698" s="47">
        <v>-3</v>
      </c>
      <c r="BR1698" s="47">
        <v>120.88</v>
      </c>
      <c r="BS1698" s="74" t="s">
        <v>431</v>
      </c>
      <c r="ED1698" s="72"/>
      <c r="EE1698" s="72"/>
    </row>
    <row r="1699" spans="68:135">
      <c r="BP1699" s="47">
        <v>120.89</v>
      </c>
      <c r="BQ1699" s="47">
        <v>-3</v>
      </c>
      <c r="BR1699" s="47">
        <v>120.89</v>
      </c>
      <c r="BS1699" s="74" t="s">
        <v>431</v>
      </c>
      <c r="ED1699" s="72"/>
      <c r="EE1699" s="72"/>
    </row>
    <row r="1700" spans="68:135">
      <c r="BP1700" s="47">
        <v>120.9</v>
      </c>
      <c r="BQ1700" s="47">
        <v>-3</v>
      </c>
      <c r="BR1700" s="47">
        <v>120.9</v>
      </c>
      <c r="BS1700" s="74" t="s">
        <v>431</v>
      </c>
      <c r="ED1700" s="72"/>
      <c r="EE1700" s="72"/>
    </row>
    <row r="1701" spans="68:135">
      <c r="BP1701" s="47">
        <v>120.91</v>
      </c>
      <c r="BQ1701" s="47">
        <v>-3</v>
      </c>
      <c r="BR1701" s="47">
        <v>120.91</v>
      </c>
      <c r="BS1701" s="74" t="s">
        <v>431</v>
      </c>
      <c r="ED1701" s="72"/>
      <c r="EE1701" s="72"/>
    </row>
    <row r="1702" spans="68:135">
      <c r="BP1702" s="47">
        <v>120.92</v>
      </c>
      <c r="BQ1702" s="47">
        <v>-3</v>
      </c>
      <c r="BR1702" s="47">
        <v>120.92</v>
      </c>
      <c r="BS1702" s="74" t="s">
        <v>431</v>
      </c>
      <c r="ED1702" s="72"/>
      <c r="EE1702" s="72"/>
    </row>
    <row r="1703" spans="68:135">
      <c r="BP1703" s="47">
        <v>120.93</v>
      </c>
      <c r="BQ1703" s="47">
        <v>-3</v>
      </c>
      <c r="BR1703" s="47">
        <v>120.93</v>
      </c>
      <c r="BS1703" s="74" t="s">
        <v>431</v>
      </c>
      <c r="ED1703" s="72"/>
      <c r="EE1703" s="72"/>
    </row>
    <row r="1704" spans="68:135">
      <c r="BP1704" s="47">
        <v>120.94</v>
      </c>
      <c r="BQ1704" s="47">
        <v>-3</v>
      </c>
      <c r="BR1704" s="47">
        <v>120.94</v>
      </c>
      <c r="BS1704" s="74" t="s">
        <v>431</v>
      </c>
      <c r="ED1704" s="72"/>
      <c r="EE1704" s="72"/>
    </row>
    <row r="1705" spans="68:135">
      <c r="BP1705" s="47">
        <v>120.95</v>
      </c>
      <c r="BQ1705" s="47">
        <v>-3</v>
      </c>
      <c r="BR1705" s="47">
        <v>120.95</v>
      </c>
      <c r="BS1705" s="74" t="s">
        <v>431</v>
      </c>
      <c r="ED1705" s="72"/>
      <c r="EE1705" s="72"/>
    </row>
    <row r="1706" spans="68:135">
      <c r="BP1706" s="47">
        <v>120.96</v>
      </c>
      <c r="BQ1706" s="47">
        <v>-3</v>
      </c>
      <c r="BR1706" s="47">
        <v>120.96</v>
      </c>
      <c r="BS1706" s="74" t="s">
        <v>431</v>
      </c>
      <c r="ED1706" s="72"/>
      <c r="EE1706" s="72"/>
    </row>
    <row r="1707" spans="68:135">
      <c r="BP1707" s="47">
        <v>120.97</v>
      </c>
      <c r="BQ1707" s="47">
        <v>-3</v>
      </c>
      <c r="BR1707" s="47">
        <v>120.97</v>
      </c>
      <c r="BS1707" s="74" t="s">
        <v>431</v>
      </c>
      <c r="ED1707" s="72"/>
      <c r="EE1707" s="72"/>
    </row>
    <row r="1708" spans="68:135">
      <c r="BP1708" s="47">
        <v>120.98</v>
      </c>
      <c r="BQ1708" s="47">
        <v>-3</v>
      </c>
      <c r="BR1708" s="47">
        <v>120.98</v>
      </c>
      <c r="BS1708" s="74" t="s">
        <v>431</v>
      </c>
      <c r="ED1708" s="72"/>
      <c r="EE1708" s="72"/>
    </row>
    <row r="1709" spans="68:135">
      <c r="BP1709" s="47">
        <v>120.99</v>
      </c>
      <c r="BQ1709" s="47">
        <v>-3</v>
      </c>
      <c r="BR1709" s="47">
        <v>120.99</v>
      </c>
      <c r="BS1709" s="74" t="s">
        <v>431</v>
      </c>
      <c r="ED1709" s="72"/>
      <c r="EE1709" s="72"/>
    </row>
    <row r="1710" spans="68:135">
      <c r="BP1710" s="47">
        <v>121</v>
      </c>
      <c r="BQ1710" s="47">
        <v>-3</v>
      </c>
      <c r="BR1710" s="47">
        <v>121</v>
      </c>
      <c r="BS1710" s="74" t="s">
        <v>431</v>
      </c>
      <c r="ED1710" s="72"/>
      <c r="EE1710" s="72"/>
    </row>
    <row r="1711" spans="68:135">
      <c r="BP1711" s="47">
        <v>134</v>
      </c>
      <c r="BQ1711" s="47">
        <v>1</v>
      </c>
      <c r="BR1711" s="47">
        <v>134</v>
      </c>
      <c r="BS1711" s="80" t="s">
        <v>432</v>
      </c>
      <c r="ED1711" s="72"/>
      <c r="EE1711" s="72"/>
    </row>
    <row r="1712" spans="68:135">
      <c r="BP1712" s="47">
        <v>134.01</v>
      </c>
      <c r="BQ1712" s="47">
        <v>1</v>
      </c>
      <c r="BR1712" s="47">
        <v>134.01</v>
      </c>
      <c r="BS1712" s="80" t="s">
        <v>432</v>
      </c>
      <c r="ED1712" s="72"/>
      <c r="EE1712" s="72"/>
    </row>
    <row r="1713" spans="68:135">
      <c r="BP1713" s="47">
        <v>134.02000000000001</v>
      </c>
      <c r="BQ1713" s="47">
        <v>1</v>
      </c>
      <c r="BR1713" s="47">
        <v>134.02000000000001</v>
      </c>
      <c r="BS1713" s="80" t="s">
        <v>432</v>
      </c>
      <c r="ED1713" s="72"/>
      <c r="EE1713" s="72"/>
    </row>
    <row r="1714" spans="68:135">
      <c r="BP1714" s="47">
        <v>134.03</v>
      </c>
      <c r="BQ1714" s="47">
        <v>1</v>
      </c>
      <c r="BR1714" s="47">
        <v>134.03</v>
      </c>
      <c r="BS1714" s="80" t="s">
        <v>432</v>
      </c>
      <c r="ED1714" s="72"/>
      <c r="EE1714" s="72"/>
    </row>
    <row r="1715" spans="68:135">
      <c r="BP1715" s="47">
        <v>134.04</v>
      </c>
      <c r="BQ1715" s="47">
        <v>1</v>
      </c>
      <c r="BR1715" s="47">
        <v>134.04</v>
      </c>
      <c r="BS1715" s="80" t="s">
        <v>432</v>
      </c>
      <c r="ED1715" s="72"/>
      <c r="EE1715" s="72"/>
    </row>
    <row r="1716" spans="68:135">
      <c r="BP1716" s="47">
        <v>134.05000000000001</v>
      </c>
      <c r="BQ1716" s="47">
        <v>1</v>
      </c>
      <c r="BR1716" s="47">
        <v>134.05000000000001</v>
      </c>
      <c r="BS1716" s="80" t="s">
        <v>432</v>
      </c>
      <c r="ED1716" s="72"/>
      <c r="EE1716" s="72"/>
    </row>
    <row r="1717" spans="68:135">
      <c r="BP1717" s="47">
        <v>134.06</v>
      </c>
      <c r="BQ1717" s="47">
        <v>1</v>
      </c>
      <c r="BR1717" s="47">
        <v>134.06</v>
      </c>
      <c r="BS1717" s="80" t="s">
        <v>432</v>
      </c>
      <c r="ED1717" s="72"/>
      <c r="EE1717" s="72"/>
    </row>
    <row r="1718" spans="68:135">
      <c r="BP1718" s="47">
        <v>134.07</v>
      </c>
      <c r="BQ1718" s="47">
        <v>1</v>
      </c>
      <c r="BR1718" s="47">
        <v>134.07</v>
      </c>
      <c r="BS1718" s="80" t="s">
        <v>432</v>
      </c>
      <c r="ED1718" s="72"/>
      <c r="EE1718" s="72"/>
    </row>
    <row r="1719" spans="68:135">
      <c r="BP1719" s="47">
        <v>134.08000000000001</v>
      </c>
      <c r="BQ1719" s="47">
        <v>1</v>
      </c>
      <c r="BR1719" s="47">
        <v>134.08000000000001</v>
      </c>
      <c r="BS1719" s="80" t="s">
        <v>432</v>
      </c>
      <c r="ED1719" s="72"/>
      <c r="EE1719" s="72"/>
    </row>
    <row r="1720" spans="68:135">
      <c r="BP1720" s="47">
        <v>134.09</v>
      </c>
      <c r="BQ1720" s="47">
        <v>1</v>
      </c>
      <c r="BR1720" s="47">
        <v>134.09</v>
      </c>
      <c r="BS1720" s="80" t="s">
        <v>432</v>
      </c>
      <c r="ED1720" s="72"/>
      <c r="EE1720" s="72"/>
    </row>
    <row r="1721" spans="68:135">
      <c r="BP1721" s="47">
        <v>134.1</v>
      </c>
      <c r="BQ1721" s="47">
        <v>1</v>
      </c>
      <c r="BR1721" s="47">
        <v>134.1</v>
      </c>
      <c r="BS1721" s="80" t="s">
        <v>432</v>
      </c>
      <c r="ED1721" s="72"/>
      <c r="EE1721" s="72"/>
    </row>
    <row r="1722" spans="68:135">
      <c r="BP1722" s="47">
        <v>134.11000000000001</v>
      </c>
      <c r="BQ1722" s="47">
        <v>1</v>
      </c>
      <c r="BR1722" s="47">
        <v>134.11000000000001</v>
      </c>
      <c r="BS1722" s="80" t="s">
        <v>432</v>
      </c>
      <c r="ED1722" s="72"/>
      <c r="EE1722" s="72"/>
    </row>
    <row r="1723" spans="68:135">
      <c r="BP1723" s="47">
        <v>134.12</v>
      </c>
      <c r="BQ1723" s="47">
        <v>1</v>
      </c>
      <c r="BR1723" s="47">
        <v>134.12</v>
      </c>
      <c r="BS1723" s="80" t="s">
        <v>432</v>
      </c>
      <c r="ED1723" s="72"/>
      <c r="EE1723" s="72"/>
    </row>
    <row r="1724" spans="68:135">
      <c r="BP1724" s="47">
        <v>134.13</v>
      </c>
      <c r="BQ1724" s="47">
        <v>1</v>
      </c>
      <c r="BR1724" s="47">
        <v>134.13</v>
      </c>
      <c r="BS1724" s="80" t="s">
        <v>432</v>
      </c>
      <c r="ED1724" s="72"/>
      <c r="EE1724" s="72"/>
    </row>
    <row r="1725" spans="68:135">
      <c r="BP1725" s="47">
        <v>134.13999999999999</v>
      </c>
      <c r="BQ1725" s="47">
        <v>1</v>
      </c>
      <c r="BR1725" s="47">
        <v>134.13999999999999</v>
      </c>
      <c r="BS1725" s="80" t="s">
        <v>432</v>
      </c>
      <c r="ED1725" s="72"/>
      <c r="EE1725" s="72"/>
    </row>
    <row r="1726" spans="68:135">
      <c r="BP1726" s="47">
        <v>134.15</v>
      </c>
      <c r="BQ1726" s="47">
        <v>1</v>
      </c>
      <c r="BR1726" s="47">
        <v>134.15</v>
      </c>
      <c r="BS1726" s="80" t="s">
        <v>432</v>
      </c>
      <c r="ED1726" s="72"/>
      <c r="EE1726" s="72"/>
    </row>
    <row r="1727" spans="68:135">
      <c r="BP1727" s="47">
        <v>134.16</v>
      </c>
      <c r="BQ1727" s="47">
        <v>1</v>
      </c>
      <c r="BR1727" s="47">
        <v>134.16</v>
      </c>
      <c r="BS1727" s="80" t="s">
        <v>432</v>
      </c>
      <c r="ED1727" s="72"/>
      <c r="EE1727" s="72"/>
    </row>
    <row r="1728" spans="68:135">
      <c r="BP1728" s="47">
        <v>134.16999999999999</v>
      </c>
      <c r="BQ1728" s="47">
        <v>1</v>
      </c>
      <c r="BR1728" s="47">
        <v>134.16999999999999</v>
      </c>
      <c r="BS1728" s="80" t="s">
        <v>432</v>
      </c>
      <c r="ED1728" s="72"/>
      <c r="EE1728" s="72"/>
    </row>
    <row r="1729" spans="68:135">
      <c r="BP1729" s="47">
        <v>134.18</v>
      </c>
      <c r="BQ1729" s="47">
        <v>1</v>
      </c>
      <c r="BR1729" s="47">
        <v>134.18</v>
      </c>
      <c r="BS1729" s="80" t="s">
        <v>432</v>
      </c>
      <c r="ED1729" s="72"/>
      <c r="EE1729" s="72"/>
    </row>
    <row r="1730" spans="68:135">
      <c r="BP1730" s="47">
        <v>134.19</v>
      </c>
      <c r="BQ1730" s="47">
        <v>1</v>
      </c>
      <c r="BR1730" s="47">
        <v>134.19</v>
      </c>
      <c r="BS1730" s="80" t="s">
        <v>432</v>
      </c>
      <c r="ED1730" s="72"/>
      <c r="EE1730" s="72"/>
    </row>
    <row r="1731" spans="68:135">
      <c r="BP1731" s="47">
        <v>134.19999999999999</v>
      </c>
      <c r="BQ1731" s="47">
        <v>1</v>
      </c>
      <c r="BR1731" s="47">
        <v>134.19999999999999</v>
      </c>
      <c r="BS1731" s="80" t="s">
        <v>432</v>
      </c>
      <c r="ED1731" s="72"/>
      <c r="EE1731" s="72"/>
    </row>
    <row r="1732" spans="68:135">
      <c r="BP1732" s="47">
        <v>134.21</v>
      </c>
      <c r="BQ1732" s="47">
        <v>1</v>
      </c>
      <c r="BR1732" s="47">
        <v>134.21</v>
      </c>
      <c r="BS1732" s="80" t="s">
        <v>432</v>
      </c>
      <c r="ED1732" s="72"/>
      <c r="EE1732" s="72"/>
    </row>
    <row r="1733" spans="68:135">
      <c r="BP1733" s="47">
        <v>134.22</v>
      </c>
      <c r="BQ1733" s="47">
        <v>1</v>
      </c>
      <c r="BR1733" s="47">
        <v>134.22</v>
      </c>
      <c r="BS1733" s="80" t="s">
        <v>432</v>
      </c>
      <c r="ED1733" s="72"/>
      <c r="EE1733" s="72"/>
    </row>
    <row r="1734" spans="68:135">
      <c r="BP1734" s="47">
        <v>134.22999999999999</v>
      </c>
      <c r="BQ1734" s="47">
        <v>1</v>
      </c>
      <c r="BR1734" s="47">
        <v>134.22999999999999</v>
      </c>
      <c r="BS1734" s="80" t="s">
        <v>432</v>
      </c>
      <c r="ED1734" s="72"/>
      <c r="EE1734" s="72"/>
    </row>
    <row r="1735" spans="68:135">
      <c r="BP1735" s="47">
        <v>134.24</v>
      </c>
      <c r="BQ1735" s="47">
        <v>1</v>
      </c>
      <c r="BR1735" s="47">
        <v>134.24</v>
      </c>
      <c r="BS1735" s="80" t="s">
        <v>432</v>
      </c>
      <c r="ED1735" s="72"/>
      <c r="EE1735" s="72"/>
    </row>
    <row r="1736" spans="68:135">
      <c r="BP1736" s="47">
        <v>134.25</v>
      </c>
      <c r="BQ1736" s="47">
        <v>1</v>
      </c>
      <c r="BR1736" s="47">
        <v>134.25</v>
      </c>
      <c r="BS1736" s="80" t="s">
        <v>432</v>
      </c>
      <c r="ED1736" s="72"/>
      <c r="EE1736" s="72"/>
    </row>
    <row r="1737" spans="68:135">
      <c r="BP1737" s="47">
        <v>134.26</v>
      </c>
      <c r="BQ1737" s="47">
        <v>1</v>
      </c>
      <c r="BR1737" s="47">
        <v>134.26</v>
      </c>
      <c r="BS1737" s="80" t="s">
        <v>432</v>
      </c>
      <c r="ED1737" s="72"/>
      <c r="EE1737" s="72"/>
    </row>
    <row r="1738" spans="68:135">
      <c r="BP1738" s="47">
        <v>134.27000000000001</v>
      </c>
      <c r="BQ1738" s="47">
        <v>1</v>
      </c>
      <c r="BR1738" s="47">
        <v>134.27000000000001</v>
      </c>
      <c r="BS1738" s="80" t="s">
        <v>432</v>
      </c>
      <c r="ED1738" s="72"/>
      <c r="EE1738" s="72"/>
    </row>
    <row r="1739" spans="68:135">
      <c r="BP1739" s="47">
        <v>134.28</v>
      </c>
      <c r="BQ1739" s="47">
        <v>1</v>
      </c>
      <c r="BR1739" s="47">
        <v>134.28</v>
      </c>
      <c r="BS1739" s="80" t="s">
        <v>432</v>
      </c>
      <c r="ED1739" s="72"/>
      <c r="EE1739" s="72"/>
    </row>
    <row r="1740" spans="68:135">
      <c r="BP1740" s="47">
        <v>134.29</v>
      </c>
      <c r="BQ1740" s="47">
        <v>1</v>
      </c>
      <c r="BR1740" s="47">
        <v>134.29</v>
      </c>
      <c r="BS1740" s="80" t="s">
        <v>432</v>
      </c>
      <c r="ED1740" s="72"/>
      <c r="EE1740" s="72"/>
    </row>
    <row r="1741" spans="68:135">
      <c r="BP1741" s="47">
        <v>134.30000000000001</v>
      </c>
      <c r="BQ1741" s="47">
        <v>1</v>
      </c>
      <c r="BR1741" s="47">
        <v>134.30000000000001</v>
      </c>
      <c r="BS1741" s="80" t="s">
        <v>432</v>
      </c>
      <c r="ED1741" s="72"/>
      <c r="EE1741" s="72"/>
    </row>
    <row r="1742" spans="68:135">
      <c r="BP1742" s="47">
        <v>134.31</v>
      </c>
      <c r="BQ1742" s="47">
        <v>1</v>
      </c>
      <c r="BR1742" s="47">
        <v>134.31</v>
      </c>
      <c r="BS1742" s="80" t="s">
        <v>432</v>
      </c>
      <c r="ED1742" s="72"/>
      <c r="EE1742" s="72"/>
    </row>
    <row r="1743" spans="68:135">
      <c r="BP1743" s="47">
        <v>134.32</v>
      </c>
      <c r="BQ1743" s="47">
        <v>1</v>
      </c>
      <c r="BR1743" s="47">
        <v>134.32</v>
      </c>
      <c r="BS1743" s="80" t="s">
        <v>432</v>
      </c>
      <c r="ED1743" s="72"/>
      <c r="EE1743" s="72"/>
    </row>
    <row r="1744" spans="68:135">
      <c r="BP1744" s="47">
        <v>134.33000000000001</v>
      </c>
      <c r="BQ1744" s="47">
        <v>1</v>
      </c>
      <c r="BR1744" s="47">
        <v>134.33000000000001</v>
      </c>
      <c r="BS1744" s="80" t="s">
        <v>432</v>
      </c>
      <c r="ED1744" s="72"/>
      <c r="EE1744" s="72"/>
    </row>
    <row r="1745" spans="68:135">
      <c r="BP1745" s="47">
        <v>134.34</v>
      </c>
      <c r="BQ1745" s="47">
        <v>1</v>
      </c>
      <c r="BR1745" s="47">
        <v>134.34</v>
      </c>
      <c r="BS1745" s="80" t="s">
        <v>432</v>
      </c>
      <c r="ED1745" s="72"/>
      <c r="EE1745" s="72"/>
    </row>
    <row r="1746" spans="68:135">
      <c r="BP1746" s="47">
        <v>134.35</v>
      </c>
      <c r="BQ1746" s="47">
        <v>1</v>
      </c>
      <c r="BR1746" s="47">
        <v>134.35</v>
      </c>
      <c r="BS1746" s="80" t="s">
        <v>432</v>
      </c>
      <c r="ED1746" s="72"/>
      <c r="EE1746" s="72"/>
    </row>
    <row r="1747" spans="68:135">
      <c r="BP1747" s="47">
        <v>134.36000000000001</v>
      </c>
      <c r="BQ1747" s="47">
        <v>1</v>
      </c>
      <c r="BR1747" s="47">
        <v>134.36000000000001</v>
      </c>
      <c r="BS1747" s="80" t="s">
        <v>432</v>
      </c>
      <c r="ED1747" s="72"/>
      <c r="EE1747" s="72"/>
    </row>
    <row r="1748" spans="68:135">
      <c r="BP1748" s="47">
        <v>134.37</v>
      </c>
      <c r="BQ1748" s="47">
        <v>1</v>
      </c>
      <c r="BR1748" s="47">
        <v>134.37</v>
      </c>
      <c r="BS1748" s="80" t="s">
        <v>432</v>
      </c>
      <c r="ED1748" s="72"/>
      <c r="EE1748" s="72"/>
    </row>
    <row r="1749" spans="68:135">
      <c r="BP1749" s="47">
        <v>134.38</v>
      </c>
      <c r="BQ1749" s="47">
        <v>1</v>
      </c>
      <c r="BR1749" s="47">
        <v>134.38</v>
      </c>
      <c r="BS1749" s="80" t="s">
        <v>432</v>
      </c>
      <c r="ED1749" s="72"/>
      <c r="EE1749" s="72"/>
    </row>
    <row r="1750" spans="68:135">
      <c r="BP1750" s="47">
        <v>134.38999999999999</v>
      </c>
      <c r="BQ1750" s="47">
        <v>1</v>
      </c>
      <c r="BR1750" s="47">
        <v>134.38999999999999</v>
      </c>
      <c r="BS1750" s="80" t="s">
        <v>432</v>
      </c>
      <c r="ED1750" s="72"/>
      <c r="EE1750" s="72"/>
    </row>
    <row r="1751" spans="68:135">
      <c r="BP1751" s="47">
        <v>134.4</v>
      </c>
      <c r="BQ1751" s="47">
        <v>1</v>
      </c>
      <c r="BR1751" s="47">
        <v>134.4</v>
      </c>
      <c r="BS1751" s="80" t="s">
        <v>432</v>
      </c>
      <c r="ED1751" s="72"/>
      <c r="EE1751" s="72"/>
    </row>
    <row r="1752" spans="68:135">
      <c r="BP1752" s="47">
        <v>134.41</v>
      </c>
      <c r="BQ1752" s="47">
        <v>1</v>
      </c>
      <c r="BR1752" s="47">
        <v>134.41</v>
      </c>
      <c r="BS1752" s="80" t="s">
        <v>432</v>
      </c>
      <c r="ED1752" s="72"/>
      <c r="EE1752" s="72"/>
    </row>
    <row r="1753" spans="68:135">
      <c r="BP1753" s="47">
        <v>134.41999999999999</v>
      </c>
      <c r="BQ1753" s="47">
        <v>1</v>
      </c>
      <c r="BR1753" s="47">
        <v>134.41999999999999</v>
      </c>
      <c r="BS1753" s="80" t="s">
        <v>432</v>
      </c>
      <c r="ED1753" s="72"/>
      <c r="EE1753" s="72"/>
    </row>
    <row r="1754" spans="68:135">
      <c r="BP1754" s="47">
        <v>134.43</v>
      </c>
      <c r="BQ1754" s="47">
        <v>1</v>
      </c>
      <c r="BR1754" s="47">
        <v>134.43</v>
      </c>
      <c r="BS1754" s="80" t="s">
        <v>432</v>
      </c>
      <c r="ED1754" s="72"/>
      <c r="EE1754" s="72"/>
    </row>
    <row r="1755" spans="68:135">
      <c r="BP1755" s="47">
        <v>134.44</v>
      </c>
      <c r="BQ1755" s="47">
        <v>1</v>
      </c>
      <c r="BR1755" s="47">
        <v>134.44</v>
      </c>
      <c r="BS1755" s="80" t="s">
        <v>432</v>
      </c>
      <c r="ED1755" s="72"/>
      <c r="EE1755" s="72"/>
    </row>
    <row r="1756" spans="68:135">
      <c r="BP1756" s="47">
        <v>134.44999999999999</v>
      </c>
      <c r="BQ1756" s="47">
        <v>1</v>
      </c>
      <c r="BR1756" s="47">
        <v>134.44999999999999</v>
      </c>
      <c r="BS1756" s="80" t="s">
        <v>432</v>
      </c>
      <c r="ED1756" s="72"/>
      <c r="EE1756" s="72"/>
    </row>
    <row r="1757" spans="68:135">
      <c r="BP1757" s="47">
        <v>134.46</v>
      </c>
      <c r="BQ1757" s="47">
        <v>1</v>
      </c>
      <c r="BR1757" s="47">
        <v>134.46</v>
      </c>
      <c r="BS1757" s="80" t="s">
        <v>432</v>
      </c>
      <c r="ED1757" s="72"/>
      <c r="EE1757" s="72"/>
    </row>
    <row r="1758" spans="68:135">
      <c r="BP1758" s="47">
        <v>134.47</v>
      </c>
      <c r="BQ1758" s="47">
        <v>1</v>
      </c>
      <c r="BR1758" s="47">
        <v>134.47</v>
      </c>
      <c r="BS1758" s="80" t="s">
        <v>432</v>
      </c>
      <c r="ED1758" s="72"/>
      <c r="EE1758" s="72"/>
    </row>
    <row r="1759" spans="68:135">
      <c r="BP1759" s="47">
        <v>134.47999999999999</v>
      </c>
      <c r="BQ1759" s="47">
        <v>1</v>
      </c>
      <c r="BR1759" s="47">
        <v>134.47999999999999</v>
      </c>
      <c r="BS1759" s="80" t="s">
        <v>432</v>
      </c>
      <c r="ED1759" s="72"/>
      <c r="EE1759" s="72"/>
    </row>
    <row r="1760" spans="68:135">
      <c r="BP1760" s="47">
        <v>134.49</v>
      </c>
      <c r="BQ1760" s="47">
        <v>1</v>
      </c>
      <c r="BR1760" s="47">
        <v>134.49</v>
      </c>
      <c r="BS1760" s="80" t="s">
        <v>432</v>
      </c>
      <c r="ED1760" s="72"/>
      <c r="EE1760" s="72"/>
    </row>
    <row r="1761" spans="68:135">
      <c r="BP1761" s="47">
        <v>134.5</v>
      </c>
      <c r="BQ1761" s="47">
        <v>1</v>
      </c>
      <c r="BR1761" s="47">
        <v>134.5</v>
      </c>
      <c r="BS1761" s="80" t="s">
        <v>432</v>
      </c>
      <c r="ED1761" s="72"/>
      <c r="EE1761" s="72"/>
    </row>
    <row r="1762" spans="68:135">
      <c r="BP1762" s="47">
        <v>134.51</v>
      </c>
      <c r="BQ1762" s="47">
        <v>1</v>
      </c>
      <c r="BR1762" s="47">
        <v>134.51</v>
      </c>
      <c r="BS1762" s="80" t="s">
        <v>432</v>
      </c>
      <c r="ED1762" s="72"/>
      <c r="EE1762" s="72"/>
    </row>
    <row r="1763" spans="68:135">
      <c r="BP1763" s="47">
        <v>134.52000000000001</v>
      </c>
      <c r="BQ1763" s="47">
        <v>1</v>
      </c>
      <c r="BR1763" s="47">
        <v>134.52000000000001</v>
      </c>
      <c r="BS1763" s="80" t="s">
        <v>432</v>
      </c>
      <c r="ED1763" s="72"/>
      <c r="EE1763" s="72"/>
    </row>
    <row r="1764" spans="68:135">
      <c r="BP1764" s="47">
        <v>134.53</v>
      </c>
      <c r="BQ1764" s="47">
        <v>1</v>
      </c>
      <c r="BR1764" s="47">
        <v>134.53</v>
      </c>
      <c r="BS1764" s="80" t="s">
        <v>432</v>
      </c>
      <c r="ED1764" s="72"/>
      <c r="EE1764" s="72"/>
    </row>
    <row r="1765" spans="68:135">
      <c r="BP1765" s="47">
        <v>134.54</v>
      </c>
      <c r="BQ1765" s="47">
        <v>1</v>
      </c>
      <c r="BR1765" s="47">
        <v>134.54</v>
      </c>
      <c r="BS1765" s="80" t="s">
        <v>432</v>
      </c>
      <c r="ED1765" s="72"/>
      <c r="EE1765" s="72"/>
    </row>
    <row r="1766" spans="68:135">
      <c r="BP1766" s="47">
        <v>134.55000000000001</v>
      </c>
      <c r="BQ1766" s="47">
        <v>1</v>
      </c>
      <c r="BR1766" s="47">
        <v>134.55000000000001</v>
      </c>
      <c r="BS1766" s="80" t="s">
        <v>432</v>
      </c>
      <c r="ED1766" s="72"/>
      <c r="EE1766" s="72"/>
    </row>
    <row r="1767" spans="68:135">
      <c r="BP1767" s="47">
        <v>134.56</v>
      </c>
      <c r="BQ1767" s="47">
        <v>1</v>
      </c>
      <c r="BR1767" s="47">
        <v>134.56</v>
      </c>
      <c r="BS1767" s="80" t="s">
        <v>432</v>
      </c>
      <c r="ED1767" s="72"/>
      <c r="EE1767" s="72"/>
    </row>
    <row r="1768" spans="68:135">
      <c r="BP1768" s="47">
        <v>134.57</v>
      </c>
      <c r="BQ1768" s="47">
        <v>1</v>
      </c>
      <c r="BR1768" s="47">
        <v>134.57</v>
      </c>
      <c r="BS1768" s="80" t="s">
        <v>432</v>
      </c>
      <c r="ED1768" s="72"/>
      <c r="EE1768" s="72"/>
    </row>
    <row r="1769" spans="68:135">
      <c r="BP1769" s="47">
        <v>134.58000000000001</v>
      </c>
      <c r="BQ1769" s="47">
        <v>1</v>
      </c>
      <c r="BR1769" s="47">
        <v>134.58000000000001</v>
      </c>
      <c r="BS1769" s="80" t="s">
        <v>432</v>
      </c>
      <c r="ED1769" s="72"/>
      <c r="EE1769" s="72"/>
    </row>
    <row r="1770" spans="68:135">
      <c r="BP1770" s="47">
        <v>134.59</v>
      </c>
      <c r="BQ1770" s="47">
        <v>1</v>
      </c>
      <c r="BR1770" s="47">
        <v>134.59</v>
      </c>
      <c r="BS1770" s="80" t="s">
        <v>432</v>
      </c>
      <c r="ED1770" s="72"/>
      <c r="EE1770" s="72"/>
    </row>
    <row r="1771" spans="68:135">
      <c r="BP1771" s="47">
        <v>134.6</v>
      </c>
      <c r="BQ1771" s="47">
        <v>1</v>
      </c>
      <c r="BR1771" s="47">
        <v>134.6</v>
      </c>
      <c r="BS1771" s="80" t="s">
        <v>432</v>
      </c>
      <c r="ED1771" s="72"/>
      <c r="EE1771" s="72"/>
    </row>
    <row r="1772" spans="68:135">
      <c r="BP1772" s="47">
        <v>134.61000000000001</v>
      </c>
      <c r="BQ1772" s="47">
        <v>1</v>
      </c>
      <c r="BR1772" s="47">
        <v>134.61000000000001</v>
      </c>
      <c r="BS1772" s="80" t="s">
        <v>432</v>
      </c>
      <c r="ED1772" s="72"/>
      <c r="EE1772" s="72"/>
    </row>
    <row r="1773" spans="68:135">
      <c r="BP1773" s="47">
        <v>134.62</v>
      </c>
      <c r="BQ1773" s="47">
        <v>1</v>
      </c>
      <c r="BR1773" s="47">
        <v>134.62</v>
      </c>
      <c r="BS1773" s="80" t="s">
        <v>432</v>
      </c>
      <c r="ED1773" s="72"/>
      <c r="EE1773" s="72"/>
    </row>
    <row r="1774" spans="68:135">
      <c r="BP1774" s="47">
        <v>134.63</v>
      </c>
      <c r="BQ1774" s="47">
        <v>1</v>
      </c>
      <c r="BR1774" s="47">
        <v>134.63</v>
      </c>
      <c r="BS1774" s="80" t="s">
        <v>432</v>
      </c>
      <c r="ED1774" s="72"/>
      <c r="EE1774" s="72"/>
    </row>
    <row r="1775" spans="68:135">
      <c r="BP1775" s="47">
        <v>134.63999999999999</v>
      </c>
      <c r="BQ1775" s="47">
        <v>1</v>
      </c>
      <c r="BR1775" s="47">
        <v>134.63999999999999</v>
      </c>
      <c r="BS1775" s="80" t="s">
        <v>432</v>
      </c>
      <c r="ED1775" s="72"/>
      <c r="EE1775" s="72"/>
    </row>
    <row r="1776" spans="68:135">
      <c r="BP1776" s="47">
        <v>134.65</v>
      </c>
      <c r="BQ1776" s="47">
        <v>1</v>
      </c>
      <c r="BR1776" s="47">
        <v>134.65</v>
      </c>
      <c r="BS1776" s="80" t="s">
        <v>432</v>
      </c>
      <c r="ED1776" s="72"/>
      <c r="EE1776" s="72"/>
    </row>
    <row r="1777" spans="68:135">
      <c r="BP1777" s="47">
        <v>134.66</v>
      </c>
      <c r="BQ1777" s="47">
        <v>1</v>
      </c>
      <c r="BR1777" s="47">
        <v>134.66</v>
      </c>
      <c r="BS1777" s="80" t="s">
        <v>432</v>
      </c>
      <c r="ED1777" s="72"/>
      <c r="EE1777" s="72"/>
    </row>
    <row r="1778" spans="68:135">
      <c r="BP1778" s="47">
        <v>134.66999999999999</v>
      </c>
      <c r="BQ1778" s="47">
        <v>1</v>
      </c>
      <c r="BR1778" s="47">
        <v>134.66999999999999</v>
      </c>
      <c r="BS1778" s="80" t="s">
        <v>432</v>
      </c>
      <c r="ED1778" s="72"/>
      <c r="EE1778" s="72"/>
    </row>
    <row r="1779" spans="68:135">
      <c r="BP1779" s="47">
        <v>134.68</v>
      </c>
      <c r="BQ1779" s="47">
        <v>1</v>
      </c>
      <c r="BR1779" s="47">
        <v>134.68</v>
      </c>
      <c r="BS1779" s="80" t="s">
        <v>432</v>
      </c>
      <c r="ED1779" s="72"/>
      <c r="EE1779" s="72"/>
    </row>
    <row r="1780" spans="68:135">
      <c r="BP1780" s="47">
        <v>134.69</v>
      </c>
      <c r="BQ1780" s="47">
        <v>1</v>
      </c>
      <c r="BR1780" s="47">
        <v>134.69</v>
      </c>
      <c r="BS1780" s="80" t="s">
        <v>432</v>
      </c>
      <c r="ED1780" s="72"/>
      <c r="EE1780" s="72"/>
    </row>
    <row r="1781" spans="68:135">
      <c r="BP1781" s="47">
        <v>134.69999999999999</v>
      </c>
      <c r="BQ1781" s="47">
        <v>1</v>
      </c>
      <c r="BR1781" s="47">
        <v>134.69999999999999</v>
      </c>
      <c r="BS1781" s="80" t="s">
        <v>432</v>
      </c>
      <c r="ED1781" s="72"/>
      <c r="EE1781" s="72"/>
    </row>
    <row r="1782" spans="68:135">
      <c r="BP1782" s="47">
        <v>134.71</v>
      </c>
      <c r="BQ1782" s="47">
        <v>1</v>
      </c>
      <c r="BR1782" s="47">
        <v>134.71</v>
      </c>
      <c r="BS1782" s="80" t="s">
        <v>432</v>
      </c>
      <c r="ED1782" s="72"/>
      <c r="EE1782" s="72"/>
    </row>
    <row r="1783" spans="68:135">
      <c r="BP1783" s="47">
        <v>134.72</v>
      </c>
      <c r="BQ1783" s="47">
        <v>1</v>
      </c>
      <c r="BR1783" s="47">
        <v>134.72</v>
      </c>
      <c r="BS1783" s="80" t="s">
        <v>432</v>
      </c>
      <c r="ED1783" s="72"/>
      <c r="EE1783" s="72"/>
    </row>
    <row r="1784" spans="68:135">
      <c r="BP1784" s="47">
        <v>134.72999999999999</v>
      </c>
      <c r="BQ1784" s="47">
        <v>1</v>
      </c>
      <c r="BR1784" s="47">
        <v>134.72999999999999</v>
      </c>
      <c r="BS1784" s="80" t="s">
        <v>432</v>
      </c>
      <c r="ED1784" s="72"/>
      <c r="EE1784" s="72"/>
    </row>
    <row r="1785" spans="68:135">
      <c r="BP1785" s="47">
        <v>134.74</v>
      </c>
      <c r="BQ1785" s="47">
        <v>1</v>
      </c>
      <c r="BR1785" s="47">
        <v>134.74</v>
      </c>
      <c r="BS1785" s="80" t="s">
        <v>432</v>
      </c>
      <c r="ED1785" s="72"/>
      <c r="EE1785" s="72"/>
    </row>
    <row r="1786" spans="68:135">
      <c r="BP1786" s="47">
        <v>134.75</v>
      </c>
      <c r="BQ1786" s="47">
        <v>1</v>
      </c>
      <c r="BR1786" s="47">
        <v>134.75</v>
      </c>
      <c r="BS1786" s="80" t="s">
        <v>432</v>
      </c>
      <c r="ED1786" s="72"/>
      <c r="EE1786" s="72"/>
    </row>
    <row r="1787" spans="68:135">
      <c r="BP1787" s="47">
        <v>134.76</v>
      </c>
      <c r="BQ1787" s="47">
        <v>1</v>
      </c>
      <c r="BR1787" s="47">
        <v>134.76</v>
      </c>
      <c r="BS1787" s="80" t="s">
        <v>432</v>
      </c>
      <c r="ED1787" s="72"/>
      <c r="EE1787" s="72"/>
    </row>
    <row r="1788" spans="68:135">
      <c r="BP1788" s="47">
        <v>134.77000000000001</v>
      </c>
      <c r="BQ1788" s="47">
        <v>1</v>
      </c>
      <c r="BR1788" s="47">
        <v>134.77000000000001</v>
      </c>
      <c r="BS1788" s="80" t="s">
        <v>432</v>
      </c>
      <c r="ED1788" s="72"/>
      <c r="EE1788" s="72"/>
    </row>
    <row r="1789" spans="68:135">
      <c r="BP1789" s="47">
        <v>134.78</v>
      </c>
      <c r="BQ1789" s="47">
        <v>1</v>
      </c>
      <c r="BR1789" s="47">
        <v>134.78</v>
      </c>
      <c r="BS1789" s="80" t="s">
        <v>432</v>
      </c>
      <c r="ED1789" s="72"/>
      <c r="EE1789" s="72"/>
    </row>
    <row r="1790" spans="68:135">
      <c r="BP1790" s="47">
        <v>134.79</v>
      </c>
      <c r="BQ1790" s="47">
        <v>1</v>
      </c>
      <c r="BR1790" s="47">
        <v>134.79</v>
      </c>
      <c r="BS1790" s="80" t="s">
        <v>432</v>
      </c>
      <c r="ED1790" s="72"/>
      <c r="EE1790" s="72"/>
    </row>
    <row r="1791" spans="68:135">
      <c r="BP1791" s="47">
        <v>134.80000000000001</v>
      </c>
      <c r="BQ1791" s="47">
        <v>1</v>
      </c>
      <c r="BR1791" s="47">
        <v>134.80000000000001</v>
      </c>
      <c r="BS1791" s="80" t="s">
        <v>432</v>
      </c>
      <c r="ED1791" s="72"/>
      <c r="EE1791" s="72"/>
    </row>
    <row r="1792" spans="68:135">
      <c r="BP1792" s="47">
        <v>134.81</v>
      </c>
      <c r="BQ1792" s="47">
        <v>1</v>
      </c>
      <c r="BR1792" s="47">
        <v>134.81</v>
      </c>
      <c r="BS1792" s="80" t="s">
        <v>432</v>
      </c>
      <c r="ED1792" s="72"/>
      <c r="EE1792" s="72"/>
    </row>
    <row r="1793" spans="68:135">
      <c r="BP1793" s="47">
        <v>134.82</v>
      </c>
      <c r="BQ1793" s="47">
        <v>1</v>
      </c>
      <c r="BR1793" s="47">
        <v>134.82</v>
      </c>
      <c r="BS1793" s="80" t="s">
        <v>432</v>
      </c>
      <c r="ED1793" s="72"/>
      <c r="EE1793" s="72"/>
    </row>
    <row r="1794" spans="68:135">
      <c r="BP1794" s="47">
        <v>134.83000000000001</v>
      </c>
      <c r="BQ1794" s="47">
        <v>1</v>
      </c>
      <c r="BR1794" s="47">
        <v>134.83000000000001</v>
      </c>
      <c r="BS1794" s="80" t="s">
        <v>432</v>
      </c>
      <c r="ED1794" s="72"/>
      <c r="EE1794" s="72"/>
    </row>
    <row r="1795" spans="68:135">
      <c r="BP1795" s="47">
        <v>134.84</v>
      </c>
      <c r="BQ1795" s="47">
        <v>1</v>
      </c>
      <c r="BR1795" s="47">
        <v>134.84</v>
      </c>
      <c r="BS1795" s="80" t="s">
        <v>432</v>
      </c>
      <c r="ED1795" s="72"/>
      <c r="EE1795" s="72"/>
    </row>
    <row r="1796" spans="68:135">
      <c r="BP1796" s="47">
        <v>134.85</v>
      </c>
      <c r="BQ1796" s="47">
        <v>1</v>
      </c>
      <c r="BR1796" s="47">
        <v>134.85</v>
      </c>
      <c r="BS1796" s="80" t="s">
        <v>432</v>
      </c>
      <c r="ED1796" s="72"/>
      <c r="EE1796" s="72"/>
    </row>
    <row r="1797" spans="68:135">
      <c r="BP1797" s="47">
        <v>134.86000000000001</v>
      </c>
      <c r="BQ1797" s="47">
        <v>1</v>
      </c>
      <c r="BR1797" s="47">
        <v>134.86000000000001</v>
      </c>
      <c r="BS1797" s="80" t="s">
        <v>432</v>
      </c>
      <c r="ED1797" s="72"/>
      <c r="EE1797" s="72"/>
    </row>
    <row r="1798" spans="68:135">
      <c r="BP1798" s="47">
        <v>134.87</v>
      </c>
      <c r="BQ1798" s="47">
        <v>1</v>
      </c>
      <c r="BR1798" s="47">
        <v>134.87</v>
      </c>
      <c r="BS1798" s="80" t="s">
        <v>432</v>
      </c>
      <c r="ED1798" s="72"/>
      <c r="EE1798" s="72"/>
    </row>
    <row r="1799" spans="68:135">
      <c r="BP1799" s="47">
        <v>134.88</v>
      </c>
      <c r="BQ1799" s="47">
        <v>1</v>
      </c>
      <c r="BR1799" s="47">
        <v>134.88</v>
      </c>
      <c r="BS1799" s="80" t="s">
        <v>432</v>
      </c>
      <c r="ED1799" s="72"/>
      <c r="EE1799" s="72"/>
    </row>
    <row r="1800" spans="68:135">
      <c r="BP1800" s="47">
        <v>134.88999999999999</v>
      </c>
      <c r="BQ1800" s="47">
        <v>1</v>
      </c>
      <c r="BR1800" s="47">
        <v>134.88999999999999</v>
      </c>
      <c r="BS1800" s="80" t="s">
        <v>432</v>
      </c>
      <c r="ED1800" s="72"/>
      <c r="EE1800" s="72"/>
    </row>
    <row r="1801" spans="68:135">
      <c r="BP1801" s="47">
        <v>134.9</v>
      </c>
      <c r="BQ1801" s="47">
        <v>1</v>
      </c>
      <c r="BR1801" s="47">
        <v>134.9</v>
      </c>
      <c r="BS1801" s="80" t="s">
        <v>432</v>
      </c>
      <c r="ED1801" s="72"/>
      <c r="EE1801" s="72"/>
    </row>
    <row r="1802" spans="68:135">
      <c r="BP1802" s="47">
        <v>134.91</v>
      </c>
      <c r="BQ1802" s="47">
        <v>1</v>
      </c>
      <c r="BR1802" s="47">
        <v>134.91</v>
      </c>
      <c r="BS1802" s="80" t="s">
        <v>432</v>
      </c>
      <c r="ED1802" s="72"/>
      <c r="EE1802" s="72"/>
    </row>
    <row r="1803" spans="68:135">
      <c r="BP1803" s="47">
        <v>134.91999999999999</v>
      </c>
      <c r="BQ1803" s="47">
        <v>1</v>
      </c>
      <c r="BR1803" s="47">
        <v>134.91999999999999</v>
      </c>
      <c r="BS1803" s="80" t="s">
        <v>432</v>
      </c>
      <c r="ED1803" s="72"/>
      <c r="EE1803" s="72"/>
    </row>
    <row r="1804" spans="68:135">
      <c r="BP1804" s="47">
        <v>134.93</v>
      </c>
      <c r="BQ1804" s="47">
        <v>1</v>
      </c>
      <c r="BR1804" s="47">
        <v>134.93</v>
      </c>
      <c r="BS1804" s="80" t="s">
        <v>432</v>
      </c>
      <c r="ED1804" s="72"/>
      <c r="EE1804" s="72"/>
    </row>
    <row r="1805" spans="68:135">
      <c r="BP1805" s="47">
        <v>134.94</v>
      </c>
      <c r="BQ1805" s="47">
        <v>1</v>
      </c>
      <c r="BR1805" s="47">
        <v>134.94</v>
      </c>
      <c r="BS1805" s="80" t="s">
        <v>432</v>
      </c>
      <c r="ED1805" s="72"/>
      <c r="EE1805" s="72"/>
    </row>
    <row r="1806" spans="68:135">
      <c r="BP1806" s="47">
        <v>134.94999999999999</v>
      </c>
      <c r="BQ1806" s="47">
        <v>1</v>
      </c>
      <c r="BR1806" s="47">
        <v>134.94999999999999</v>
      </c>
      <c r="BS1806" s="80" t="s">
        <v>432</v>
      </c>
      <c r="ED1806" s="72"/>
      <c r="EE1806" s="72"/>
    </row>
    <row r="1807" spans="68:135">
      <c r="BP1807" s="47">
        <v>134.96</v>
      </c>
      <c r="BQ1807" s="47">
        <v>1</v>
      </c>
      <c r="BR1807" s="47">
        <v>134.96</v>
      </c>
      <c r="BS1807" s="80" t="s">
        <v>432</v>
      </c>
      <c r="ED1807" s="72"/>
      <c r="EE1807" s="72"/>
    </row>
    <row r="1808" spans="68:135">
      <c r="BP1808" s="47">
        <v>134.97</v>
      </c>
      <c r="BQ1808" s="47">
        <v>1</v>
      </c>
      <c r="BR1808" s="47">
        <v>134.97</v>
      </c>
      <c r="BS1808" s="80" t="s">
        <v>432</v>
      </c>
      <c r="ED1808" s="72"/>
      <c r="EE1808" s="72"/>
    </row>
    <row r="1809" spans="68:135">
      <c r="BP1809" s="47">
        <v>134.97999999999999</v>
      </c>
      <c r="BQ1809" s="47">
        <v>1</v>
      </c>
      <c r="BR1809" s="47">
        <v>134.97999999999999</v>
      </c>
      <c r="BS1809" s="80" t="s">
        <v>432</v>
      </c>
      <c r="ED1809" s="72"/>
      <c r="EE1809" s="72"/>
    </row>
    <row r="1810" spans="68:135">
      <c r="BP1810" s="47">
        <v>134.99</v>
      </c>
      <c r="BQ1810" s="47">
        <v>1</v>
      </c>
      <c r="BR1810" s="47">
        <v>134.99</v>
      </c>
      <c r="BS1810" s="80" t="s">
        <v>432</v>
      </c>
      <c r="ED1810" s="72"/>
      <c r="EE1810" s="72"/>
    </row>
    <row r="1811" spans="68:135">
      <c r="BP1811" s="47">
        <v>135</v>
      </c>
      <c r="BQ1811" s="47">
        <v>1</v>
      </c>
      <c r="BR1811" s="47">
        <v>135</v>
      </c>
      <c r="BS1811" s="80" t="s">
        <v>432</v>
      </c>
      <c r="ED1811" s="72"/>
      <c r="EE1811" s="72"/>
    </row>
    <row r="1812" spans="68:135">
      <c r="BP1812" s="47">
        <v>135.01</v>
      </c>
      <c r="BQ1812" s="47">
        <v>1</v>
      </c>
      <c r="BR1812" s="47">
        <v>135.01</v>
      </c>
      <c r="BS1812" s="80" t="s">
        <v>432</v>
      </c>
      <c r="ED1812" s="72"/>
      <c r="EE1812" s="72"/>
    </row>
    <row r="1813" spans="68:135">
      <c r="BP1813" s="47">
        <v>135.02000000000001</v>
      </c>
      <c r="BQ1813" s="47">
        <v>1</v>
      </c>
      <c r="BR1813" s="47">
        <v>135.02000000000001</v>
      </c>
      <c r="BS1813" s="80" t="s">
        <v>432</v>
      </c>
      <c r="ED1813" s="72"/>
      <c r="EE1813" s="72"/>
    </row>
    <row r="1814" spans="68:135">
      <c r="BP1814" s="47">
        <v>135.03</v>
      </c>
      <c r="BQ1814" s="47">
        <v>1</v>
      </c>
      <c r="BR1814" s="47">
        <v>135.03</v>
      </c>
      <c r="BS1814" s="80" t="s">
        <v>432</v>
      </c>
      <c r="ED1814" s="72"/>
      <c r="EE1814" s="72"/>
    </row>
    <row r="1815" spans="68:135">
      <c r="BP1815" s="47">
        <v>135.04</v>
      </c>
      <c r="BQ1815" s="47">
        <v>1</v>
      </c>
      <c r="BR1815" s="47">
        <v>135.04</v>
      </c>
      <c r="BS1815" s="80" t="s">
        <v>432</v>
      </c>
      <c r="ED1815" s="72"/>
      <c r="EE1815" s="72"/>
    </row>
    <row r="1816" spans="68:135">
      <c r="BP1816" s="47">
        <v>135.05000000000001</v>
      </c>
      <c r="BQ1816" s="47">
        <v>1</v>
      </c>
      <c r="BR1816" s="47">
        <v>135.05000000000001</v>
      </c>
      <c r="BS1816" s="80" t="s">
        <v>432</v>
      </c>
      <c r="ED1816" s="72"/>
      <c r="EE1816" s="72"/>
    </row>
    <row r="1817" spans="68:135">
      <c r="BP1817" s="47">
        <v>135.06</v>
      </c>
      <c r="BQ1817" s="47">
        <v>1</v>
      </c>
      <c r="BR1817" s="47">
        <v>135.06</v>
      </c>
      <c r="BS1817" s="80" t="s">
        <v>432</v>
      </c>
      <c r="ED1817" s="72"/>
      <c r="EE1817" s="72"/>
    </row>
    <row r="1818" spans="68:135">
      <c r="BP1818" s="47">
        <v>135.07</v>
      </c>
      <c r="BQ1818" s="47">
        <v>1</v>
      </c>
      <c r="BR1818" s="47">
        <v>135.07</v>
      </c>
      <c r="BS1818" s="80" t="s">
        <v>432</v>
      </c>
      <c r="ED1818" s="72"/>
      <c r="EE1818" s="72"/>
    </row>
    <row r="1819" spans="68:135">
      <c r="BP1819" s="47">
        <v>135.08000000000001</v>
      </c>
      <c r="BQ1819" s="47">
        <v>1</v>
      </c>
      <c r="BR1819" s="47">
        <v>135.08000000000001</v>
      </c>
      <c r="BS1819" s="80" t="s">
        <v>432</v>
      </c>
      <c r="ED1819" s="72"/>
      <c r="EE1819" s="72"/>
    </row>
    <row r="1820" spans="68:135">
      <c r="BP1820" s="47">
        <v>135.09</v>
      </c>
      <c r="BQ1820" s="47">
        <v>1</v>
      </c>
      <c r="BR1820" s="47">
        <v>135.09</v>
      </c>
      <c r="BS1820" s="80" t="s">
        <v>432</v>
      </c>
      <c r="ED1820" s="72"/>
      <c r="EE1820" s="72"/>
    </row>
    <row r="1821" spans="68:135">
      <c r="BP1821" s="47">
        <v>135.1</v>
      </c>
      <c r="BQ1821" s="47">
        <v>1</v>
      </c>
      <c r="BR1821" s="47">
        <v>135.1</v>
      </c>
      <c r="BS1821" s="80" t="s">
        <v>432</v>
      </c>
      <c r="ED1821" s="72"/>
      <c r="EE1821" s="72"/>
    </row>
    <row r="1822" spans="68:135">
      <c r="BP1822" s="47">
        <v>135.11000000000001</v>
      </c>
      <c r="BQ1822" s="47">
        <v>1</v>
      </c>
      <c r="BR1822" s="47">
        <v>135.11000000000001</v>
      </c>
      <c r="BS1822" s="80" t="s">
        <v>432</v>
      </c>
      <c r="ED1822" s="72"/>
      <c r="EE1822" s="72"/>
    </row>
    <row r="1823" spans="68:135">
      <c r="BP1823" s="47">
        <v>135.12</v>
      </c>
      <c r="BQ1823" s="47">
        <v>1</v>
      </c>
      <c r="BR1823" s="47">
        <v>135.12</v>
      </c>
      <c r="BS1823" s="80" t="s">
        <v>432</v>
      </c>
      <c r="ED1823" s="72"/>
      <c r="EE1823" s="72"/>
    </row>
    <row r="1824" spans="68:135">
      <c r="BP1824" s="47">
        <v>135.13</v>
      </c>
      <c r="BQ1824" s="47">
        <v>1</v>
      </c>
      <c r="BR1824" s="47">
        <v>135.13</v>
      </c>
      <c r="BS1824" s="80" t="s">
        <v>432</v>
      </c>
      <c r="ED1824" s="72"/>
      <c r="EE1824" s="72"/>
    </row>
    <row r="1825" spans="68:135">
      <c r="BP1825" s="47">
        <v>135.13999999999999</v>
      </c>
      <c r="BQ1825" s="47">
        <v>1</v>
      </c>
      <c r="BR1825" s="47">
        <v>135.13999999999999</v>
      </c>
      <c r="BS1825" s="80" t="s">
        <v>432</v>
      </c>
      <c r="ED1825" s="72"/>
      <c r="EE1825" s="72"/>
    </row>
    <row r="1826" spans="68:135">
      <c r="BP1826" s="47">
        <v>135.15</v>
      </c>
      <c r="BQ1826" s="47">
        <v>1</v>
      </c>
      <c r="BR1826" s="47">
        <v>135.15</v>
      </c>
      <c r="BS1826" s="80" t="s">
        <v>432</v>
      </c>
      <c r="ED1826" s="72"/>
      <c r="EE1826" s="72"/>
    </row>
    <row r="1827" spans="68:135">
      <c r="BP1827" s="47">
        <v>135.16</v>
      </c>
      <c r="BQ1827" s="47">
        <v>1</v>
      </c>
      <c r="BR1827" s="47">
        <v>135.16</v>
      </c>
      <c r="BS1827" s="80" t="s">
        <v>432</v>
      </c>
      <c r="ED1827" s="72"/>
      <c r="EE1827" s="72"/>
    </row>
    <row r="1828" spans="68:135">
      <c r="BP1828" s="47">
        <v>135.16999999999999</v>
      </c>
      <c r="BQ1828" s="47">
        <v>1</v>
      </c>
      <c r="BR1828" s="47">
        <v>135.16999999999999</v>
      </c>
      <c r="BS1828" s="80" t="s">
        <v>432</v>
      </c>
      <c r="ED1828" s="72"/>
      <c r="EE1828" s="72"/>
    </row>
    <row r="1829" spans="68:135">
      <c r="BP1829" s="47">
        <v>135.18</v>
      </c>
      <c r="BQ1829" s="47">
        <v>1</v>
      </c>
      <c r="BR1829" s="47">
        <v>135.18</v>
      </c>
      <c r="BS1829" s="80" t="s">
        <v>432</v>
      </c>
      <c r="ED1829" s="72"/>
      <c r="EE1829" s="72"/>
    </row>
    <row r="1830" spans="68:135">
      <c r="BP1830" s="47">
        <v>135.19</v>
      </c>
      <c r="BQ1830" s="47">
        <v>1</v>
      </c>
      <c r="BR1830" s="47">
        <v>135.19</v>
      </c>
      <c r="BS1830" s="80" t="s">
        <v>432</v>
      </c>
      <c r="ED1830" s="72"/>
      <c r="EE1830" s="72"/>
    </row>
    <row r="1831" spans="68:135">
      <c r="BP1831" s="47">
        <v>135.19999999999999</v>
      </c>
      <c r="BQ1831" s="47">
        <v>1</v>
      </c>
      <c r="BR1831" s="47">
        <v>135.19999999999999</v>
      </c>
      <c r="BS1831" s="80" t="s">
        <v>432</v>
      </c>
      <c r="ED1831" s="72"/>
      <c r="EE1831" s="72"/>
    </row>
    <row r="1832" spans="68:135">
      <c r="BP1832" s="47">
        <v>135.21</v>
      </c>
      <c r="BQ1832" s="47">
        <v>1</v>
      </c>
      <c r="BR1832" s="47">
        <v>135.21</v>
      </c>
      <c r="BS1832" s="80" t="s">
        <v>432</v>
      </c>
      <c r="ED1832" s="72"/>
      <c r="EE1832" s="72"/>
    </row>
    <row r="1833" spans="68:135">
      <c r="BP1833" s="47">
        <v>135.22</v>
      </c>
      <c r="BQ1833" s="47">
        <v>1</v>
      </c>
      <c r="BR1833" s="47">
        <v>135.22</v>
      </c>
      <c r="BS1833" s="80" t="s">
        <v>432</v>
      </c>
      <c r="ED1833" s="72"/>
      <c r="EE1833" s="72"/>
    </row>
    <row r="1834" spans="68:135">
      <c r="BP1834" s="47">
        <v>135.22999999999999</v>
      </c>
      <c r="BQ1834" s="47">
        <v>1</v>
      </c>
      <c r="BR1834" s="47">
        <v>135.22999999999999</v>
      </c>
      <c r="BS1834" s="80" t="s">
        <v>432</v>
      </c>
      <c r="ED1834" s="72"/>
      <c r="EE1834" s="72"/>
    </row>
    <row r="1835" spans="68:135">
      <c r="BP1835" s="47">
        <v>135.24</v>
      </c>
      <c r="BQ1835" s="47">
        <v>1</v>
      </c>
      <c r="BR1835" s="47">
        <v>135.24</v>
      </c>
      <c r="BS1835" s="80" t="s">
        <v>432</v>
      </c>
      <c r="ED1835" s="72"/>
      <c r="EE1835" s="72"/>
    </row>
    <row r="1836" spans="68:135">
      <c r="BP1836" s="47">
        <v>135.25</v>
      </c>
      <c r="BQ1836" s="47">
        <v>1</v>
      </c>
      <c r="BR1836" s="47">
        <v>135.25</v>
      </c>
      <c r="BS1836" s="80" t="s">
        <v>432</v>
      </c>
      <c r="ED1836" s="72"/>
      <c r="EE1836" s="72"/>
    </row>
    <row r="1837" spans="68:135">
      <c r="BP1837" s="47">
        <v>135.26</v>
      </c>
      <c r="BQ1837" s="47">
        <v>1</v>
      </c>
      <c r="BR1837" s="47">
        <v>135.26</v>
      </c>
      <c r="BS1837" s="80" t="s">
        <v>432</v>
      </c>
      <c r="ED1837" s="72"/>
      <c r="EE1837" s="72"/>
    </row>
    <row r="1838" spans="68:135">
      <c r="BP1838" s="47">
        <v>135.27000000000001</v>
      </c>
      <c r="BQ1838" s="47">
        <v>1</v>
      </c>
      <c r="BR1838" s="47">
        <v>135.27000000000001</v>
      </c>
      <c r="BS1838" s="80" t="s">
        <v>432</v>
      </c>
      <c r="ED1838" s="72"/>
      <c r="EE1838" s="72"/>
    </row>
    <row r="1839" spans="68:135">
      <c r="BP1839" s="47">
        <v>135.28</v>
      </c>
      <c r="BQ1839" s="47">
        <v>1</v>
      </c>
      <c r="BR1839" s="47">
        <v>135.28</v>
      </c>
      <c r="BS1839" s="80" t="s">
        <v>432</v>
      </c>
      <c r="ED1839" s="72"/>
      <c r="EE1839" s="72"/>
    </row>
    <row r="1840" spans="68:135">
      <c r="BP1840" s="47">
        <v>135.29</v>
      </c>
      <c r="BQ1840" s="47">
        <v>1</v>
      </c>
      <c r="BR1840" s="47">
        <v>135.29</v>
      </c>
      <c r="BS1840" s="80" t="s">
        <v>432</v>
      </c>
      <c r="ED1840" s="72"/>
      <c r="EE1840" s="72"/>
    </row>
    <row r="1841" spans="68:135">
      <c r="BP1841" s="47">
        <v>135.30000000000001</v>
      </c>
      <c r="BQ1841" s="47">
        <v>1</v>
      </c>
      <c r="BR1841" s="47">
        <v>135.30000000000001</v>
      </c>
      <c r="BS1841" s="80" t="s">
        <v>432</v>
      </c>
      <c r="ED1841" s="72"/>
      <c r="EE1841" s="72"/>
    </row>
    <row r="1842" spans="68:135">
      <c r="BP1842" s="47">
        <v>135.31</v>
      </c>
      <c r="BQ1842" s="47">
        <v>1</v>
      </c>
      <c r="BR1842" s="47">
        <v>135.31</v>
      </c>
      <c r="BS1842" s="80" t="s">
        <v>432</v>
      </c>
      <c r="ED1842" s="72"/>
      <c r="EE1842" s="72"/>
    </row>
    <row r="1843" spans="68:135">
      <c r="BP1843" s="47">
        <v>135.32</v>
      </c>
      <c r="BQ1843" s="47">
        <v>1</v>
      </c>
      <c r="BR1843" s="47">
        <v>135.32</v>
      </c>
      <c r="BS1843" s="80" t="s">
        <v>432</v>
      </c>
      <c r="ED1843" s="72"/>
      <c r="EE1843" s="72"/>
    </row>
    <row r="1844" spans="68:135">
      <c r="BP1844" s="47">
        <v>135.33000000000001</v>
      </c>
      <c r="BQ1844" s="47">
        <v>1</v>
      </c>
      <c r="BR1844" s="47">
        <v>135.33000000000001</v>
      </c>
      <c r="BS1844" s="80" t="s">
        <v>432</v>
      </c>
      <c r="ED1844" s="72"/>
      <c r="EE1844" s="72"/>
    </row>
    <row r="1845" spans="68:135">
      <c r="BP1845" s="47">
        <v>135.34</v>
      </c>
      <c r="BQ1845" s="47">
        <v>1</v>
      </c>
      <c r="BR1845" s="47">
        <v>135.34</v>
      </c>
      <c r="BS1845" s="80" t="s">
        <v>432</v>
      </c>
      <c r="ED1845" s="72"/>
      <c r="EE1845" s="72"/>
    </row>
    <row r="1846" spans="68:135">
      <c r="BP1846" s="47">
        <v>135.35</v>
      </c>
      <c r="BQ1846" s="47">
        <v>1</v>
      </c>
      <c r="BR1846" s="47">
        <v>135.35</v>
      </c>
      <c r="BS1846" s="80" t="s">
        <v>432</v>
      </c>
      <c r="ED1846" s="72"/>
      <c r="EE1846" s="72"/>
    </row>
    <row r="1847" spans="68:135">
      <c r="BP1847" s="47">
        <v>135.36000000000001</v>
      </c>
      <c r="BQ1847" s="47">
        <v>1</v>
      </c>
      <c r="BR1847" s="47">
        <v>135.36000000000001</v>
      </c>
      <c r="BS1847" s="80" t="s">
        <v>432</v>
      </c>
      <c r="ED1847" s="72"/>
      <c r="EE1847" s="72"/>
    </row>
    <row r="1848" spans="68:135">
      <c r="BP1848" s="47">
        <v>135.37</v>
      </c>
      <c r="BQ1848" s="47">
        <v>1</v>
      </c>
      <c r="BR1848" s="47">
        <v>135.37</v>
      </c>
      <c r="BS1848" s="80" t="s">
        <v>432</v>
      </c>
      <c r="ED1848" s="72"/>
      <c r="EE1848" s="72"/>
    </row>
    <row r="1849" spans="68:135">
      <c r="BP1849" s="47">
        <v>135.38</v>
      </c>
      <c r="BQ1849" s="47">
        <v>1</v>
      </c>
      <c r="BR1849" s="47">
        <v>135.38</v>
      </c>
      <c r="BS1849" s="80" t="s">
        <v>432</v>
      </c>
      <c r="ED1849" s="72"/>
      <c r="EE1849" s="72"/>
    </row>
    <row r="1850" spans="68:135">
      <c r="BP1850" s="47">
        <v>135.38999999999999</v>
      </c>
      <c r="BQ1850" s="47">
        <v>1</v>
      </c>
      <c r="BR1850" s="47">
        <v>135.38999999999999</v>
      </c>
      <c r="BS1850" s="80" t="s">
        <v>432</v>
      </c>
      <c r="ED1850" s="72"/>
      <c r="EE1850" s="72"/>
    </row>
    <row r="1851" spans="68:135">
      <c r="BP1851" s="47">
        <v>135.4</v>
      </c>
      <c r="BQ1851" s="47">
        <v>1</v>
      </c>
      <c r="BR1851" s="47">
        <v>135.4</v>
      </c>
      <c r="BS1851" s="80" t="s">
        <v>432</v>
      </c>
      <c r="ED1851" s="72"/>
      <c r="EE1851" s="72"/>
    </row>
    <row r="1852" spans="68:135">
      <c r="BP1852" s="47">
        <v>135.41</v>
      </c>
      <c r="BQ1852" s="47">
        <v>1</v>
      </c>
      <c r="BR1852" s="47">
        <v>135.41</v>
      </c>
      <c r="BS1852" s="80" t="s">
        <v>432</v>
      </c>
      <c r="ED1852" s="72"/>
      <c r="EE1852" s="72"/>
    </row>
    <row r="1853" spans="68:135">
      <c r="BP1853" s="47">
        <v>135.41999999999999</v>
      </c>
      <c r="BQ1853" s="47">
        <v>1</v>
      </c>
      <c r="BR1853" s="47">
        <v>135.41999999999999</v>
      </c>
      <c r="BS1853" s="80" t="s">
        <v>432</v>
      </c>
      <c r="ED1853" s="72"/>
      <c r="EE1853" s="72"/>
    </row>
    <row r="1854" spans="68:135">
      <c r="BP1854" s="47">
        <v>135.43</v>
      </c>
      <c r="BQ1854" s="47">
        <v>1</v>
      </c>
      <c r="BR1854" s="47">
        <v>135.43</v>
      </c>
      <c r="BS1854" s="80" t="s">
        <v>432</v>
      </c>
      <c r="ED1854" s="72"/>
      <c r="EE1854" s="72"/>
    </row>
    <row r="1855" spans="68:135">
      <c r="BP1855" s="47">
        <v>135.44</v>
      </c>
      <c r="BQ1855" s="47">
        <v>1</v>
      </c>
      <c r="BR1855" s="47">
        <v>135.44</v>
      </c>
      <c r="BS1855" s="80" t="s">
        <v>432</v>
      </c>
      <c r="ED1855" s="72"/>
      <c r="EE1855" s="72"/>
    </row>
    <row r="1856" spans="68:135">
      <c r="BP1856" s="47">
        <v>135.44999999999999</v>
      </c>
      <c r="BQ1856" s="47">
        <v>1</v>
      </c>
      <c r="BR1856" s="47">
        <v>135.44999999999999</v>
      </c>
      <c r="BS1856" s="80" t="s">
        <v>432</v>
      </c>
      <c r="ED1856" s="72"/>
      <c r="EE1856" s="72"/>
    </row>
    <row r="1857" spans="68:135">
      <c r="BP1857" s="47">
        <v>135.46</v>
      </c>
      <c r="BQ1857" s="47">
        <v>1</v>
      </c>
      <c r="BR1857" s="47">
        <v>135.46</v>
      </c>
      <c r="BS1857" s="80" t="s">
        <v>432</v>
      </c>
      <c r="ED1857" s="72"/>
      <c r="EE1857" s="72"/>
    </row>
    <row r="1858" spans="68:135">
      <c r="BP1858" s="47">
        <v>135.47</v>
      </c>
      <c r="BQ1858" s="47">
        <v>1</v>
      </c>
      <c r="BR1858" s="47">
        <v>135.47</v>
      </c>
      <c r="BS1858" s="80" t="s">
        <v>432</v>
      </c>
      <c r="ED1858" s="72"/>
      <c r="EE1858" s="72"/>
    </row>
    <row r="1859" spans="68:135">
      <c r="BP1859" s="47">
        <v>135.47999999999999</v>
      </c>
      <c r="BQ1859" s="47">
        <v>1</v>
      </c>
      <c r="BR1859" s="47">
        <v>135.47999999999999</v>
      </c>
      <c r="BS1859" s="80" t="s">
        <v>432</v>
      </c>
      <c r="ED1859" s="72"/>
      <c r="EE1859" s="72"/>
    </row>
    <row r="1860" spans="68:135">
      <c r="BP1860" s="47">
        <v>135.49</v>
      </c>
      <c r="BQ1860" s="47">
        <v>1</v>
      </c>
      <c r="BR1860" s="47">
        <v>135.49</v>
      </c>
      <c r="BS1860" s="80" t="s">
        <v>432</v>
      </c>
      <c r="ED1860" s="72"/>
      <c r="EE1860" s="72"/>
    </row>
    <row r="1861" spans="68:135">
      <c r="BP1861" s="47">
        <v>135.5</v>
      </c>
      <c r="BQ1861" s="47">
        <v>1</v>
      </c>
      <c r="BR1861" s="47">
        <v>135.5</v>
      </c>
      <c r="BS1861" s="80" t="s">
        <v>432</v>
      </c>
      <c r="ED1861" s="72"/>
      <c r="EE1861" s="72"/>
    </row>
    <row r="1862" spans="68:135">
      <c r="BP1862" s="47">
        <v>135.51</v>
      </c>
      <c r="BQ1862" s="47">
        <v>1</v>
      </c>
      <c r="BR1862" s="47">
        <v>135.51</v>
      </c>
      <c r="BS1862" s="80" t="s">
        <v>432</v>
      </c>
      <c r="ED1862" s="72"/>
      <c r="EE1862" s="72"/>
    </row>
    <row r="1863" spans="68:135">
      <c r="BP1863" s="47">
        <v>135.52000000000001</v>
      </c>
      <c r="BQ1863" s="47">
        <v>1</v>
      </c>
      <c r="BR1863" s="47">
        <v>135.52000000000001</v>
      </c>
      <c r="BS1863" s="80" t="s">
        <v>432</v>
      </c>
      <c r="ED1863" s="72"/>
      <c r="EE1863" s="72"/>
    </row>
    <row r="1864" spans="68:135">
      <c r="BP1864" s="47">
        <v>135.53</v>
      </c>
      <c r="BQ1864" s="47">
        <v>1</v>
      </c>
      <c r="BR1864" s="47">
        <v>135.53</v>
      </c>
      <c r="BS1864" s="80" t="s">
        <v>432</v>
      </c>
      <c r="ED1864" s="72"/>
      <c r="EE1864" s="72"/>
    </row>
    <row r="1865" spans="68:135">
      <c r="BP1865" s="47">
        <v>135.54</v>
      </c>
      <c r="BQ1865" s="47">
        <v>1</v>
      </c>
      <c r="BR1865" s="47">
        <v>135.54</v>
      </c>
      <c r="BS1865" s="80" t="s">
        <v>432</v>
      </c>
      <c r="ED1865" s="72"/>
      <c r="EE1865" s="72"/>
    </row>
    <row r="1866" spans="68:135">
      <c r="BP1866" s="47">
        <v>135.55000000000001</v>
      </c>
      <c r="BQ1866" s="47">
        <v>1</v>
      </c>
      <c r="BR1866" s="47">
        <v>135.55000000000001</v>
      </c>
      <c r="BS1866" s="80" t="s">
        <v>432</v>
      </c>
      <c r="ED1866" s="72"/>
      <c r="EE1866" s="72"/>
    </row>
    <row r="1867" spans="68:135">
      <c r="BP1867" s="47">
        <v>135.56</v>
      </c>
      <c r="BQ1867" s="47">
        <v>1</v>
      </c>
      <c r="BR1867" s="47">
        <v>135.56</v>
      </c>
      <c r="BS1867" s="80" t="s">
        <v>432</v>
      </c>
      <c r="ED1867" s="72"/>
      <c r="EE1867" s="72"/>
    </row>
    <row r="1868" spans="68:135">
      <c r="BP1868" s="47">
        <v>135.57</v>
      </c>
      <c r="BQ1868" s="47">
        <v>1</v>
      </c>
      <c r="BR1868" s="47">
        <v>135.57</v>
      </c>
      <c r="BS1868" s="80" t="s">
        <v>432</v>
      </c>
      <c r="ED1868" s="72"/>
      <c r="EE1868" s="72"/>
    </row>
    <row r="1869" spans="68:135">
      <c r="BP1869" s="47">
        <v>135.58000000000001</v>
      </c>
      <c r="BQ1869" s="47">
        <v>1</v>
      </c>
      <c r="BR1869" s="47">
        <v>135.58000000000001</v>
      </c>
      <c r="BS1869" s="80" t="s">
        <v>432</v>
      </c>
      <c r="ED1869" s="72"/>
      <c r="EE1869" s="72"/>
    </row>
    <row r="1870" spans="68:135">
      <c r="BP1870" s="47">
        <v>135.59</v>
      </c>
      <c r="BQ1870" s="47">
        <v>1</v>
      </c>
      <c r="BR1870" s="47">
        <v>135.59</v>
      </c>
      <c r="BS1870" s="80" t="s">
        <v>432</v>
      </c>
      <c r="ED1870" s="72"/>
      <c r="EE1870" s="72"/>
    </row>
    <row r="1871" spans="68:135">
      <c r="BP1871" s="47">
        <v>135.6</v>
      </c>
      <c r="BQ1871" s="47">
        <v>1</v>
      </c>
      <c r="BR1871" s="47">
        <v>135.6</v>
      </c>
      <c r="BS1871" s="80" t="s">
        <v>432</v>
      </c>
      <c r="ED1871" s="72"/>
      <c r="EE1871" s="72"/>
    </row>
    <row r="1872" spans="68:135">
      <c r="BP1872" s="47">
        <v>135.61000000000001</v>
      </c>
      <c r="BQ1872" s="47">
        <v>1</v>
      </c>
      <c r="BR1872" s="47">
        <v>135.61000000000001</v>
      </c>
      <c r="BS1872" s="80" t="s">
        <v>432</v>
      </c>
      <c r="ED1872" s="72"/>
      <c r="EE1872" s="72"/>
    </row>
    <row r="1873" spans="68:135">
      <c r="BP1873" s="47">
        <v>135.62</v>
      </c>
      <c r="BQ1873" s="47">
        <v>1</v>
      </c>
      <c r="BR1873" s="47">
        <v>135.62</v>
      </c>
      <c r="BS1873" s="80" t="s">
        <v>432</v>
      </c>
      <c r="ED1873" s="72"/>
      <c r="EE1873" s="72"/>
    </row>
    <row r="1874" spans="68:135">
      <c r="BP1874" s="47">
        <v>135.63</v>
      </c>
      <c r="BQ1874" s="47">
        <v>1</v>
      </c>
      <c r="BR1874" s="47">
        <v>135.63</v>
      </c>
      <c r="BS1874" s="80" t="s">
        <v>432</v>
      </c>
      <c r="ED1874" s="72"/>
      <c r="EE1874" s="72"/>
    </row>
    <row r="1875" spans="68:135">
      <c r="BP1875" s="47">
        <v>135.63999999999999</v>
      </c>
      <c r="BQ1875" s="47">
        <v>1</v>
      </c>
      <c r="BR1875" s="47">
        <v>135.63999999999999</v>
      </c>
      <c r="BS1875" s="80" t="s">
        <v>432</v>
      </c>
      <c r="ED1875" s="72"/>
      <c r="EE1875" s="72"/>
    </row>
    <row r="1876" spans="68:135">
      <c r="BP1876" s="47">
        <v>135.65</v>
      </c>
      <c r="BQ1876" s="47">
        <v>1</v>
      </c>
      <c r="BR1876" s="47">
        <v>135.65</v>
      </c>
      <c r="BS1876" s="80" t="s">
        <v>432</v>
      </c>
      <c r="ED1876" s="72"/>
      <c r="EE1876" s="72"/>
    </row>
    <row r="1877" spans="68:135">
      <c r="BP1877" s="47">
        <v>135.66</v>
      </c>
      <c r="BQ1877" s="47">
        <v>1</v>
      </c>
      <c r="BR1877" s="47">
        <v>135.66</v>
      </c>
      <c r="BS1877" s="80" t="s">
        <v>432</v>
      </c>
      <c r="ED1877" s="72"/>
      <c r="EE1877" s="72"/>
    </row>
    <row r="1878" spans="68:135">
      <c r="BP1878" s="47">
        <v>135.66999999999999</v>
      </c>
      <c r="BQ1878" s="47">
        <v>1</v>
      </c>
      <c r="BR1878" s="47">
        <v>135.66999999999999</v>
      </c>
      <c r="BS1878" s="80" t="s">
        <v>432</v>
      </c>
      <c r="ED1878" s="72"/>
      <c r="EE1878" s="72"/>
    </row>
    <row r="1879" spans="68:135">
      <c r="BP1879" s="47">
        <v>135.68</v>
      </c>
      <c r="BQ1879" s="47">
        <v>1</v>
      </c>
      <c r="BR1879" s="47">
        <v>135.68</v>
      </c>
      <c r="BS1879" s="80" t="s">
        <v>432</v>
      </c>
      <c r="ED1879" s="72"/>
      <c r="EE1879" s="72"/>
    </row>
    <row r="1880" spans="68:135">
      <c r="BP1880" s="47">
        <v>135.69</v>
      </c>
      <c r="BQ1880" s="47">
        <v>1</v>
      </c>
      <c r="BR1880" s="47">
        <v>135.69</v>
      </c>
      <c r="BS1880" s="80" t="s">
        <v>432</v>
      </c>
      <c r="ED1880" s="72"/>
      <c r="EE1880" s="72"/>
    </row>
    <row r="1881" spans="68:135">
      <c r="BP1881" s="47">
        <v>135.69999999999999</v>
      </c>
      <c r="BQ1881" s="47">
        <v>1</v>
      </c>
      <c r="BR1881" s="47">
        <v>135.69999999999999</v>
      </c>
      <c r="BS1881" s="80" t="s">
        <v>432</v>
      </c>
      <c r="ED1881" s="72"/>
      <c r="EE1881" s="72"/>
    </row>
    <row r="1882" spans="68:135">
      <c r="BP1882" s="47">
        <v>135.71</v>
      </c>
      <c r="BQ1882" s="47">
        <v>1</v>
      </c>
      <c r="BR1882" s="47">
        <v>135.71</v>
      </c>
      <c r="BS1882" s="80" t="s">
        <v>432</v>
      </c>
      <c r="ED1882" s="72"/>
      <c r="EE1882" s="72"/>
    </row>
    <row r="1883" spans="68:135">
      <c r="BP1883" s="47">
        <v>135.72</v>
      </c>
      <c r="BQ1883" s="47">
        <v>1</v>
      </c>
      <c r="BR1883" s="47">
        <v>135.72</v>
      </c>
      <c r="BS1883" s="80" t="s">
        <v>432</v>
      </c>
      <c r="ED1883" s="72"/>
      <c r="EE1883" s="72"/>
    </row>
    <row r="1884" spans="68:135">
      <c r="BP1884" s="47">
        <v>135.72999999999999</v>
      </c>
      <c r="BQ1884" s="47">
        <v>1</v>
      </c>
      <c r="BR1884" s="47">
        <v>135.72999999999999</v>
      </c>
      <c r="BS1884" s="80" t="s">
        <v>432</v>
      </c>
      <c r="ED1884" s="72"/>
      <c r="EE1884" s="72"/>
    </row>
    <row r="1885" spans="68:135">
      <c r="BP1885" s="47">
        <v>135.74</v>
      </c>
      <c r="BQ1885" s="47">
        <v>1</v>
      </c>
      <c r="BR1885" s="47">
        <v>135.74</v>
      </c>
      <c r="BS1885" s="80" t="s">
        <v>432</v>
      </c>
      <c r="ED1885" s="72"/>
      <c r="EE1885" s="72"/>
    </row>
    <row r="1886" spans="68:135">
      <c r="BP1886" s="47">
        <v>135.75</v>
      </c>
      <c r="BQ1886" s="47">
        <v>1</v>
      </c>
      <c r="BR1886" s="47">
        <v>135.75</v>
      </c>
      <c r="BS1886" s="80" t="s">
        <v>432</v>
      </c>
      <c r="ED1886" s="72"/>
      <c r="EE1886" s="72"/>
    </row>
    <row r="1887" spans="68:135">
      <c r="BP1887" s="47">
        <v>135.76</v>
      </c>
      <c r="BQ1887" s="47">
        <v>1</v>
      </c>
      <c r="BR1887" s="47">
        <v>135.76</v>
      </c>
      <c r="BS1887" s="80" t="s">
        <v>432</v>
      </c>
      <c r="ED1887" s="72"/>
      <c r="EE1887" s="72"/>
    </row>
    <row r="1888" spans="68:135">
      <c r="BP1888" s="47">
        <v>135.77000000000001</v>
      </c>
      <c r="BQ1888" s="47">
        <v>1</v>
      </c>
      <c r="BR1888" s="47">
        <v>135.77000000000001</v>
      </c>
      <c r="BS1888" s="80" t="s">
        <v>432</v>
      </c>
      <c r="ED1888" s="72"/>
      <c r="EE1888" s="72"/>
    </row>
    <row r="1889" spans="68:135">
      <c r="BP1889" s="47">
        <v>135.78</v>
      </c>
      <c r="BQ1889" s="47">
        <v>1</v>
      </c>
      <c r="BR1889" s="47">
        <v>135.78</v>
      </c>
      <c r="BS1889" s="80" t="s">
        <v>432</v>
      </c>
      <c r="ED1889" s="72"/>
      <c r="EE1889" s="72"/>
    </row>
    <row r="1890" spans="68:135">
      <c r="BP1890" s="47">
        <v>135.79</v>
      </c>
      <c r="BQ1890" s="47">
        <v>1</v>
      </c>
      <c r="BR1890" s="47">
        <v>135.79</v>
      </c>
      <c r="BS1890" s="80" t="s">
        <v>432</v>
      </c>
      <c r="ED1890" s="72"/>
      <c r="EE1890" s="72"/>
    </row>
    <row r="1891" spans="68:135">
      <c r="BP1891" s="47">
        <v>135.80000000000001</v>
      </c>
      <c r="BQ1891" s="47">
        <v>1</v>
      </c>
      <c r="BR1891" s="47">
        <v>135.80000000000001</v>
      </c>
      <c r="BS1891" s="80" t="s">
        <v>432</v>
      </c>
      <c r="ED1891" s="72"/>
      <c r="EE1891" s="72"/>
    </row>
    <row r="1892" spans="68:135">
      <c r="BP1892" s="47">
        <v>135.81</v>
      </c>
      <c r="BQ1892" s="47">
        <v>1</v>
      </c>
      <c r="BR1892" s="47">
        <v>135.81</v>
      </c>
      <c r="BS1892" s="80" t="s">
        <v>432</v>
      </c>
      <c r="ED1892" s="72"/>
      <c r="EE1892" s="72"/>
    </row>
    <row r="1893" spans="68:135">
      <c r="BP1893" s="47">
        <v>135.82</v>
      </c>
      <c r="BQ1893" s="47">
        <v>1</v>
      </c>
      <c r="BR1893" s="47">
        <v>135.82</v>
      </c>
      <c r="BS1893" s="80" t="s">
        <v>432</v>
      </c>
      <c r="ED1893" s="72"/>
      <c r="EE1893" s="72"/>
    </row>
    <row r="1894" spans="68:135">
      <c r="BP1894" s="47">
        <v>135.83000000000001</v>
      </c>
      <c r="BQ1894" s="47">
        <v>1</v>
      </c>
      <c r="BR1894" s="47">
        <v>135.83000000000001</v>
      </c>
      <c r="BS1894" s="80" t="s">
        <v>432</v>
      </c>
      <c r="ED1894" s="72"/>
      <c r="EE1894" s="72"/>
    </row>
    <row r="1895" spans="68:135">
      <c r="BP1895" s="47">
        <v>135.84</v>
      </c>
      <c r="BQ1895" s="47">
        <v>1</v>
      </c>
      <c r="BR1895" s="47">
        <v>135.84</v>
      </c>
      <c r="BS1895" s="80" t="s">
        <v>432</v>
      </c>
      <c r="ED1895" s="72"/>
      <c r="EE1895" s="72"/>
    </row>
    <row r="1896" spans="68:135">
      <c r="BP1896" s="47">
        <v>135.85</v>
      </c>
      <c r="BQ1896" s="47">
        <v>1</v>
      </c>
      <c r="BR1896" s="47">
        <v>135.85</v>
      </c>
      <c r="BS1896" s="80" t="s">
        <v>432</v>
      </c>
      <c r="ED1896" s="72"/>
      <c r="EE1896" s="72"/>
    </row>
    <row r="1897" spans="68:135">
      <c r="BP1897" s="47">
        <v>135.86000000000001</v>
      </c>
      <c r="BQ1897" s="47">
        <v>1</v>
      </c>
      <c r="BR1897" s="47">
        <v>135.86000000000001</v>
      </c>
      <c r="BS1897" s="80" t="s">
        <v>432</v>
      </c>
      <c r="ED1897" s="72"/>
      <c r="EE1897" s="72"/>
    </row>
    <row r="1898" spans="68:135">
      <c r="BP1898" s="47">
        <v>135.87</v>
      </c>
      <c r="BQ1898" s="47">
        <v>1</v>
      </c>
      <c r="BR1898" s="47">
        <v>135.87</v>
      </c>
      <c r="BS1898" s="80" t="s">
        <v>432</v>
      </c>
      <c r="ED1898" s="72"/>
      <c r="EE1898" s="72"/>
    </row>
    <row r="1899" spans="68:135">
      <c r="BP1899" s="47">
        <v>135.88</v>
      </c>
      <c r="BQ1899" s="47">
        <v>1</v>
      </c>
      <c r="BR1899" s="47">
        <v>135.88</v>
      </c>
      <c r="BS1899" s="80" t="s">
        <v>432</v>
      </c>
      <c r="ED1899" s="72"/>
      <c r="EE1899" s="72"/>
    </row>
    <row r="1900" spans="68:135">
      <c r="BP1900" s="47">
        <v>135.88999999999999</v>
      </c>
      <c r="BQ1900" s="47">
        <v>1</v>
      </c>
      <c r="BR1900" s="47">
        <v>135.88999999999999</v>
      </c>
      <c r="BS1900" s="80" t="s">
        <v>432</v>
      </c>
      <c r="ED1900" s="72"/>
      <c r="EE1900" s="72"/>
    </row>
    <row r="1901" spans="68:135">
      <c r="BP1901" s="47">
        <v>135.9</v>
      </c>
      <c r="BQ1901" s="47">
        <v>1</v>
      </c>
      <c r="BR1901" s="47">
        <v>135.9</v>
      </c>
      <c r="BS1901" s="80" t="s">
        <v>432</v>
      </c>
      <c r="ED1901" s="72"/>
      <c r="EE1901" s="72"/>
    </row>
    <row r="1902" spans="68:135">
      <c r="BP1902" s="47">
        <v>135.91</v>
      </c>
      <c r="BQ1902" s="47">
        <v>1</v>
      </c>
      <c r="BR1902" s="47">
        <v>135.91</v>
      </c>
      <c r="BS1902" s="80" t="s">
        <v>432</v>
      </c>
      <c r="ED1902" s="72"/>
      <c r="EE1902" s="72"/>
    </row>
    <row r="1903" spans="68:135">
      <c r="BP1903" s="47">
        <v>135.91999999999999</v>
      </c>
      <c r="BQ1903" s="47">
        <v>1</v>
      </c>
      <c r="BR1903" s="47">
        <v>135.91999999999999</v>
      </c>
      <c r="BS1903" s="80" t="s">
        <v>432</v>
      </c>
      <c r="ED1903" s="72"/>
      <c r="EE1903" s="72"/>
    </row>
    <row r="1904" spans="68:135">
      <c r="BP1904" s="47">
        <v>135.93</v>
      </c>
      <c r="BQ1904" s="47">
        <v>1</v>
      </c>
      <c r="BR1904" s="47">
        <v>135.93</v>
      </c>
      <c r="BS1904" s="80" t="s">
        <v>432</v>
      </c>
      <c r="ED1904" s="72"/>
      <c r="EE1904" s="72"/>
    </row>
    <row r="1905" spans="68:135">
      <c r="BP1905" s="47">
        <v>135.94</v>
      </c>
      <c r="BQ1905" s="47">
        <v>1</v>
      </c>
      <c r="BR1905" s="47">
        <v>135.94</v>
      </c>
      <c r="BS1905" s="80" t="s">
        <v>432</v>
      </c>
      <c r="ED1905" s="72"/>
      <c r="EE1905" s="72"/>
    </row>
    <row r="1906" spans="68:135">
      <c r="BP1906" s="47">
        <v>135.94999999999999</v>
      </c>
      <c r="BQ1906" s="47">
        <v>1</v>
      </c>
      <c r="BR1906" s="47">
        <v>135.94999999999999</v>
      </c>
      <c r="BS1906" s="80" t="s">
        <v>432</v>
      </c>
      <c r="ED1906" s="72"/>
      <c r="EE1906" s="72"/>
    </row>
    <row r="1907" spans="68:135">
      <c r="BP1907" s="47">
        <v>135.96</v>
      </c>
      <c r="BQ1907" s="47">
        <v>1</v>
      </c>
      <c r="BR1907" s="47">
        <v>135.96</v>
      </c>
      <c r="BS1907" s="80" t="s">
        <v>432</v>
      </c>
      <c r="ED1907" s="72"/>
      <c r="EE1907" s="72"/>
    </row>
    <row r="1908" spans="68:135">
      <c r="BP1908" s="47">
        <v>135.97</v>
      </c>
      <c r="BQ1908" s="47">
        <v>1</v>
      </c>
      <c r="BR1908" s="47">
        <v>135.97</v>
      </c>
      <c r="BS1908" s="80" t="s">
        <v>432</v>
      </c>
      <c r="ED1908" s="72"/>
      <c r="EE1908" s="72"/>
    </row>
    <row r="1909" spans="68:135">
      <c r="BP1909" s="47">
        <v>135.97999999999999</v>
      </c>
      <c r="BQ1909" s="47">
        <v>1</v>
      </c>
      <c r="BR1909" s="47">
        <v>135.97999999999999</v>
      </c>
      <c r="BS1909" s="80" t="s">
        <v>432</v>
      </c>
      <c r="ED1909" s="72"/>
      <c r="EE1909" s="72"/>
    </row>
    <row r="1910" spans="68:135">
      <c r="BP1910" s="47">
        <v>135.99</v>
      </c>
      <c r="BQ1910" s="47">
        <v>1</v>
      </c>
      <c r="BR1910" s="47">
        <v>135.99</v>
      </c>
      <c r="BS1910" s="80" t="s">
        <v>432</v>
      </c>
      <c r="ED1910" s="72"/>
      <c r="EE1910" s="72"/>
    </row>
    <row r="1911" spans="68:135">
      <c r="BP1911" s="47">
        <v>136</v>
      </c>
      <c r="BQ1911" s="47">
        <v>1</v>
      </c>
      <c r="BR1911" s="47">
        <v>136</v>
      </c>
      <c r="BS1911" s="80" t="s">
        <v>432</v>
      </c>
      <c r="ED1911" s="72"/>
      <c r="EE1911" s="72"/>
    </row>
    <row r="1912" spans="68:135">
      <c r="BP1912" s="47">
        <v>143</v>
      </c>
      <c r="BQ1912" s="47">
        <v>1</v>
      </c>
      <c r="BR1912" s="47">
        <v>143</v>
      </c>
      <c r="BS1912" s="80" t="s">
        <v>432</v>
      </c>
      <c r="ED1912" s="72"/>
      <c r="EE1912" s="72"/>
    </row>
    <row r="1913" spans="68:135">
      <c r="BP1913" s="47">
        <v>143.01</v>
      </c>
      <c r="BQ1913" s="47">
        <v>1</v>
      </c>
      <c r="BR1913" s="47">
        <v>143.01</v>
      </c>
      <c r="BS1913" s="80" t="s">
        <v>432</v>
      </c>
      <c r="ED1913" s="72"/>
      <c r="EE1913" s="72"/>
    </row>
    <row r="1914" spans="68:135">
      <c r="BP1914" s="47">
        <v>143.02000000000001</v>
      </c>
      <c r="BQ1914" s="47">
        <v>1</v>
      </c>
      <c r="BR1914" s="47">
        <v>143.02000000000001</v>
      </c>
      <c r="BS1914" s="80" t="s">
        <v>432</v>
      </c>
      <c r="ED1914" s="72"/>
      <c r="EE1914" s="72"/>
    </row>
    <row r="1915" spans="68:135">
      <c r="BP1915" s="47">
        <v>143.03</v>
      </c>
      <c r="BQ1915" s="47">
        <v>1</v>
      </c>
      <c r="BR1915" s="47">
        <v>143.03</v>
      </c>
      <c r="BS1915" s="80" t="s">
        <v>432</v>
      </c>
      <c r="ED1915" s="72"/>
      <c r="EE1915" s="72"/>
    </row>
    <row r="1916" spans="68:135">
      <c r="BP1916" s="47">
        <v>143.04</v>
      </c>
      <c r="BQ1916" s="47">
        <v>1</v>
      </c>
      <c r="BR1916" s="47">
        <v>143.04</v>
      </c>
      <c r="BS1916" s="80" t="s">
        <v>432</v>
      </c>
      <c r="ED1916" s="72"/>
      <c r="EE1916" s="72"/>
    </row>
    <row r="1917" spans="68:135">
      <c r="BP1917" s="47">
        <v>143.05000000000001</v>
      </c>
      <c r="BQ1917" s="47">
        <v>1</v>
      </c>
      <c r="BR1917" s="47">
        <v>143.05000000000001</v>
      </c>
      <c r="BS1917" s="80" t="s">
        <v>432</v>
      </c>
      <c r="ED1917" s="72"/>
      <c r="EE1917" s="72"/>
    </row>
    <row r="1918" spans="68:135">
      <c r="BP1918" s="47">
        <v>143.06</v>
      </c>
      <c r="BQ1918" s="47">
        <v>1</v>
      </c>
      <c r="BR1918" s="47">
        <v>143.06</v>
      </c>
      <c r="BS1918" s="80" t="s">
        <v>432</v>
      </c>
      <c r="ED1918" s="72"/>
      <c r="EE1918" s="72"/>
    </row>
    <row r="1919" spans="68:135">
      <c r="BP1919" s="47">
        <v>143.07</v>
      </c>
      <c r="BQ1919" s="47">
        <v>1</v>
      </c>
      <c r="BR1919" s="47">
        <v>143.07</v>
      </c>
      <c r="BS1919" s="80" t="s">
        <v>432</v>
      </c>
      <c r="ED1919" s="72"/>
      <c r="EE1919" s="72"/>
    </row>
    <row r="1920" spans="68:135">
      <c r="BP1920" s="47">
        <v>143.08000000000001</v>
      </c>
      <c r="BQ1920" s="47">
        <v>1</v>
      </c>
      <c r="BR1920" s="47">
        <v>143.08000000000001</v>
      </c>
      <c r="BS1920" s="80" t="s">
        <v>432</v>
      </c>
      <c r="ED1920" s="72"/>
      <c r="EE1920" s="72"/>
    </row>
    <row r="1921" spans="68:135">
      <c r="BP1921" s="47">
        <v>143.09</v>
      </c>
      <c r="BQ1921" s="47">
        <v>1</v>
      </c>
      <c r="BR1921" s="47">
        <v>143.09</v>
      </c>
      <c r="BS1921" s="80" t="s">
        <v>432</v>
      </c>
      <c r="ED1921" s="72"/>
      <c r="EE1921" s="72"/>
    </row>
    <row r="1922" spans="68:135">
      <c r="BP1922" s="47">
        <v>143.1</v>
      </c>
      <c r="BQ1922" s="47">
        <v>1</v>
      </c>
      <c r="BR1922" s="47">
        <v>143.1</v>
      </c>
      <c r="BS1922" s="80" t="s">
        <v>432</v>
      </c>
      <c r="ED1922" s="72"/>
      <c r="EE1922" s="72"/>
    </row>
    <row r="1923" spans="68:135">
      <c r="BP1923" s="47">
        <v>143.11000000000001</v>
      </c>
      <c r="BQ1923" s="47">
        <v>1</v>
      </c>
      <c r="BR1923" s="47">
        <v>143.11000000000001</v>
      </c>
      <c r="BS1923" s="80" t="s">
        <v>432</v>
      </c>
      <c r="ED1923" s="72"/>
      <c r="EE1923" s="72"/>
    </row>
    <row r="1924" spans="68:135">
      <c r="BP1924" s="47">
        <v>143.12</v>
      </c>
      <c r="BQ1924" s="47">
        <v>1</v>
      </c>
      <c r="BR1924" s="47">
        <v>143.12</v>
      </c>
      <c r="BS1924" s="80" t="s">
        <v>432</v>
      </c>
      <c r="ED1924" s="72"/>
      <c r="EE1924" s="72"/>
    </row>
    <row r="1925" spans="68:135">
      <c r="BP1925" s="47">
        <v>143.13</v>
      </c>
      <c r="BQ1925" s="47">
        <v>1</v>
      </c>
      <c r="BR1925" s="47">
        <v>143.13</v>
      </c>
      <c r="BS1925" s="80" t="s">
        <v>432</v>
      </c>
      <c r="ED1925" s="72"/>
      <c r="EE1925" s="72"/>
    </row>
    <row r="1926" spans="68:135">
      <c r="BP1926" s="47">
        <v>143.13999999999999</v>
      </c>
      <c r="BQ1926" s="47">
        <v>1</v>
      </c>
      <c r="BR1926" s="47">
        <v>143.13999999999999</v>
      </c>
      <c r="BS1926" s="80" t="s">
        <v>432</v>
      </c>
      <c r="ED1926" s="72"/>
      <c r="EE1926" s="72"/>
    </row>
    <row r="1927" spans="68:135">
      <c r="BP1927" s="47">
        <v>143.15</v>
      </c>
      <c r="BQ1927" s="47">
        <v>1</v>
      </c>
      <c r="BR1927" s="47">
        <v>143.15</v>
      </c>
      <c r="BS1927" s="80" t="s">
        <v>432</v>
      </c>
      <c r="ED1927" s="72"/>
      <c r="EE1927" s="72"/>
    </row>
    <row r="1928" spans="68:135">
      <c r="BP1928" s="47">
        <v>143.16</v>
      </c>
      <c r="BQ1928" s="47">
        <v>1</v>
      </c>
      <c r="BR1928" s="47">
        <v>143.16</v>
      </c>
      <c r="BS1928" s="80" t="s">
        <v>432</v>
      </c>
      <c r="ED1928" s="72"/>
      <c r="EE1928" s="72"/>
    </row>
    <row r="1929" spans="68:135">
      <c r="BP1929" s="47">
        <v>143.16999999999999</v>
      </c>
      <c r="BQ1929" s="47">
        <v>1</v>
      </c>
      <c r="BR1929" s="47">
        <v>143.16999999999999</v>
      </c>
      <c r="BS1929" s="80" t="s">
        <v>432</v>
      </c>
      <c r="ED1929" s="72"/>
      <c r="EE1929" s="72"/>
    </row>
    <row r="1930" spans="68:135">
      <c r="BP1930" s="47">
        <v>143.18</v>
      </c>
      <c r="BQ1930" s="47">
        <v>1</v>
      </c>
      <c r="BR1930" s="47">
        <v>143.18</v>
      </c>
      <c r="BS1930" s="80" t="s">
        <v>432</v>
      </c>
      <c r="ED1930" s="72"/>
      <c r="EE1930" s="72"/>
    </row>
    <row r="1931" spans="68:135">
      <c r="BP1931" s="47">
        <v>143.19</v>
      </c>
      <c r="BQ1931" s="47">
        <v>1</v>
      </c>
      <c r="BR1931" s="47">
        <v>143.19</v>
      </c>
      <c r="BS1931" s="80" t="s">
        <v>432</v>
      </c>
      <c r="ED1931" s="72"/>
      <c r="EE1931" s="72"/>
    </row>
    <row r="1932" spans="68:135">
      <c r="BP1932" s="47">
        <v>143.19999999999999</v>
      </c>
      <c r="BQ1932" s="47">
        <v>1</v>
      </c>
      <c r="BR1932" s="47">
        <v>143.19999999999999</v>
      </c>
      <c r="BS1932" s="80" t="s">
        <v>432</v>
      </c>
      <c r="ED1932" s="72"/>
      <c r="EE1932" s="72"/>
    </row>
    <row r="1933" spans="68:135">
      <c r="BP1933" s="47">
        <v>143.21</v>
      </c>
      <c r="BQ1933" s="47">
        <v>1</v>
      </c>
      <c r="BR1933" s="47">
        <v>143.21</v>
      </c>
      <c r="BS1933" s="80" t="s">
        <v>432</v>
      </c>
      <c r="ED1933" s="72"/>
      <c r="EE1933" s="72"/>
    </row>
    <row r="1934" spans="68:135">
      <c r="BP1934" s="47">
        <v>143.22</v>
      </c>
      <c r="BQ1934" s="47">
        <v>1</v>
      </c>
      <c r="BR1934" s="47">
        <v>143.22</v>
      </c>
      <c r="BS1934" s="80" t="s">
        <v>432</v>
      </c>
      <c r="ED1934" s="72"/>
      <c r="EE1934" s="72"/>
    </row>
    <row r="1935" spans="68:135">
      <c r="BP1935" s="47">
        <v>143.22999999999999</v>
      </c>
      <c r="BQ1935" s="47">
        <v>1</v>
      </c>
      <c r="BR1935" s="47">
        <v>143.22999999999999</v>
      </c>
      <c r="BS1935" s="80" t="s">
        <v>432</v>
      </c>
      <c r="ED1935" s="72"/>
      <c r="EE1935" s="72"/>
    </row>
    <row r="1936" spans="68:135">
      <c r="BP1936" s="47">
        <v>143.24</v>
      </c>
      <c r="BQ1936" s="47">
        <v>1</v>
      </c>
      <c r="BR1936" s="47">
        <v>143.24</v>
      </c>
      <c r="BS1936" s="80" t="s">
        <v>432</v>
      </c>
      <c r="ED1936" s="72"/>
      <c r="EE1936" s="72"/>
    </row>
    <row r="1937" spans="68:135">
      <c r="BP1937" s="47">
        <v>143.25</v>
      </c>
      <c r="BQ1937" s="47">
        <v>1</v>
      </c>
      <c r="BR1937" s="47">
        <v>143.25</v>
      </c>
      <c r="BS1937" s="80" t="s">
        <v>432</v>
      </c>
      <c r="ED1937" s="72"/>
      <c r="EE1937" s="72"/>
    </row>
    <row r="1938" spans="68:135">
      <c r="BP1938" s="47">
        <v>143.26</v>
      </c>
      <c r="BQ1938" s="47">
        <v>1</v>
      </c>
      <c r="BR1938" s="47">
        <v>143.26</v>
      </c>
      <c r="BS1938" s="80" t="s">
        <v>432</v>
      </c>
      <c r="ED1938" s="72"/>
      <c r="EE1938" s="72"/>
    </row>
    <row r="1939" spans="68:135">
      <c r="BP1939" s="47">
        <v>143.27000000000001</v>
      </c>
      <c r="BQ1939" s="47">
        <v>1</v>
      </c>
      <c r="BR1939" s="47">
        <v>143.27000000000001</v>
      </c>
      <c r="BS1939" s="80" t="s">
        <v>432</v>
      </c>
      <c r="ED1939" s="72"/>
      <c r="EE1939" s="72"/>
    </row>
    <row r="1940" spans="68:135">
      <c r="BP1940" s="47">
        <v>143.28</v>
      </c>
      <c r="BQ1940" s="47">
        <v>1</v>
      </c>
      <c r="BR1940" s="47">
        <v>143.28</v>
      </c>
      <c r="BS1940" s="80" t="s">
        <v>432</v>
      </c>
      <c r="ED1940" s="72"/>
      <c r="EE1940" s="72"/>
    </row>
    <row r="1941" spans="68:135">
      <c r="BP1941" s="47">
        <v>143.29</v>
      </c>
      <c r="BQ1941" s="47">
        <v>1</v>
      </c>
      <c r="BR1941" s="47">
        <v>143.29</v>
      </c>
      <c r="BS1941" s="80" t="s">
        <v>432</v>
      </c>
      <c r="ED1941" s="72"/>
      <c r="EE1941" s="72"/>
    </row>
    <row r="1942" spans="68:135">
      <c r="BP1942" s="47">
        <v>143.30000000000001</v>
      </c>
      <c r="BQ1942" s="47">
        <v>1</v>
      </c>
      <c r="BR1942" s="47">
        <v>143.30000000000001</v>
      </c>
      <c r="BS1942" s="80" t="s">
        <v>432</v>
      </c>
      <c r="ED1942" s="72"/>
      <c r="EE1942" s="72"/>
    </row>
    <row r="1943" spans="68:135">
      <c r="BP1943" s="47">
        <v>143.31</v>
      </c>
      <c r="BQ1943" s="47">
        <v>1</v>
      </c>
      <c r="BR1943" s="47">
        <v>143.31</v>
      </c>
      <c r="BS1943" s="80" t="s">
        <v>432</v>
      </c>
      <c r="ED1943" s="72"/>
      <c r="EE1943" s="72"/>
    </row>
    <row r="1944" spans="68:135">
      <c r="BP1944" s="47">
        <v>143.32</v>
      </c>
      <c r="BQ1944" s="47">
        <v>1</v>
      </c>
      <c r="BR1944" s="47">
        <v>143.32</v>
      </c>
      <c r="BS1944" s="80" t="s">
        <v>432</v>
      </c>
      <c r="ED1944" s="72"/>
      <c r="EE1944" s="72"/>
    </row>
    <row r="1945" spans="68:135">
      <c r="BP1945" s="47">
        <v>143.33000000000001</v>
      </c>
      <c r="BQ1945" s="47">
        <v>1</v>
      </c>
      <c r="BR1945" s="47">
        <v>143.33000000000001</v>
      </c>
      <c r="BS1945" s="80" t="s">
        <v>432</v>
      </c>
      <c r="ED1945" s="72"/>
      <c r="EE1945" s="72"/>
    </row>
    <row r="1946" spans="68:135">
      <c r="BP1946" s="47">
        <v>143.34</v>
      </c>
      <c r="BQ1946" s="47">
        <v>1</v>
      </c>
      <c r="BR1946" s="47">
        <v>143.34</v>
      </c>
      <c r="BS1946" s="80" t="s">
        <v>432</v>
      </c>
      <c r="ED1946" s="72"/>
      <c r="EE1946" s="72"/>
    </row>
    <row r="1947" spans="68:135">
      <c r="BP1947" s="47">
        <v>143.35</v>
      </c>
      <c r="BQ1947" s="47">
        <v>1</v>
      </c>
      <c r="BR1947" s="47">
        <v>143.35</v>
      </c>
      <c r="BS1947" s="80" t="s">
        <v>432</v>
      </c>
      <c r="ED1947" s="72"/>
      <c r="EE1947" s="72"/>
    </row>
    <row r="1948" spans="68:135">
      <c r="BP1948" s="47">
        <v>143.36000000000001</v>
      </c>
      <c r="BQ1948" s="47">
        <v>1</v>
      </c>
      <c r="BR1948" s="47">
        <v>143.36000000000001</v>
      </c>
      <c r="BS1948" s="80" t="s">
        <v>432</v>
      </c>
      <c r="ED1948" s="72"/>
      <c r="EE1948" s="72"/>
    </row>
    <row r="1949" spans="68:135">
      <c r="BP1949" s="47">
        <v>143.37</v>
      </c>
      <c r="BQ1949" s="47">
        <v>1</v>
      </c>
      <c r="BR1949" s="47">
        <v>143.37</v>
      </c>
      <c r="BS1949" s="80" t="s">
        <v>432</v>
      </c>
      <c r="ED1949" s="72"/>
      <c r="EE1949" s="72"/>
    </row>
    <row r="1950" spans="68:135">
      <c r="BP1950" s="47">
        <v>143.38</v>
      </c>
      <c r="BQ1950" s="47">
        <v>1</v>
      </c>
      <c r="BR1950" s="47">
        <v>143.38</v>
      </c>
      <c r="BS1950" s="80" t="s">
        <v>432</v>
      </c>
      <c r="ED1950" s="72"/>
      <c r="EE1950" s="72"/>
    </row>
    <row r="1951" spans="68:135">
      <c r="BP1951" s="47">
        <v>143.38999999999999</v>
      </c>
      <c r="BQ1951" s="47">
        <v>1</v>
      </c>
      <c r="BR1951" s="47">
        <v>143.38999999999999</v>
      </c>
      <c r="BS1951" s="80" t="s">
        <v>432</v>
      </c>
      <c r="ED1951" s="72"/>
      <c r="EE1951" s="72"/>
    </row>
    <row r="1952" spans="68:135">
      <c r="BP1952" s="47">
        <v>143.4</v>
      </c>
      <c r="BQ1952" s="47">
        <v>1</v>
      </c>
      <c r="BR1952" s="47">
        <v>143.4</v>
      </c>
      <c r="BS1952" s="80" t="s">
        <v>432</v>
      </c>
      <c r="ED1952" s="72"/>
      <c r="EE1952" s="72"/>
    </row>
    <row r="1953" spans="68:135">
      <c r="BP1953" s="47">
        <v>143.41</v>
      </c>
      <c r="BQ1953" s="47">
        <v>1</v>
      </c>
      <c r="BR1953" s="47">
        <v>143.41</v>
      </c>
      <c r="BS1953" s="80" t="s">
        <v>432</v>
      </c>
      <c r="ED1953" s="72"/>
      <c r="EE1953" s="72"/>
    </row>
    <row r="1954" spans="68:135">
      <c r="BP1954" s="47">
        <v>143.41999999999999</v>
      </c>
      <c r="BQ1954" s="47">
        <v>1</v>
      </c>
      <c r="BR1954" s="47">
        <v>143.41999999999999</v>
      </c>
      <c r="BS1954" s="80" t="s">
        <v>432</v>
      </c>
      <c r="ED1954" s="72"/>
      <c r="EE1954" s="72"/>
    </row>
    <row r="1955" spans="68:135">
      <c r="BP1955" s="47">
        <v>143.43</v>
      </c>
      <c r="BQ1955" s="47">
        <v>1</v>
      </c>
      <c r="BR1955" s="47">
        <v>143.43</v>
      </c>
      <c r="BS1955" s="80" t="s">
        <v>432</v>
      </c>
      <c r="ED1955" s="72"/>
      <c r="EE1955" s="72"/>
    </row>
    <row r="1956" spans="68:135">
      <c r="BP1956" s="47">
        <v>143.44</v>
      </c>
      <c r="BQ1956" s="47">
        <v>1</v>
      </c>
      <c r="BR1956" s="47">
        <v>143.44</v>
      </c>
      <c r="BS1956" s="80" t="s">
        <v>432</v>
      </c>
      <c r="ED1956" s="72"/>
      <c r="EE1956" s="72"/>
    </row>
    <row r="1957" spans="68:135">
      <c r="BP1957" s="47">
        <v>143.44999999999999</v>
      </c>
      <c r="BQ1957" s="47">
        <v>1</v>
      </c>
      <c r="BR1957" s="47">
        <v>143.44999999999999</v>
      </c>
      <c r="BS1957" s="80" t="s">
        <v>432</v>
      </c>
      <c r="ED1957" s="72"/>
      <c r="EE1957" s="72"/>
    </row>
    <row r="1958" spans="68:135">
      <c r="BP1958" s="47">
        <v>143.46</v>
      </c>
      <c r="BQ1958" s="47">
        <v>1</v>
      </c>
      <c r="BR1958" s="47">
        <v>143.46</v>
      </c>
      <c r="BS1958" s="80" t="s">
        <v>432</v>
      </c>
      <c r="ED1958" s="72"/>
      <c r="EE1958" s="72"/>
    </row>
    <row r="1959" spans="68:135">
      <c r="BP1959" s="47">
        <v>143.47</v>
      </c>
      <c r="BQ1959" s="47">
        <v>1</v>
      </c>
      <c r="BR1959" s="47">
        <v>143.47</v>
      </c>
      <c r="BS1959" s="80" t="s">
        <v>432</v>
      </c>
      <c r="ED1959" s="72"/>
      <c r="EE1959" s="72"/>
    </row>
    <row r="1960" spans="68:135">
      <c r="BP1960" s="47">
        <v>143.47999999999999</v>
      </c>
      <c r="BQ1960" s="47">
        <v>1</v>
      </c>
      <c r="BR1960" s="47">
        <v>143.47999999999999</v>
      </c>
      <c r="BS1960" s="80" t="s">
        <v>432</v>
      </c>
      <c r="ED1960" s="72"/>
      <c r="EE1960" s="72"/>
    </row>
    <row r="1961" spans="68:135">
      <c r="BP1961" s="47">
        <v>143.49</v>
      </c>
      <c r="BQ1961" s="47">
        <v>1</v>
      </c>
      <c r="BR1961" s="47">
        <v>143.49</v>
      </c>
      <c r="BS1961" s="80" t="s">
        <v>432</v>
      </c>
      <c r="ED1961" s="72"/>
      <c r="EE1961" s="72"/>
    </row>
    <row r="1962" spans="68:135">
      <c r="BP1962" s="47">
        <v>143.5</v>
      </c>
      <c r="BQ1962" s="47">
        <v>1</v>
      </c>
      <c r="BR1962" s="47">
        <v>143.5</v>
      </c>
      <c r="BS1962" s="80" t="s">
        <v>432</v>
      </c>
      <c r="ED1962" s="72"/>
      <c r="EE1962" s="72"/>
    </row>
    <row r="1963" spans="68:135">
      <c r="BP1963" s="47">
        <v>143.51</v>
      </c>
      <c r="BQ1963" s="47">
        <v>1</v>
      </c>
      <c r="BR1963" s="47">
        <v>143.51</v>
      </c>
      <c r="BS1963" s="80" t="s">
        <v>432</v>
      </c>
      <c r="ED1963" s="72"/>
      <c r="EE1963" s="72"/>
    </row>
    <row r="1964" spans="68:135">
      <c r="BP1964" s="47">
        <v>143.52000000000001</v>
      </c>
      <c r="BQ1964" s="47">
        <v>1</v>
      </c>
      <c r="BR1964" s="47">
        <v>143.52000000000001</v>
      </c>
      <c r="BS1964" s="80" t="s">
        <v>432</v>
      </c>
      <c r="ED1964" s="72"/>
      <c r="EE1964" s="72"/>
    </row>
    <row r="1965" spans="68:135">
      <c r="BP1965" s="47">
        <v>143.53</v>
      </c>
      <c r="BQ1965" s="47">
        <v>1</v>
      </c>
      <c r="BR1965" s="47">
        <v>143.53</v>
      </c>
      <c r="BS1965" s="80" t="s">
        <v>432</v>
      </c>
      <c r="ED1965" s="72"/>
      <c r="EE1965" s="72"/>
    </row>
    <row r="1966" spans="68:135">
      <c r="BP1966" s="47">
        <v>143.54</v>
      </c>
      <c r="BQ1966" s="47">
        <v>1</v>
      </c>
      <c r="BR1966" s="47">
        <v>143.54</v>
      </c>
      <c r="BS1966" s="80" t="s">
        <v>432</v>
      </c>
      <c r="ED1966" s="72"/>
      <c r="EE1966" s="72"/>
    </row>
    <row r="1967" spans="68:135">
      <c r="BP1967" s="47">
        <v>143.55000000000001</v>
      </c>
      <c r="BQ1967" s="47">
        <v>1</v>
      </c>
      <c r="BR1967" s="47">
        <v>143.55000000000001</v>
      </c>
      <c r="BS1967" s="80" t="s">
        <v>432</v>
      </c>
      <c r="ED1967" s="72"/>
      <c r="EE1967" s="72"/>
    </row>
    <row r="1968" spans="68:135">
      <c r="BP1968" s="47">
        <v>143.56</v>
      </c>
      <c r="BQ1968" s="47">
        <v>1</v>
      </c>
      <c r="BR1968" s="47">
        <v>143.56</v>
      </c>
      <c r="BS1968" s="80" t="s">
        <v>432</v>
      </c>
      <c r="ED1968" s="72"/>
      <c r="EE1968" s="72"/>
    </row>
    <row r="1969" spans="68:135">
      <c r="BP1969" s="47">
        <v>143.57</v>
      </c>
      <c r="BQ1969" s="47">
        <v>1</v>
      </c>
      <c r="BR1969" s="47">
        <v>143.57</v>
      </c>
      <c r="BS1969" s="80" t="s">
        <v>432</v>
      </c>
      <c r="ED1969" s="72"/>
      <c r="EE1969" s="72"/>
    </row>
    <row r="1970" spans="68:135">
      <c r="BP1970" s="47">
        <v>143.58000000000001</v>
      </c>
      <c r="BQ1970" s="47">
        <v>1</v>
      </c>
      <c r="BR1970" s="47">
        <v>143.58000000000001</v>
      </c>
      <c r="BS1970" s="80" t="s">
        <v>432</v>
      </c>
      <c r="ED1970" s="72"/>
      <c r="EE1970" s="72"/>
    </row>
    <row r="1971" spans="68:135">
      <c r="BP1971" s="47">
        <v>143.59</v>
      </c>
      <c r="BQ1971" s="47">
        <v>1</v>
      </c>
      <c r="BR1971" s="47">
        <v>143.59</v>
      </c>
      <c r="BS1971" s="80" t="s">
        <v>432</v>
      </c>
      <c r="ED1971" s="72"/>
      <c r="EE1971" s="72"/>
    </row>
    <row r="1972" spans="68:135">
      <c r="BP1972" s="47">
        <v>143.6</v>
      </c>
      <c r="BQ1972" s="47">
        <v>1</v>
      </c>
      <c r="BR1972" s="47">
        <v>143.6</v>
      </c>
      <c r="BS1972" s="80" t="s">
        <v>432</v>
      </c>
      <c r="ED1972" s="72"/>
      <c r="EE1972" s="72"/>
    </row>
    <row r="1973" spans="68:135">
      <c r="BP1973" s="47">
        <v>143.61000000000001</v>
      </c>
      <c r="BQ1973" s="47">
        <v>1</v>
      </c>
      <c r="BR1973" s="47">
        <v>143.61000000000001</v>
      </c>
      <c r="BS1973" s="80" t="s">
        <v>432</v>
      </c>
      <c r="ED1973" s="72"/>
      <c r="EE1973" s="72"/>
    </row>
    <row r="1974" spans="68:135">
      <c r="BP1974" s="47">
        <v>143.62</v>
      </c>
      <c r="BQ1974" s="47">
        <v>1</v>
      </c>
      <c r="BR1974" s="47">
        <v>143.62</v>
      </c>
      <c r="BS1974" s="80" t="s">
        <v>432</v>
      </c>
      <c r="ED1974" s="72"/>
      <c r="EE1974" s="72"/>
    </row>
    <row r="1975" spans="68:135">
      <c r="BP1975" s="47">
        <v>143.63</v>
      </c>
      <c r="BQ1975" s="47">
        <v>1</v>
      </c>
      <c r="BR1975" s="47">
        <v>143.63</v>
      </c>
      <c r="BS1975" s="80" t="s">
        <v>432</v>
      </c>
      <c r="ED1975" s="72"/>
      <c r="EE1975" s="72"/>
    </row>
    <row r="1976" spans="68:135">
      <c r="BP1976" s="47">
        <v>143.63999999999999</v>
      </c>
      <c r="BQ1976" s="47">
        <v>1</v>
      </c>
      <c r="BR1976" s="47">
        <v>143.63999999999999</v>
      </c>
      <c r="BS1976" s="80" t="s">
        <v>432</v>
      </c>
      <c r="ED1976" s="72"/>
      <c r="EE1976" s="72"/>
    </row>
    <row r="1977" spans="68:135">
      <c r="BP1977" s="47">
        <v>143.65</v>
      </c>
      <c r="BQ1977" s="47">
        <v>1</v>
      </c>
      <c r="BR1977" s="47">
        <v>143.65</v>
      </c>
      <c r="BS1977" s="80" t="s">
        <v>432</v>
      </c>
      <c r="ED1977" s="72"/>
      <c r="EE1977" s="72"/>
    </row>
    <row r="1978" spans="68:135">
      <c r="BP1978" s="47">
        <v>143.66</v>
      </c>
      <c r="BQ1978" s="47">
        <v>1</v>
      </c>
      <c r="BR1978" s="47">
        <v>143.66</v>
      </c>
      <c r="BS1978" s="80" t="s">
        <v>432</v>
      </c>
      <c r="ED1978" s="72"/>
      <c r="EE1978" s="72"/>
    </row>
    <row r="1979" spans="68:135">
      <c r="BP1979" s="47">
        <v>143.66999999999999</v>
      </c>
      <c r="BQ1979" s="47">
        <v>1</v>
      </c>
      <c r="BR1979" s="47">
        <v>143.66999999999999</v>
      </c>
      <c r="BS1979" s="80" t="s">
        <v>432</v>
      </c>
      <c r="ED1979" s="72"/>
      <c r="EE1979" s="72"/>
    </row>
    <row r="1980" spans="68:135">
      <c r="BP1980" s="47">
        <v>143.68</v>
      </c>
      <c r="BQ1980" s="47">
        <v>1</v>
      </c>
      <c r="BR1980" s="47">
        <v>143.68</v>
      </c>
      <c r="BS1980" s="80" t="s">
        <v>432</v>
      </c>
      <c r="ED1980" s="72"/>
      <c r="EE1980" s="72"/>
    </row>
    <row r="1981" spans="68:135">
      <c r="BP1981" s="47">
        <v>143.69</v>
      </c>
      <c r="BQ1981" s="47">
        <v>1</v>
      </c>
      <c r="BR1981" s="47">
        <v>143.69</v>
      </c>
      <c r="BS1981" s="80" t="s">
        <v>432</v>
      </c>
      <c r="ED1981" s="72"/>
      <c r="EE1981" s="72"/>
    </row>
    <row r="1982" spans="68:135">
      <c r="BP1982" s="47">
        <v>143.69999999999999</v>
      </c>
      <c r="BQ1982" s="47">
        <v>1</v>
      </c>
      <c r="BR1982" s="47">
        <v>143.69999999999999</v>
      </c>
      <c r="BS1982" s="80" t="s">
        <v>432</v>
      </c>
      <c r="ED1982" s="72"/>
      <c r="EE1982" s="72"/>
    </row>
    <row r="1983" spans="68:135">
      <c r="BP1983" s="47">
        <v>143.71</v>
      </c>
      <c r="BQ1983" s="47">
        <v>1</v>
      </c>
      <c r="BR1983" s="47">
        <v>143.71</v>
      </c>
      <c r="BS1983" s="80" t="s">
        <v>432</v>
      </c>
      <c r="ED1983" s="72"/>
      <c r="EE1983" s="72"/>
    </row>
    <row r="1984" spans="68:135">
      <c r="BP1984" s="47">
        <v>143.72</v>
      </c>
      <c r="BQ1984" s="47">
        <v>1</v>
      </c>
      <c r="BR1984" s="47">
        <v>143.72</v>
      </c>
      <c r="BS1984" s="80" t="s">
        <v>432</v>
      </c>
      <c r="ED1984" s="72"/>
      <c r="EE1984" s="72"/>
    </row>
    <row r="1985" spans="68:135">
      <c r="BP1985" s="47">
        <v>143.72999999999999</v>
      </c>
      <c r="BQ1985" s="47">
        <v>1</v>
      </c>
      <c r="BR1985" s="47">
        <v>143.72999999999999</v>
      </c>
      <c r="BS1985" s="80" t="s">
        <v>432</v>
      </c>
      <c r="ED1985" s="72"/>
      <c r="EE1985" s="72"/>
    </row>
    <row r="1986" spans="68:135">
      <c r="BP1986" s="47">
        <v>143.74</v>
      </c>
      <c r="BQ1986" s="47">
        <v>1</v>
      </c>
      <c r="BR1986" s="47">
        <v>143.74</v>
      </c>
      <c r="BS1986" s="80" t="s">
        <v>432</v>
      </c>
      <c r="ED1986" s="72"/>
      <c r="EE1986" s="72"/>
    </row>
    <row r="1987" spans="68:135">
      <c r="BP1987" s="47">
        <v>143.75</v>
      </c>
      <c r="BQ1987" s="47">
        <v>1</v>
      </c>
      <c r="BR1987" s="47">
        <v>143.75</v>
      </c>
      <c r="BS1987" s="80" t="s">
        <v>432</v>
      </c>
      <c r="ED1987" s="72"/>
      <c r="EE1987" s="72"/>
    </row>
    <row r="1988" spans="68:135">
      <c r="BP1988" s="47">
        <v>143.76</v>
      </c>
      <c r="BQ1988" s="47">
        <v>1</v>
      </c>
      <c r="BR1988" s="47">
        <v>143.76</v>
      </c>
      <c r="BS1988" s="80" t="s">
        <v>432</v>
      </c>
      <c r="ED1988" s="72"/>
      <c r="EE1988" s="72"/>
    </row>
    <row r="1989" spans="68:135">
      <c r="BP1989" s="47">
        <v>143.77000000000001</v>
      </c>
      <c r="BQ1989" s="47">
        <v>1</v>
      </c>
      <c r="BR1989" s="47">
        <v>143.77000000000001</v>
      </c>
      <c r="BS1989" s="80" t="s">
        <v>432</v>
      </c>
      <c r="ED1989" s="72"/>
      <c r="EE1989" s="72"/>
    </row>
    <row r="1990" spans="68:135">
      <c r="BP1990" s="47">
        <v>143.78</v>
      </c>
      <c r="BQ1990" s="47">
        <v>1</v>
      </c>
      <c r="BR1990" s="47">
        <v>143.78</v>
      </c>
      <c r="BS1990" s="80" t="s">
        <v>432</v>
      </c>
      <c r="ED1990" s="72"/>
      <c r="EE1990" s="72"/>
    </row>
    <row r="1991" spans="68:135">
      <c r="BP1991" s="47">
        <v>143.79</v>
      </c>
      <c r="BQ1991" s="47">
        <v>1</v>
      </c>
      <c r="BR1991" s="47">
        <v>143.79</v>
      </c>
      <c r="BS1991" s="80" t="s">
        <v>432</v>
      </c>
      <c r="ED1991" s="72"/>
      <c r="EE1991" s="72"/>
    </row>
    <row r="1992" spans="68:135">
      <c r="BP1992" s="47">
        <v>143.80000000000001</v>
      </c>
      <c r="BQ1992" s="47">
        <v>1</v>
      </c>
      <c r="BR1992" s="47">
        <v>143.80000000000001</v>
      </c>
      <c r="BS1992" s="80" t="s">
        <v>432</v>
      </c>
      <c r="ED1992" s="72"/>
      <c r="EE1992" s="72"/>
    </row>
    <row r="1993" spans="68:135">
      <c r="BP1993" s="47">
        <v>143.81</v>
      </c>
      <c r="BQ1993" s="47">
        <v>1</v>
      </c>
      <c r="BR1993" s="47">
        <v>143.81</v>
      </c>
      <c r="BS1993" s="80" t="s">
        <v>432</v>
      </c>
      <c r="ED1993" s="72"/>
      <c r="EE1993" s="72"/>
    </row>
    <row r="1994" spans="68:135">
      <c r="BP1994" s="47">
        <v>143.82</v>
      </c>
      <c r="BQ1994" s="47">
        <v>1</v>
      </c>
      <c r="BR1994" s="47">
        <v>143.82</v>
      </c>
      <c r="BS1994" s="80" t="s">
        <v>432</v>
      </c>
      <c r="ED1994" s="72"/>
      <c r="EE1994" s="72"/>
    </row>
    <row r="1995" spans="68:135">
      <c r="BP1995" s="47">
        <v>143.83000000000001</v>
      </c>
      <c r="BQ1995" s="47">
        <v>1</v>
      </c>
      <c r="BR1995" s="47">
        <v>143.83000000000001</v>
      </c>
      <c r="BS1995" s="80" t="s">
        <v>432</v>
      </c>
      <c r="ED1995" s="72"/>
      <c r="EE1995" s="72"/>
    </row>
    <row r="1996" spans="68:135">
      <c r="BP1996" s="47">
        <v>143.84</v>
      </c>
      <c r="BQ1996" s="47">
        <v>1</v>
      </c>
      <c r="BR1996" s="47">
        <v>143.84</v>
      </c>
      <c r="BS1996" s="80" t="s">
        <v>432</v>
      </c>
      <c r="ED1996" s="72"/>
      <c r="EE1996" s="72"/>
    </row>
    <row r="1997" spans="68:135">
      <c r="BP1997" s="47">
        <v>143.85</v>
      </c>
      <c r="BQ1997" s="47">
        <v>1</v>
      </c>
      <c r="BR1997" s="47">
        <v>143.85</v>
      </c>
      <c r="BS1997" s="80" t="s">
        <v>432</v>
      </c>
      <c r="ED1997" s="72"/>
      <c r="EE1997" s="72"/>
    </row>
    <row r="1998" spans="68:135">
      <c r="BP1998" s="47">
        <v>143.86000000000001</v>
      </c>
      <c r="BQ1998" s="47">
        <v>1</v>
      </c>
      <c r="BR1998" s="47">
        <v>143.86000000000001</v>
      </c>
      <c r="BS1998" s="80" t="s">
        <v>432</v>
      </c>
      <c r="ED1998" s="72"/>
      <c r="EE1998" s="72"/>
    </row>
    <row r="1999" spans="68:135">
      <c r="BP1999" s="47">
        <v>143.87</v>
      </c>
      <c r="BQ1999" s="47">
        <v>1</v>
      </c>
      <c r="BR1999" s="47">
        <v>143.87</v>
      </c>
      <c r="BS1999" s="80" t="s">
        <v>432</v>
      </c>
      <c r="ED1999" s="72"/>
      <c r="EE1999" s="72"/>
    </row>
    <row r="2000" spans="68:135">
      <c r="BP2000" s="47">
        <v>143.88</v>
      </c>
      <c r="BQ2000" s="47">
        <v>1</v>
      </c>
      <c r="BR2000" s="47">
        <v>143.88</v>
      </c>
      <c r="BS2000" s="80" t="s">
        <v>432</v>
      </c>
      <c r="ED2000" s="72"/>
      <c r="EE2000" s="72"/>
    </row>
    <row r="2001" spans="68:135">
      <c r="BP2001" s="47">
        <v>143.88999999999999</v>
      </c>
      <c r="BQ2001" s="47">
        <v>1</v>
      </c>
      <c r="BR2001" s="47">
        <v>143.88999999999999</v>
      </c>
      <c r="BS2001" s="80" t="s">
        <v>432</v>
      </c>
      <c r="ED2001" s="72"/>
      <c r="EE2001" s="72"/>
    </row>
    <row r="2002" spans="68:135">
      <c r="BP2002" s="47">
        <v>143.9</v>
      </c>
      <c r="BQ2002" s="47">
        <v>1</v>
      </c>
      <c r="BR2002" s="47">
        <v>143.9</v>
      </c>
      <c r="BS2002" s="80" t="s">
        <v>432</v>
      </c>
      <c r="ED2002" s="72"/>
      <c r="EE2002" s="72"/>
    </row>
    <row r="2003" spans="68:135">
      <c r="BP2003" s="47">
        <v>143.91</v>
      </c>
      <c r="BQ2003" s="47">
        <v>1</v>
      </c>
      <c r="BR2003" s="47">
        <v>143.91</v>
      </c>
      <c r="BS2003" s="80" t="s">
        <v>432</v>
      </c>
      <c r="ED2003" s="72"/>
      <c r="EE2003" s="72"/>
    </row>
    <row r="2004" spans="68:135">
      <c r="BP2004" s="47">
        <v>143.91999999999999</v>
      </c>
      <c r="BQ2004" s="47">
        <v>1</v>
      </c>
      <c r="BR2004" s="47">
        <v>143.91999999999999</v>
      </c>
      <c r="BS2004" s="80" t="s">
        <v>432</v>
      </c>
      <c r="ED2004" s="72"/>
      <c r="EE2004" s="72"/>
    </row>
    <row r="2005" spans="68:135">
      <c r="BP2005" s="47">
        <v>143.93</v>
      </c>
      <c r="BQ2005" s="47">
        <v>1</v>
      </c>
      <c r="BR2005" s="47">
        <v>143.93</v>
      </c>
      <c r="BS2005" s="80" t="s">
        <v>432</v>
      </c>
      <c r="ED2005" s="72"/>
      <c r="EE2005" s="72"/>
    </row>
    <row r="2006" spans="68:135">
      <c r="BP2006" s="47">
        <v>143.94</v>
      </c>
      <c r="BQ2006" s="47">
        <v>1</v>
      </c>
      <c r="BR2006" s="47">
        <v>143.94</v>
      </c>
      <c r="BS2006" s="80" t="s">
        <v>432</v>
      </c>
      <c r="ED2006" s="72"/>
      <c r="EE2006" s="72"/>
    </row>
    <row r="2007" spans="68:135">
      <c r="BP2007" s="47">
        <v>143.94999999999999</v>
      </c>
      <c r="BQ2007" s="47">
        <v>1</v>
      </c>
      <c r="BR2007" s="47">
        <v>143.94999999999999</v>
      </c>
      <c r="BS2007" s="80" t="s">
        <v>432</v>
      </c>
      <c r="ED2007" s="72"/>
      <c r="EE2007" s="72"/>
    </row>
    <row r="2008" spans="68:135">
      <c r="BP2008" s="47">
        <v>143.96</v>
      </c>
      <c r="BQ2008" s="47">
        <v>1</v>
      </c>
      <c r="BR2008" s="47">
        <v>143.96</v>
      </c>
      <c r="BS2008" s="80" t="s">
        <v>432</v>
      </c>
      <c r="ED2008" s="72"/>
      <c r="EE2008" s="72"/>
    </row>
    <row r="2009" spans="68:135">
      <c r="BP2009" s="47">
        <v>143.97</v>
      </c>
      <c r="BQ2009" s="47">
        <v>1</v>
      </c>
      <c r="BR2009" s="47">
        <v>143.97</v>
      </c>
      <c r="BS2009" s="80" t="s">
        <v>432</v>
      </c>
      <c r="ED2009" s="72"/>
      <c r="EE2009" s="72"/>
    </row>
    <row r="2010" spans="68:135">
      <c r="BP2010" s="47">
        <v>143.97999999999999</v>
      </c>
      <c r="BQ2010" s="47">
        <v>1</v>
      </c>
      <c r="BR2010" s="47">
        <v>143.97999999999999</v>
      </c>
      <c r="BS2010" s="80" t="s">
        <v>432</v>
      </c>
      <c r="ED2010" s="72"/>
      <c r="EE2010" s="72"/>
    </row>
    <row r="2011" spans="68:135">
      <c r="BP2011" s="47">
        <v>143.99</v>
      </c>
      <c r="BQ2011" s="47">
        <v>1</v>
      </c>
      <c r="BR2011" s="47">
        <v>143.99</v>
      </c>
      <c r="BS2011" s="80" t="s">
        <v>432</v>
      </c>
      <c r="ED2011" s="72"/>
      <c r="EE2011" s="72"/>
    </row>
    <row r="2012" spans="68:135">
      <c r="BP2012" s="47">
        <v>144</v>
      </c>
      <c r="BQ2012" s="47">
        <v>1</v>
      </c>
      <c r="BR2012" s="47">
        <v>144</v>
      </c>
      <c r="BS2012" s="80" t="s">
        <v>432</v>
      </c>
      <c r="ED2012" s="72"/>
      <c r="EE2012" s="72"/>
    </row>
    <row r="2013" spans="68:135">
      <c r="BP2013" s="47">
        <v>144.01</v>
      </c>
      <c r="BQ2013" s="47">
        <v>1</v>
      </c>
      <c r="BR2013" s="47">
        <v>144.01</v>
      </c>
      <c r="BS2013" s="80" t="s">
        <v>432</v>
      </c>
      <c r="ED2013" s="72"/>
      <c r="EE2013" s="72"/>
    </row>
    <row r="2014" spans="68:135">
      <c r="BP2014" s="47">
        <v>144.02000000000001</v>
      </c>
      <c r="BQ2014" s="47">
        <v>1</v>
      </c>
      <c r="BR2014" s="47">
        <v>144.02000000000001</v>
      </c>
      <c r="BS2014" s="80" t="s">
        <v>432</v>
      </c>
      <c r="ED2014" s="72"/>
      <c r="EE2014" s="72"/>
    </row>
    <row r="2015" spans="68:135">
      <c r="BP2015" s="47">
        <v>144.03</v>
      </c>
      <c r="BQ2015" s="47">
        <v>1</v>
      </c>
      <c r="BR2015" s="47">
        <v>144.03</v>
      </c>
      <c r="BS2015" s="80" t="s">
        <v>432</v>
      </c>
      <c r="ED2015" s="72"/>
      <c r="EE2015" s="72"/>
    </row>
    <row r="2016" spans="68:135">
      <c r="BP2016" s="47">
        <v>144.04</v>
      </c>
      <c r="BQ2016" s="47">
        <v>1</v>
      </c>
      <c r="BR2016" s="47">
        <v>144.04</v>
      </c>
      <c r="BS2016" s="80" t="s">
        <v>432</v>
      </c>
      <c r="ED2016" s="72"/>
      <c r="EE2016" s="72"/>
    </row>
    <row r="2017" spans="68:135">
      <c r="BP2017" s="47">
        <v>144.05000000000001</v>
      </c>
      <c r="BQ2017" s="47">
        <v>1</v>
      </c>
      <c r="BR2017" s="47">
        <v>144.05000000000001</v>
      </c>
      <c r="BS2017" s="80" t="s">
        <v>432</v>
      </c>
      <c r="ED2017" s="72"/>
      <c r="EE2017" s="72"/>
    </row>
    <row r="2018" spans="68:135">
      <c r="BP2018" s="47">
        <v>144.06</v>
      </c>
      <c r="BQ2018" s="47">
        <v>1</v>
      </c>
      <c r="BR2018" s="47">
        <v>144.06</v>
      </c>
      <c r="BS2018" s="80" t="s">
        <v>432</v>
      </c>
      <c r="ED2018" s="72"/>
      <c r="EE2018" s="72"/>
    </row>
    <row r="2019" spans="68:135">
      <c r="BP2019" s="47">
        <v>144.07</v>
      </c>
      <c r="BQ2019" s="47">
        <v>1</v>
      </c>
      <c r="BR2019" s="47">
        <v>144.07</v>
      </c>
      <c r="BS2019" s="80" t="s">
        <v>432</v>
      </c>
      <c r="ED2019" s="72"/>
      <c r="EE2019" s="72"/>
    </row>
    <row r="2020" spans="68:135">
      <c r="BP2020" s="47">
        <v>144.08000000000001</v>
      </c>
      <c r="BQ2020" s="47">
        <v>1</v>
      </c>
      <c r="BR2020" s="47">
        <v>144.08000000000001</v>
      </c>
      <c r="BS2020" s="80" t="s">
        <v>432</v>
      </c>
      <c r="ED2020" s="72"/>
      <c r="EE2020" s="72"/>
    </row>
    <row r="2021" spans="68:135">
      <c r="BP2021" s="47">
        <v>144.09</v>
      </c>
      <c r="BQ2021" s="47">
        <v>1</v>
      </c>
      <c r="BR2021" s="47">
        <v>144.09</v>
      </c>
      <c r="BS2021" s="80" t="s">
        <v>432</v>
      </c>
      <c r="ED2021" s="72"/>
      <c r="EE2021" s="72"/>
    </row>
    <row r="2022" spans="68:135">
      <c r="BP2022" s="47">
        <v>144.1</v>
      </c>
      <c r="BQ2022" s="47">
        <v>1</v>
      </c>
      <c r="BR2022" s="47">
        <v>144.1</v>
      </c>
      <c r="BS2022" s="80" t="s">
        <v>432</v>
      </c>
      <c r="ED2022" s="72"/>
      <c r="EE2022" s="72"/>
    </row>
    <row r="2023" spans="68:135">
      <c r="BP2023" s="47">
        <v>144.11000000000001</v>
      </c>
      <c r="BQ2023" s="47">
        <v>1</v>
      </c>
      <c r="BR2023" s="47">
        <v>144.11000000000001</v>
      </c>
      <c r="BS2023" s="80" t="s">
        <v>432</v>
      </c>
      <c r="ED2023" s="72"/>
      <c r="EE2023" s="72"/>
    </row>
    <row r="2024" spans="68:135">
      <c r="BP2024" s="47">
        <v>144.12</v>
      </c>
      <c r="BQ2024" s="47">
        <v>1</v>
      </c>
      <c r="BR2024" s="47">
        <v>144.12</v>
      </c>
      <c r="BS2024" s="80" t="s">
        <v>432</v>
      </c>
      <c r="ED2024" s="72"/>
      <c r="EE2024" s="72"/>
    </row>
    <row r="2025" spans="68:135">
      <c r="BP2025" s="47">
        <v>144.13</v>
      </c>
      <c r="BQ2025" s="47">
        <v>1</v>
      </c>
      <c r="BR2025" s="47">
        <v>144.13</v>
      </c>
      <c r="BS2025" s="80" t="s">
        <v>432</v>
      </c>
      <c r="ED2025" s="72"/>
      <c r="EE2025" s="72"/>
    </row>
    <row r="2026" spans="68:135">
      <c r="BP2026" s="47">
        <v>144.13999999999999</v>
      </c>
      <c r="BQ2026" s="47">
        <v>1</v>
      </c>
      <c r="BR2026" s="47">
        <v>144.13999999999999</v>
      </c>
      <c r="BS2026" s="80" t="s">
        <v>432</v>
      </c>
      <c r="ED2026" s="72"/>
      <c r="EE2026" s="72"/>
    </row>
    <row r="2027" spans="68:135">
      <c r="BP2027" s="47">
        <v>144.15</v>
      </c>
      <c r="BQ2027" s="47">
        <v>1</v>
      </c>
      <c r="BR2027" s="47">
        <v>144.15</v>
      </c>
      <c r="BS2027" s="80" t="s">
        <v>432</v>
      </c>
      <c r="ED2027" s="72"/>
      <c r="EE2027" s="72"/>
    </row>
    <row r="2028" spans="68:135">
      <c r="BP2028" s="47">
        <v>144.16</v>
      </c>
      <c r="BQ2028" s="47">
        <v>1</v>
      </c>
      <c r="BR2028" s="47">
        <v>144.16</v>
      </c>
      <c r="BS2028" s="80" t="s">
        <v>432</v>
      </c>
      <c r="ED2028" s="72"/>
      <c r="EE2028" s="72"/>
    </row>
    <row r="2029" spans="68:135">
      <c r="BP2029" s="47">
        <v>144.16999999999999</v>
      </c>
      <c r="BQ2029" s="47">
        <v>1</v>
      </c>
      <c r="BR2029" s="47">
        <v>144.16999999999999</v>
      </c>
      <c r="BS2029" s="80" t="s">
        <v>432</v>
      </c>
      <c r="ED2029" s="72"/>
      <c r="EE2029" s="72"/>
    </row>
    <row r="2030" spans="68:135">
      <c r="BP2030" s="47">
        <v>144.18</v>
      </c>
      <c r="BQ2030" s="47">
        <v>1</v>
      </c>
      <c r="BR2030" s="47">
        <v>144.18</v>
      </c>
      <c r="BS2030" s="80" t="s">
        <v>432</v>
      </c>
      <c r="ED2030" s="72"/>
      <c r="EE2030" s="72"/>
    </row>
    <row r="2031" spans="68:135">
      <c r="BP2031" s="47">
        <v>144.19</v>
      </c>
      <c r="BQ2031" s="47">
        <v>1</v>
      </c>
      <c r="BR2031" s="47">
        <v>144.19</v>
      </c>
      <c r="BS2031" s="80" t="s">
        <v>432</v>
      </c>
      <c r="ED2031" s="72"/>
      <c r="EE2031" s="72"/>
    </row>
    <row r="2032" spans="68:135">
      <c r="BP2032" s="47">
        <v>144.19999999999999</v>
      </c>
      <c r="BQ2032" s="47">
        <v>1</v>
      </c>
      <c r="BR2032" s="47">
        <v>144.19999999999999</v>
      </c>
      <c r="BS2032" s="80" t="s">
        <v>432</v>
      </c>
      <c r="ED2032" s="72"/>
      <c r="EE2032" s="72"/>
    </row>
    <row r="2033" spans="68:135">
      <c r="BP2033" s="47">
        <v>144.21</v>
      </c>
      <c r="BQ2033" s="47">
        <v>1</v>
      </c>
      <c r="BR2033" s="47">
        <v>144.21</v>
      </c>
      <c r="BS2033" s="80" t="s">
        <v>432</v>
      </c>
      <c r="ED2033" s="72"/>
      <c r="EE2033" s="72"/>
    </row>
    <row r="2034" spans="68:135">
      <c r="BP2034" s="47">
        <v>144.22</v>
      </c>
      <c r="BQ2034" s="47">
        <v>1</v>
      </c>
      <c r="BR2034" s="47">
        <v>144.22</v>
      </c>
      <c r="BS2034" s="80" t="s">
        <v>432</v>
      </c>
      <c r="ED2034" s="72"/>
      <c r="EE2034" s="72"/>
    </row>
    <row r="2035" spans="68:135">
      <c r="BP2035" s="47">
        <v>144.22999999999999</v>
      </c>
      <c r="BQ2035" s="47">
        <v>1</v>
      </c>
      <c r="BR2035" s="47">
        <v>144.22999999999999</v>
      </c>
      <c r="BS2035" s="80" t="s">
        <v>432</v>
      </c>
      <c r="ED2035" s="72"/>
      <c r="EE2035" s="72"/>
    </row>
    <row r="2036" spans="68:135">
      <c r="BP2036" s="47">
        <v>144.24</v>
      </c>
      <c r="BQ2036" s="47">
        <v>1</v>
      </c>
      <c r="BR2036" s="47">
        <v>144.24</v>
      </c>
      <c r="BS2036" s="80" t="s">
        <v>432</v>
      </c>
      <c r="ED2036" s="72"/>
      <c r="EE2036" s="72"/>
    </row>
    <row r="2037" spans="68:135">
      <c r="BP2037" s="47">
        <v>144.25</v>
      </c>
      <c r="BQ2037" s="47">
        <v>1</v>
      </c>
      <c r="BR2037" s="47">
        <v>144.25</v>
      </c>
      <c r="BS2037" s="80" t="s">
        <v>432</v>
      </c>
      <c r="ED2037" s="72"/>
      <c r="EE2037" s="72"/>
    </row>
    <row r="2038" spans="68:135">
      <c r="BP2038" s="47">
        <v>144.26</v>
      </c>
      <c r="BQ2038" s="47">
        <v>1</v>
      </c>
      <c r="BR2038" s="47">
        <v>144.26</v>
      </c>
      <c r="BS2038" s="80" t="s">
        <v>432</v>
      </c>
      <c r="ED2038" s="72"/>
      <c r="EE2038" s="72"/>
    </row>
    <row r="2039" spans="68:135">
      <c r="BP2039" s="47">
        <v>144.27000000000001</v>
      </c>
      <c r="BQ2039" s="47">
        <v>1</v>
      </c>
      <c r="BR2039" s="47">
        <v>144.27000000000001</v>
      </c>
      <c r="BS2039" s="80" t="s">
        <v>432</v>
      </c>
      <c r="ED2039" s="72"/>
      <c r="EE2039" s="72"/>
    </row>
    <row r="2040" spans="68:135">
      <c r="BP2040" s="47">
        <v>144.28</v>
      </c>
      <c r="BQ2040" s="47">
        <v>1</v>
      </c>
      <c r="BR2040" s="47">
        <v>144.28</v>
      </c>
      <c r="BS2040" s="80" t="s">
        <v>432</v>
      </c>
      <c r="ED2040" s="72"/>
      <c r="EE2040" s="72"/>
    </row>
    <row r="2041" spans="68:135">
      <c r="BP2041" s="47">
        <v>144.29</v>
      </c>
      <c r="BQ2041" s="47">
        <v>1</v>
      </c>
      <c r="BR2041" s="47">
        <v>144.29</v>
      </c>
      <c r="BS2041" s="80" t="s">
        <v>432</v>
      </c>
      <c r="ED2041" s="72"/>
      <c r="EE2041" s="72"/>
    </row>
    <row r="2042" spans="68:135">
      <c r="BP2042" s="47">
        <v>144.30000000000001</v>
      </c>
      <c r="BQ2042" s="47">
        <v>1</v>
      </c>
      <c r="BR2042" s="47">
        <v>144.30000000000001</v>
      </c>
      <c r="BS2042" s="80" t="s">
        <v>432</v>
      </c>
      <c r="ED2042" s="72"/>
      <c r="EE2042" s="72"/>
    </row>
    <row r="2043" spans="68:135">
      <c r="BP2043" s="47">
        <v>144.31</v>
      </c>
      <c r="BQ2043" s="47">
        <v>1</v>
      </c>
      <c r="BR2043" s="47">
        <v>144.31</v>
      </c>
      <c r="BS2043" s="80" t="s">
        <v>432</v>
      </c>
      <c r="ED2043" s="72"/>
      <c r="EE2043" s="72"/>
    </row>
    <row r="2044" spans="68:135">
      <c r="BP2044" s="47">
        <v>144.32</v>
      </c>
      <c r="BQ2044" s="47">
        <v>1</v>
      </c>
      <c r="BR2044" s="47">
        <v>144.32</v>
      </c>
      <c r="BS2044" s="80" t="s">
        <v>432</v>
      </c>
      <c r="ED2044" s="72"/>
      <c r="EE2044" s="72"/>
    </row>
    <row r="2045" spans="68:135">
      <c r="BP2045" s="47">
        <v>144.33000000000001</v>
      </c>
      <c r="BQ2045" s="47">
        <v>1</v>
      </c>
      <c r="BR2045" s="47">
        <v>144.33000000000001</v>
      </c>
      <c r="BS2045" s="80" t="s">
        <v>432</v>
      </c>
      <c r="ED2045" s="72"/>
      <c r="EE2045" s="72"/>
    </row>
    <row r="2046" spans="68:135">
      <c r="BP2046" s="47">
        <v>144.34</v>
      </c>
      <c r="BQ2046" s="47">
        <v>1</v>
      </c>
      <c r="BR2046" s="47">
        <v>144.34</v>
      </c>
      <c r="BS2046" s="80" t="s">
        <v>432</v>
      </c>
      <c r="ED2046" s="72"/>
      <c r="EE2046" s="72"/>
    </row>
    <row r="2047" spans="68:135">
      <c r="BP2047" s="47">
        <v>144.35</v>
      </c>
      <c r="BQ2047" s="47">
        <v>1</v>
      </c>
      <c r="BR2047" s="47">
        <v>144.35</v>
      </c>
      <c r="BS2047" s="80" t="s">
        <v>432</v>
      </c>
      <c r="ED2047" s="72"/>
      <c r="EE2047" s="72"/>
    </row>
    <row r="2048" spans="68:135">
      <c r="BP2048" s="47">
        <v>144.36000000000001</v>
      </c>
      <c r="BQ2048" s="47">
        <v>1</v>
      </c>
      <c r="BR2048" s="47">
        <v>144.36000000000001</v>
      </c>
      <c r="BS2048" s="80" t="s">
        <v>432</v>
      </c>
      <c r="ED2048" s="72"/>
      <c r="EE2048" s="72"/>
    </row>
    <row r="2049" spans="68:135">
      <c r="BP2049" s="47">
        <v>144.37</v>
      </c>
      <c r="BQ2049" s="47">
        <v>1</v>
      </c>
      <c r="BR2049" s="47">
        <v>144.37</v>
      </c>
      <c r="BS2049" s="80" t="s">
        <v>432</v>
      </c>
      <c r="ED2049" s="72"/>
      <c r="EE2049" s="72"/>
    </row>
    <row r="2050" spans="68:135">
      <c r="BP2050" s="47">
        <v>144.38</v>
      </c>
      <c r="BQ2050" s="47">
        <v>1</v>
      </c>
      <c r="BR2050" s="47">
        <v>144.38</v>
      </c>
      <c r="BS2050" s="80" t="s">
        <v>432</v>
      </c>
      <c r="ED2050" s="72"/>
      <c r="EE2050" s="72"/>
    </row>
    <row r="2051" spans="68:135">
      <c r="BP2051" s="47">
        <v>144.38999999999999</v>
      </c>
      <c r="BQ2051" s="47">
        <v>1</v>
      </c>
      <c r="BR2051" s="47">
        <v>144.38999999999999</v>
      </c>
      <c r="BS2051" s="80" t="s">
        <v>432</v>
      </c>
      <c r="ED2051" s="72"/>
      <c r="EE2051" s="72"/>
    </row>
    <row r="2052" spans="68:135">
      <c r="BP2052" s="47">
        <v>144.4</v>
      </c>
      <c r="BQ2052" s="47">
        <v>1</v>
      </c>
      <c r="BR2052" s="47">
        <v>144.4</v>
      </c>
      <c r="BS2052" s="80" t="s">
        <v>432</v>
      </c>
      <c r="ED2052" s="72"/>
      <c r="EE2052" s="72"/>
    </row>
    <row r="2053" spans="68:135">
      <c r="BP2053" s="47">
        <v>144.41</v>
      </c>
      <c r="BQ2053" s="47">
        <v>1</v>
      </c>
      <c r="BR2053" s="47">
        <v>144.41</v>
      </c>
      <c r="BS2053" s="80" t="s">
        <v>432</v>
      </c>
      <c r="ED2053" s="72"/>
      <c r="EE2053" s="72"/>
    </row>
    <row r="2054" spans="68:135">
      <c r="BP2054" s="47">
        <v>144.41999999999999</v>
      </c>
      <c r="BQ2054" s="47">
        <v>1</v>
      </c>
      <c r="BR2054" s="47">
        <v>144.41999999999999</v>
      </c>
      <c r="BS2054" s="80" t="s">
        <v>432</v>
      </c>
      <c r="ED2054" s="72"/>
      <c r="EE2054" s="72"/>
    </row>
    <row r="2055" spans="68:135">
      <c r="BP2055" s="47">
        <v>144.43</v>
      </c>
      <c r="BQ2055" s="47">
        <v>1</v>
      </c>
      <c r="BR2055" s="47">
        <v>144.43</v>
      </c>
      <c r="BS2055" s="80" t="s">
        <v>432</v>
      </c>
      <c r="ED2055" s="72"/>
      <c r="EE2055" s="72"/>
    </row>
    <row r="2056" spans="68:135">
      <c r="BP2056" s="47">
        <v>144.44</v>
      </c>
      <c r="BQ2056" s="47">
        <v>1</v>
      </c>
      <c r="BR2056" s="47">
        <v>144.44</v>
      </c>
      <c r="BS2056" s="80" t="s">
        <v>432</v>
      </c>
      <c r="ED2056" s="72"/>
      <c r="EE2056" s="72"/>
    </row>
    <row r="2057" spans="68:135">
      <c r="BP2057" s="47">
        <v>144.44999999999999</v>
      </c>
      <c r="BQ2057" s="47">
        <v>1</v>
      </c>
      <c r="BR2057" s="47">
        <v>144.44999999999999</v>
      </c>
      <c r="BS2057" s="80" t="s">
        <v>432</v>
      </c>
      <c r="ED2057" s="72"/>
      <c r="EE2057" s="72"/>
    </row>
    <row r="2058" spans="68:135">
      <c r="BP2058" s="47">
        <v>144.46</v>
      </c>
      <c r="BQ2058" s="47">
        <v>1</v>
      </c>
      <c r="BR2058" s="47">
        <v>144.46</v>
      </c>
      <c r="BS2058" s="80" t="s">
        <v>432</v>
      </c>
      <c r="ED2058" s="72"/>
      <c r="EE2058" s="72"/>
    </row>
    <row r="2059" spans="68:135">
      <c r="BP2059" s="47">
        <v>144.47</v>
      </c>
      <c r="BQ2059" s="47">
        <v>1</v>
      </c>
      <c r="BR2059" s="47">
        <v>144.47</v>
      </c>
      <c r="BS2059" s="80" t="s">
        <v>432</v>
      </c>
      <c r="ED2059" s="72"/>
      <c r="EE2059" s="72"/>
    </row>
    <row r="2060" spans="68:135">
      <c r="BP2060" s="47">
        <v>144.47999999999999</v>
      </c>
      <c r="BQ2060" s="47">
        <v>1</v>
      </c>
      <c r="BR2060" s="47">
        <v>144.47999999999999</v>
      </c>
      <c r="BS2060" s="80" t="s">
        <v>432</v>
      </c>
      <c r="ED2060" s="72"/>
      <c r="EE2060" s="72"/>
    </row>
    <row r="2061" spans="68:135">
      <c r="BP2061" s="47">
        <v>144.49</v>
      </c>
      <c r="BQ2061" s="47">
        <v>1</v>
      </c>
      <c r="BR2061" s="47">
        <v>144.49</v>
      </c>
      <c r="BS2061" s="80" t="s">
        <v>432</v>
      </c>
      <c r="ED2061" s="72"/>
      <c r="EE2061" s="72"/>
    </row>
    <row r="2062" spans="68:135">
      <c r="BP2062" s="47">
        <v>144.5</v>
      </c>
      <c r="BQ2062" s="47">
        <v>1</v>
      </c>
      <c r="BR2062" s="47">
        <v>144.5</v>
      </c>
      <c r="BS2062" s="80" t="s">
        <v>432</v>
      </c>
      <c r="ED2062" s="72"/>
      <c r="EE2062" s="72"/>
    </row>
    <row r="2063" spans="68:135">
      <c r="BP2063" s="47">
        <v>144.51</v>
      </c>
      <c r="BQ2063" s="47">
        <v>1</v>
      </c>
      <c r="BR2063" s="47">
        <v>144.51</v>
      </c>
      <c r="BS2063" s="80" t="s">
        <v>432</v>
      </c>
      <c r="ED2063" s="72"/>
      <c r="EE2063" s="72"/>
    </row>
    <row r="2064" spans="68:135">
      <c r="BP2064" s="47">
        <v>144.52000000000001</v>
      </c>
      <c r="BQ2064" s="47">
        <v>1</v>
      </c>
      <c r="BR2064" s="47">
        <v>144.52000000000001</v>
      </c>
      <c r="BS2064" s="80" t="s">
        <v>432</v>
      </c>
      <c r="ED2064" s="72"/>
      <c r="EE2064" s="72"/>
    </row>
    <row r="2065" spans="68:135">
      <c r="BP2065" s="47">
        <v>144.53</v>
      </c>
      <c r="BQ2065" s="47">
        <v>1</v>
      </c>
      <c r="BR2065" s="47">
        <v>144.53</v>
      </c>
      <c r="BS2065" s="80" t="s">
        <v>432</v>
      </c>
      <c r="ED2065" s="72"/>
      <c r="EE2065" s="72"/>
    </row>
    <row r="2066" spans="68:135">
      <c r="BP2066" s="47">
        <v>144.54</v>
      </c>
      <c r="BQ2066" s="47">
        <v>1</v>
      </c>
      <c r="BR2066" s="47">
        <v>144.54</v>
      </c>
      <c r="BS2066" s="80" t="s">
        <v>432</v>
      </c>
      <c r="ED2066" s="72"/>
      <c r="EE2066" s="72"/>
    </row>
    <row r="2067" spans="68:135">
      <c r="BP2067" s="47">
        <v>144.55000000000001</v>
      </c>
      <c r="BQ2067" s="47">
        <v>1</v>
      </c>
      <c r="BR2067" s="47">
        <v>144.55000000000001</v>
      </c>
      <c r="BS2067" s="80" t="s">
        <v>432</v>
      </c>
      <c r="ED2067" s="72"/>
      <c r="EE2067" s="72"/>
    </row>
    <row r="2068" spans="68:135">
      <c r="BP2068" s="47">
        <v>144.56</v>
      </c>
      <c r="BQ2068" s="47">
        <v>1</v>
      </c>
      <c r="BR2068" s="47">
        <v>144.56</v>
      </c>
      <c r="BS2068" s="80" t="s">
        <v>432</v>
      </c>
      <c r="ED2068" s="72"/>
      <c r="EE2068" s="72"/>
    </row>
    <row r="2069" spans="68:135">
      <c r="BP2069" s="47">
        <v>144.57</v>
      </c>
      <c r="BQ2069" s="47">
        <v>1</v>
      </c>
      <c r="BR2069" s="47">
        <v>144.57</v>
      </c>
      <c r="BS2069" s="80" t="s">
        <v>432</v>
      </c>
      <c r="ED2069" s="72"/>
      <c r="EE2069" s="72"/>
    </row>
    <row r="2070" spans="68:135">
      <c r="BP2070" s="47">
        <v>144.58000000000001</v>
      </c>
      <c r="BQ2070" s="47">
        <v>1</v>
      </c>
      <c r="BR2070" s="47">
        <v>144.58000000000001</v>
      </c>
      <c r="BS2070" s="80" t="s">
        <v>432</v>
      </c>
      <c r="ED2070" s="72"/>
      <c r="EE2070" s="72"/>
    </row>
    <row r="2071" spans="68:135">
      <c r="BP2071" s="47">
        <v>144.59</v>
      </c>
      <c r="BQ2071" s="47">
        <v>1</v>
      </c>
      <c r="BR2071" s="47">
        <v>144.59</v>
      </c>
      <c r="BS2071" s="80" t="s">
        <v>432</v>
      </c>
      <c r="ED2071" s="72"/>
      <c r="EE2071" s="72"/>
    </row>
    <row r="2072" spans="68:135">
      <c r="BP2072" s="47">
        <v>144.6</v>
      </c>
      <c r="BQ2072" s="47">
        <v>1</v>
      </c>
      <c r="BR2072" s="47">
        <v>144.6</v>
      </c>
      <c r="BS2072" s="80" t="s">
        <v>432</v>
      </c>
      <c r="ED2072" s="72"/>
      <c r="EE2072" s="72"/>
    </row>
    <row r="2073" spans="68:135">
      <c r="BP2073" s="47">
        <v>144.61000000000001</v>
      </c>
      <c r="BQ2073" s="47">
        <v>1</v>
      </c>
      <c r="BR2073" s="47">
        <v>144.61000000000001</v>
      </c>
      <c r="BS2073" s="80" t="s">
        <v>432</v>
      </c>
      <c r="ED2073" s="72"/>
      <c r="EE2073" s="72"/>
    </row>
    <row r="2074" spans="68:135">
      <c r="BP2074" s="47">
        <v>144.62</v>
      </c>
      <c r="BQ2074" s="47">
        <v>1</v>
      </c>
      <c r="BR2074" s="47">
        <v>144.62</v>
      </c>
      <c r="BS2074" s="80" t="s">
        <v>432</v>
      </c>
      <c r="ED2074" s="72"/>
      <c r="EE2074" s="72"/>
    </row>
    <row r="2075" spans="68:135">
      <c r="BP2075" s="47">
        <v>144.63</v>
      </c>
      <c r="BQ2075" s="47">
        <v>1</v>
      </c>
      <c r="BR2075" s="47">
        <v>144.63</v>
      </c>
      <c r="BS2075" s="80" t="s">
        <v>432</v>
      </c>
      <c r="ED2075" s="72"/>
      <c r="EE2075" s="72"/>
    </row>
    <row r="2076" spans="68:135">
      <c r="BP2076" s="47">
        <v>144.63999999999999</v>
      </c>
      <c r="BQ2076" s="47">
        <v>1</v>
      </c>
      <c r="BR2076" s="47">
        <v>144.63999999999999</v>
      </c>
      <c r="BS2076" s="80" t="s">
        <v>432</v>
      </c>
      <c r="ED2076" s="72"/>
      <c r="EE2076" s="72"/>
    </row>
    <row r="2077" spans="68:135">
      <c r="BP2077" s="47">
        <v>144.65</v>
      </c>
      <c r="BQ2077" s="47">
        <v>1</v>
      </c>
      <c r="BR2077" s="47">
        <v>144.65</v>
      </c>
      <c r="BS2077" s="80" t="s">
        <v>432</v>
      </c>
      <c r="ED2077" s="72"/>
      <c r="EE2077" s="72"/>
    </row>
    <row r="2078" spans="68:135">
      <c r="BP2078" s="47">
        <v>144.66</v>
      </c>
      <c r="BQ2078" s="47">
        <v>1</v>
      </c>
      <c r="BR2078" s="47">
        <v>144.66</v>
      </c>
      <c r="BS2078" s="80" t="s">
        <v>432</v>
      </c>
      <c r="ED2078" s="72"/>
      <c r="EE2078" s="72"/>
    </row>
    <row r="2079" spans="68:135">
      <c r="BP2079" s="47">
        <v>144.66999999999999</v>
      </c>
      <c r="BQ2079" s="47">
        <v>1</v>
      </c>
      <c r="BR2079" s="47">
        <v>144.66999999999999</v>
      </c>
      <c r="BS2079" s="80" t="s">
        <v>432</v>
      </c>
      <c r="ED2079" s="72"/>
      <c r="EE2079" s="72"/>
    </row>
    <row r="2080" spans="68:135">
      <c r="BP2080" s="47">
        <v>144.68</v>
      </c>
      <c r="BQ2080" s="47">
        <v>1</v>
      </c>
      <c r="BR2080" s="47">
        <v>144.68</v>
      </c>
      <c r="BS2080" s="80" t="s">
        <v>432</v>
      </c>
      <c r="ED2080" s="72"/>
      <c r="EE2080" s="72"/>
    </row>
    <row r="2081" spans="68:135">
      <c r="BP2081" s="47">
        <v>144.69</v>
      </c>
      <c r="BQ2081" s="47">
        <v>1</v>
      </c>
      <c r="BR2081" s="47">
        <v>144.69</v>
      </c>
      <c r="BS2081" s="80" t="s">
        <v>432</v>
      </c>
      <c r="ED2081" s="72"/>
      <c r="EE2081" s="72"/>
    </row>
    <row r="2082" spans="68:135">
      <c r="BP2082" s="47">
        <v>144.69999999999999</v>
      </c>
      <c r="BQ2082" s="47">
        <v>1</v>
      </c>
      <c r="BR2082" s="47">
        <v>144.69999999999999</v>
      </c>
      <c r="BS2082" s="80" t="s">
        <v>432</v>
      </c>
      <c r="ED2082" s="72"/>
      <c r="EE2082" s="72"/>
    </row>
    <row r="2083" spans="68:135">
      <c r="BP2083" s="47">
        <v>144.71</v>
      </c>
      <c r="BQ2083" s="47">
        <v>1</v>
      </c>
      <c r="BR2083" s="47">
        <v>144.71</v>
      </c>
      <c r="BS2083" s="80" t="s">
        <v>432</v>
      </c>
      <c r="ED2083" s="72"/>
      <c r="EE2083" s="72"/>
    </row>
    <row r="2084" spans="68:135">
      <c r="BP2084" s="47">
        <v>144.72</v>
      </c>
      <c r="BQ2084" s="47">
        <v>1</v>
      </c>
      <c r="BR2084" s="47">
        <v>144.72</v>
      </c>
      <c r="BS2084" s="80" t="s">
        <v>432</v>
      </c>
      <c r="ED2084" s="72"/>
      <c r="EE2084" s="72"/>
    </row>
    <row r="2085" spans="68:135">
      <c r="BP2085" s="47">
        <v>144.72999999999999</v>
      </c>
      <c r="BQ2085" s="47">
        <v>1</v>
      </c>
      <c r="BR2085" s="47">
        <v>144.72999999999999</v>
      </c>
      <c r="BS2085" s="80" t="s">
        <v>432</v>
      </c>
      <c r="ED2085" s="72"/>
      <c r="EE2085" s="72"/>
    </row>
    <row r="2086" spans="68:135">
      <c r="BP2086" s="47">
        <v>144.74</v>
      </c>
      <c r="BQ2086" s="47">
        <v>1</v>
      </c>
      <c r="BR2086" s="47">
        <v>144.74</v>
      </c>
      <c r="BS2086" s="80" t="s">
        <v>432</v>
      </c>
      <c r="ED2086" s="72"/>
      <c r="EE2086" s="72"/>
    </row>
    <row r="2087" spans="68:135">
      <c r="BP2087" s="47">
        <v>144.75</v>
      </c>
      <c r="BQ2087" s="47">
        <v>1</v>
      </c>
      <c r="BR2087" s="47">
        <v>144.75</v>
      </c>
      <c r="BS2087" s="80" t="s">
        <v>432</v>
      </c>
      <c r="ED2087" s="72"/>
      <c r="EE2087" s="72"/>
    </row>
    <row r="2088" spans="68:135">
      <c r="BP2088" s="47">
        <v>144.76</v>
      </c>
      <c r="BQ2088" s="47">
        <v>1</v>
      </c>
      <c r="BR2088" s="47">
        <v>144.76</v>
      </c>
      <c r="BS2088" s="80" t="s">
        <v>432</v>
      </c>
      <c r="ED2088" s="72"/>
      <c r="EE2088" s="72"/>
    </row>
    <row r="2089" spans="68:135">
      <c r="BP2089" s="47">
        <v>144.77000000000001</v>
      </c>
      <c r="BQ2089" s="47">
        <v>1</v>
      </c>
      <c r="BR2089" s="47">
        <v>144.77000000000001</v>
      </c>
      <c r="BS2089" s="80" t="s">
        <v>432</v>
      </c>
      <c r="ED2089" s="72"/>
      <c r="EE2089" s="72"/>
    </row>
    <row r="2090" spans="68:135">
      <c r="BP2090" s="47">
        <v>144.78</v>
      </c>
      <c r="BQ2090" s="47">
        <v>1</v>
      </c>
      <c r="BR2090" s="47">
        <v>144.78</v>
      </c>
      <c r="BS2090" s="80" t="s">
        <v>432</v>
      </c>
      <c r="ED2090" s="72"/>
      <c r="EE2090" s="72"/>
    </row>
    <row r="2091" spans="68:135">
      <c r="BP2091" s="47">
        <v>144.79</v>
      </c>
      <c r="BQ2091" s="47">
        <v>1</v>
      </c>
      <c r="BR2091" s="47">
        <v>144.79</v>
      </c>
      <c r="BS2091" s="80" t="s">
        <v>432</v>
      </c>
      <c r="ED2091" s="72"/>
      <c r="EE2091" s="72"/>
    </row>
    <row r="2092" spans="68:135">
      <c r="BP2092" s="47">
        <v>144.80000000000001</v>
      </c>
      <c r="BQ2092" s="47">
        <v>1</v>
      </c>
      <c r="BR2092" s="47">
        <v>144.80000000000001</v>
      </c>
      <c r="BS2092" s="80" t="s">
        <v>432</v>
      </c>
      <c r="ED2092" s="72"/>
      <c r="EE2092" s="72"/>
    </row>
    <row r="2093" spans="68:135">
      <c r="BP2093" s="47">
        <v>144.81</v>
      </c>
      <c r="BQ2093" s="47">
        <v>1</v>
      </c>
      <c r="BR2093" s="47">
        <v>144.81</v>
      </c>
      <c r="BS2093" s="80" t="s">
        <v>432</v>
      </c>
      <c r="ED2093" s="72"/>
      <c r="EE2093" s="72"/>
    </row>
    <row r="2094" spans="68:135">
      <c r="BP2094" s="47">
        <v>144.82</v>
      </c>
      <c r="BQ2094" s="47">
        <v>1</v>
      </c>
      <c r="BR2094" s="47">
        <v>144.82</v>
      </c>
      <c r="BS2094" s="80" t="s">
        <v>432</v>
      </c>
      <c r="ED2094" s="72"/>
      <c r="EE2094" s="72"/>
    </row>
    <row r="2095" spans="68:135">
      <c r="BP2095" s="47">
        <v>144.83000000000001</v>
      </c>
      <c r="BQ2095" s="47">
        <v>1</v>
      </c>
      <c r="BR2095" s="47">
        <v>144.83000000000001</v>
      </c>
      <c r="BS2095" s="80" t="s">
        <v>432</v>
      </c>
      <c r="ED2095" s="72"/>
      <c r="EE2095" s="72"/>
    </row>
    <row r="2096" spans="68:135">
      <c r="BP2096" s="47">
        <v>144.84</v>
      </c>
      <c r="BQ2096" s="47">
        <v>1</v>
      </c>
      <c r="BR2096" s="47">
        <v>144.84</v>
      </c>
      <c r="BS2096" s="80" t="s">
        <v>432</v>
      </c>
      <c r="ED2096" s="72"/>
      <c r="EE2096" s="72"/>
    </row>
    <row r="2097" spans="68:135">
      <c r="BP2097" s="47">
        <v>144.85</v>
      </c>
      <c r="BQ2097" s="47">
        <v>1</v>
      </c>
      <c r="BR2097" s="47">
        <v>144.85</v>
      </c>
      <c r="BS2097" s="80" t="s">
        <v>432</v>
      </c>
      <c r="ED2097" s="72"/>
      <c r="EE2097" s="72"/>
    </row>
    <row r="2098" spans="68:135">
      <c r="BP2098" s="47">
        <v>144.86000000000001</v>
      </c>
      <c r="BQ2098" s="47">
        <v>1</v>
      </c>
      <c r="BR2098" s="47">
        <v>144.86000000000001</v>
      </c>
      <c r="BS2098" s="80" t="s">
        <v>432</v>
      </c>
      <c r="ED2098" s="72"/>
      <c r="EE2098" s="72"/>
    </row>
    <row r="2099" spans="68:135">
      <c r="BP2099" s="47">
        <v>144.87</v>
      </c>
      <c r="BQ2099" s="47">
        <v>1</v>
      </c>
      <c r="BR2099" s="47">
        <v>144.87</v>
      </c>
      <c r="BS2099" s="80" t="s">
        <v>432</v>
      </c>
      <c r="ED2099" s="72"/>
      <c r="EE2099" s="72"/>
    </row>
    <row r="2100" spans="68:135">
      <c r="BP2100" s="47">
        <v>144.88</v>
      </c>
      <c r="BQ2100" s="47">
        <v>1</v>
      </c>
      <c r="BR2100" s="47">
        <v>144.88</v>
      </c>
      <c r="BS2100" s="80" t="s">
        <v>432</v>
      </c>
      <c r="ED2100" s="72"/>
      <c r="EE2100" s="72"/>
    </row>
    <row r="2101" spans="68:135">
      <c r="BP2101" s="47">
        <v>144.88999999999999</v>
      </c>
      <c r="BQ2101" s="47">
        <v>1</v>
      </c>
      <c r="BR2101" s="47">
        <v>144.88999999999999</v>
      </c>
      <c r="BS2101" s="80" t="s">
        <v>432</v>
      </c>
      <c r="ED2101" s="72"/>
      <c r="EE2101" s="72"/>
    </row>
    <row r="2102" spans="68:135">
      <c r="BP2102" s="47">
        <v>144.9</v>
      </c>
      <c r="BQ2102" s="47">
        <v>1</v>
      </c>
      <c r="BR2102" s="47">
        <v>144.9</v>
      </c>
      <c r="BS2102" s="80" t="s">
        <v>432</v>
      </c>
      <c r="ED2102" s="72"/>
      <c r="EE2102" s="72"/>
    </row>
    <row r="2103" spans="68:135">
      <c r="BP2103" s="47">
        <v>144.91</v>
      </c>
      <c r="BQ2103" s="47">
        <v>1</v>
      </c>
      <c r="BR2103" s="47">
        <v>144.91</v>
      </c>
      <c r="BS2103" s="80" t="s">
        <v>432</v>
      </c>
      <c r="ED2103" s="72"/>
      <c r="EE2103" s="72"/>
    </row>
    <row r="2104" spans="68:135">
      <c r="BP2104" s="47">
        <v>144.91999999999999</v>
      </c>
      <c r="BQ2104" s="47">
        <v>1</v>
      </c>
      <c r="BR2104" s="47">
        <v>144.91999999999999</v>
      </c>
      <c r="BS2104" s="80" t="s">
        <v>432</v>
      </c>
      <c r="ED2104" s="72"/>
      <c r="EE2104" s="72"/>
    </row>
    <row r="2105" spans="68:135">
      <c r="BP2105" s="47">
        <v>144.93</v>
      </c>
      <c r="BQ2105" s="47">
        <v>1</v>
      </c>
      <c r="BR2105" s="47">
        <v>144.93</v>
      </c>
      <c r="BS2105" s="80" t="s">
        <v>432</v>
      </c>
      <c r="ED2105" s="72"/>
      <c r="EE2105" s="72"/>
    </row>
    <row r="2106" spans="68:135">
      <c r="BP2106" s="47">
        <v>144.94</v>
      </c>
      <c r="BQ2106" s="47">
        <v>1</v>
      </c>
      <c r="BR2106" s="47">
        <v>144.94</v>
      </c>
      <c r="BS2106" s="80" t="s">
        <v>432</v>
      </c>
      <c r="ED2106" s="72"/>
      <c r="EE2106" s="72"/>
    </row>
    <row r="2107" spans="68:135">
      <c r="BP2107" s="47">
        <v>144.94999999999999</v>
      </c>
      <c r="BQ2107" s="47">
        <v>1</v>
      </c>
      <c r="BR2107" s="47">
        <v>144.94999999999999</v>
      </c>
      <c r="BS2107" s="80" t="s">
        <v>432</v>
      </c>
      <c r="ED2107" s="72"/>
      <c r="EE2107" s="72"/>
    </row>
    <row r="2108" spans="68:135">
      <c r="BP2108" s="47">
        <v>144.96</v>
      </c>
      <c r="BQ2108" s="47">
        <v>1</v>
      </c>
      <c r="BR2108" s="47">
        <v>144.96</v>
      </c>
      <c r="BS2108" s="80" t="s">
        <v>432</v>
      </c>
      <c r="ED2108" s="72"/>
      <c r="EE2108" s="72"/>
    </row>
    <row r="2109" spans="68:135">
      <c r="BP2109" s="47">
        <v>144.97</v>
      </c>
      <c r="BQ2109" s="47">
        <v>1</v>
      </c>
      <c r="BR2109" s="47">
        <v>144.97</v>
      </c>
      <c r="BS2109" s="80" t="s">
        <v>432</v>
      </c>
      <c r="ED2109" s="72"/>
      <c r="EE2109" s="72"/>
    </row>
    <row r="2110" spans="68:135">
      <c r="BP2110" s="47">
        <v>144.97999999999999</v>
      </c>
      <c r="BQ2110" s="47">
        <v>1</v>
      </c>
      <c r="BR2110" s="47">
        <v>144.97999999999999</v>
      </c>
      <c r="BS2110" s="80" t="s">
        <v>432</v>
      </c>
      <c r="ED2110" s="72"/>
      <c r="EE2110" s="72"/>
    </row>
    <row r="2111" spans="68:135">
      <c r="BP2111" s="47">
        <v>144.99</v>
      </c>
      <c r="BQ2111" s="47">
        <v>1</v>
      </c>
      <c r="BR2111" s="47">
        <v>144.99</v>
      </c>
      <c r="BS2111" s="80" t="s">
        <v>432</v>
      </c>
      <c r="ED2111" s="72"/>
      <c r="EE2111" s="72"/>
    </row>
    <row r="2112" spans="68:135">
      <c r="BP2112" s="47">
        <v>145</v>
      </c>
      <c r="BQ2112" s="47">
        <v>1</v>
      </c>
      <c r="BR2112" s="47">
        <v>145</v>
      </c>
      <c r="BS2112" s="80" t="s">
        <v>432</v>
      </c>
      <c r="ED2112" s="72"/>
      <c r="EE2112" s="72"/>
    </row>
    <row r="2113" spans="68:135">
      <c r="BP2113" s="47">
        <v>149</v>
      </c>
      <c r="BQ2113" s="47">
        <v>1</v>
      </c>
      <c r="BR2113" s="47">
        <v>149</v>
      </c>
      <c r="BS2113" s="80" t="s">
        <v>432</v>
      </c>
      <c r="ED2113" s="72"/>
      <c r="EE2113" s="72"/>
    </row>
    <row r="2114" spans="68:135">
      <c r="BP2114" s="47">
        <v>149.01</v>
      </c>
      <c r="BQ2114" s="47">
        <v>1</v>
      </c>
      <c r="BR2114" s="47">
        <v>149.01</v>
      </c>
      <c r="BS2114" s="80" t="s">
        <v>432</v>
      </c>
      <c r="ED2114" s="72"/>
      <c r="EE2114" s="72"/>
    </row>
    <row r="2115" spans="68:135">
      <c r="BP2115" s="47">
        <v>149.02000000000001</v>
      </c>
      <c r="BQ2115" s="47">
        <v>1</v>
      </c>
      <c r="BR2115" s="47">
        <v>149.02000000000001</v>
      </c>
      <c r="BS2115" s="80" t="s">
        <v>432</v>
      </c>
      <c r="ED2115" s="72"/>
      <c r="EE2115" s="72"/>
    </row>
    <row r="2116" spans="68:135">
      <c r="BP2116" s="47">
        <v>149.03</v>
      </c>
      <c r="BQ2116" s="47">
        <v>1</v>
      </c>
      <c r="BR2116" s="47">
        <v>149.03</v>
      </c>
      <c r="BS2116" s="80" t="s">
        <v>432</v>
      </c>
      <c r="ED2116" s="72"/>
      <c r="EE2116" s="72"/>
    </row>
    <row r="2117" spans="68:135">
      <c r="BP2117" s="47">
        <v>149.04</v>
      </c>
      <c r="BQ2117" s="47">
        <v>1</v>
      </c>
      <c r="BR2117" s="47">
        <v>149.04</v>
      </c>
      <c r="BS2117" s="80" t="s">
        <v>432</v>
      </c>
      <c r="ED2117" s="72"/>
      <c r="EE2117" s="72"/>
    </row>
    <row r="2118" spans="68:135">
      <c r="BP2118" s="47">
        <v>149.05000000000001</v>
      </c>
      <c r="BQ2118" s="47">
        <v>1</v>
      </c>
      <c r="BR2118" s="47">
        <v>149.05000000000001</v>
      </c>
      <c r="BS2118" s="80" t="s">
        <v>432</v>
      </c>
      <c r="ED2118" s="72"/>
      <c r="EE2118" s="72"/>
    </row>
    <row r="2119" spans="68:135">
      <c r="BP2119" s="47">
        <v>149.06</v>
      </c>
      <c r="BQ2119" s="47">
        <v>1</v>
      </c>
      <c r="BR2119" s="47">
        <v>149.06</v>
      </c>
      <c r="BS2119" s="80" t="s">
        <v>432</v>
      </c>
      <c r="ED2119" s="72"/>
      <c r="EE2119" s="72"/>
    </row>
    <row r="2120" spans="68:135">
      <c r="BP2120" s="47">
        <v>149.07</v>
      </c>
      <c r="BQ2120" s="47">
        <v>1</v>
      </c>
      <c r="BR2120" s="47">
        <v>149.07</v>
      </c>
      <c r="BS2120" s="80" t="s">
        <v>432</v>
      </c>
      <c r="ED2120" s="72"/>
      <c r="EE2120" s="72"/>
    </row>
    <row r="2121" spans="68:135">
      <c r="BP2121" s="47">
        <v>149.08000000000001</v>
      </c>
      <c r="BQ2121" s="47">
        <v>1</v>
      </c>
      <c r="BR2121" s="47">
        <v>149.08000000000001</v>
      </c>
      <c r="BS2121" s="80" t="s">
        <v>432</v>
      </c>
      <c r="ED2121" s="72"/>
      <c r="EE2121" s="72"/>
    </row>
    <row r="2122" spans="68:135">
      <c r="BP2122" s="47">
        <v>149.09</v>
      </c>
      <c r="BQ2122" s="47">
        <v>1</v>
      </c>
      <c r="BR2122" s="47">
        <v>149.09</v>
      </c>
      <c r="BS2122" s="80" t="s">
        <v>432</v>
      </c>
      <c r="ED2122" s="72"/>
      <c r="EE2122" s="72"/>
    </row>
    <row r="2123" spans="68:135">
      <c r="BP2123" s="47">
        <v>149.1</v>
      </c>
      <c r="BQ2123" s="47">
        <v>1</v>
      </c>
      <c r="BR2123" s="47">
        <v>149.1</v>
      </c>
      <c r="BS2123" s="80" t="s">
        <v>432</v>
      </c>
      <c r="ED2123" s="72"/>
      <c r="EE2123" s="72"/>
    </row>
    <row r="2124" spans="68:135">
      <c r="BP2124" s="47">
        <v>149.11000000000001</v>
      </c>
      <c r="BQ2124" s="47">
        <v>1</v>
      </c>
      <c r="BR2124" s="47">
        <v>149.11000000000001</v>
      </c>
      <c r="BS2124" s="80" t="s">
        <v>432</v>
      </c>
      <c r="ED2124" s="72"/>
      <c r="EE2124" s="72"/>
    </row>
    <row r="2125" spans="68:135">
      <c r="BP2125" s="47">
        <v>149.12</v>
      </c>
      <c r="BQ2125" s="47">
        <v>1</v>
      </c>
      <c r="BR2125" s="47">
        <v>149.12</v>
      </c>
      <c r="BS2125" s="80" t="s">
        <v>432</v>
      </c>
      <c r="ED2125" s="72"/>
      <c r="EE2125" s="72"/>
    </row>
    <row r="2126" spans="68:135">
      <c r="BP2126" s="47">
        <v>149.13</v>
      </c>
      <c r="BQ2126" s="47">
        <v>1</v>
      </c>
      <c r="BR2126" s="47">
        <v>149.13</v>
      </c>
      <c r="BS2126" s="80" t="s">
        <v>432</v>
      </c>
      <c r="ED2126" s="72"/>
      <c r="EE2126" s="72"/>
    </row>
    <row r="2127" spans="68:135">
      <c r="BP2127" s="47">
        <v>149.13999999999999</v>
      </c>
      <c r="BQ2127" s="47">
        <v>1</v>
      </c>
      <c r="BR2127" s="47">
        <v>149.13999999999999</v>
      </c>
      <c r="BS2127" s="80" t="s">
        <v>432</v>
      </c>
      <c r="ED2127" s="72"/>
      <c r="EE2127" s="72"/>
    </row>
    <row r="2128" spans="68:135">
      <c r="BP2128" s="47">
        <v>149.15</v>
      </c>
      <c r="BQ2128" s="47">
        <v>1</v>
      </c>
      <c r="BR2128" s="47">
        <v>149.15</v>
      </c>
      <c r="BS2128" s="80" t="s">
        <v>432</v>
      </c>
      <c r="ED2128" s="72"/>
      <c r="EE2128" s="72"/>
    </row>
    <row r="2129" spans="68:135">
      <c r="BP2129" s="47">
        <v>149.16</v>
      </c>
      <c r="BQ2129" s="47">
        <v>1</v>
      </c>
      <c r="BR2129" s="47">
        <v>149.16</v>
      </c>
      <c r="BS2129" s="80" t="s">
        <v>432</v>
      </c>
      <c r="ED2129" s="72"/>
      <c r="EE2129" s="72"/>
    </row>
    <row r="2130" spans="68:135">
      <c r="BP2130" s="47">
        <v>149.16999999999999</v>
      </c>
      <c r="BQ2130" s="47">
        <v>1</v>
      </c>
      <c r="BR2130" s="47">
        <v>149.16999999999999</v>
      </c>
      <c r="BS2130" s="80" t="s">
        <v>432</v>
      </c>
      <c r="ED2130" s="72"/>
      <c r="EE2130" s="72"/>
    </row>
    <row r="2131" spans="68:135">
      <c r="BP2131" s="47">
        <v>149.18</v>
      </c>
      <c r="BQ2131" s="47">
        <v>1</v>
      </c>
      <c r="BR2131" s="47">
        <v>149.18</v>
      </c>
      <c r="BS2131" s="80" t="s">
        <v>432</v>
      </c>
      <c r="ED2131" s="72"/>
      <c r="EE2131" s="72"/>
    </row>
    <row r="2132" spans="68:135">
      <c r="BP2132" s="47">
        <v>149.19</v>
      </c>
      <c r="BQ2132" s="47">
        <v>1</v>
      </c>
      <c r="BR2132" s="47">
        <v>149.19</v>
      </c>
      <c r="BS2132" s="80" t="s">
        <v>432</v>
      </c>
      <c r="ED2132" s="72"/>
      <c r="EE2132" s="72"/>
    </row>
    <row r="2133" spans="68:135">
      <c r="BP2133" s="47">
        <v>149.19999999999999</v>
      </c>
      <c r="BQ2133" s="47">
        <v>1</v>
      </c>
      <c r="BR2133" s="47">
        <v>149.19999999999999</v>
      </c>
      <c r="BS2133" s="80" t="s">
        <v>432</v>
      </c>
      <c r="ED2133" s="72"/>
      <c r="EE2133" s="72"/>
    </row>
    <row r="2134" spans="68:135">
      <c r="BP2134" s="47">
        <v>149.21</v>
      </c>
      <c r="BQ2134" s="47">
        <v>1</v>
      </c>
      <c r="BR2134" s="47">
        <v>149.21</v>
      </c>
      <c r="BS2134" s="80" t="s">
        <v>432</v>
      </c>
      <c r="ED2134" s="72"/>
      <c r="EE2134" s="72"/>
    </row>
    <row r="2135" spans="68:135">
      <c r="BP2135" s="47">
        <v>149.22</v>
      </c>
      <c r="BQ2135" s="47">
        <v>1</v>
      </c>
      <c r="BR2135" s="47">
        <v>149.22</v>
      </c>
      <c r="BS2135" s="80" t="s">
        <v>432</v>
      </c>
      <c r="ED2135" s="72"/>
      <c r="EE2135" s="72"/>
    </row>
    <row r="2136" spans="68:135">
      <c r="BP2136" s="47">
        <v>149.22999999999999</v>
      </c>
      <c r="BQ2136" s="47">
        <v>1</v>
      </c>
      <c r="BR2136" s="47">
        <v>149.22999999999999</v>
      </c>
      <c r="BS2136" s="80" t="s">
        <v>432</v>
      </c>
      <c r="ED2136" s="72"/>
      <c r="EE2136" s="72"/>
    </row>
    <row r="2137" spans="68:135">
      <c r="BP2137" s="47">
        <v>149.24</v>
      </c>
      <c r="BQ2137" s="47">
        <v>1</v>
      </c>
      <c r="BR2137" s="47">
        <v>149.24</v>
      </c>
      <c r="BS2137" s="80" t="s">
        <v>432</v>
      </c>
      <c r="ED2137" s="72"/>
      <c r="EE2137" s="72"/>
    </row>
    <row r="2138" spans="68:135">
      <c r="BP2138" s="47">
        <v>149.25</v>
      </c>
      <c r="BQ2138" s="47">
        <v>1</v>
      </c>
      <c r="BR2138" s="47">
        <v>149.25</v>
      </c>
      <c r="BS2138" s="80" t="s">
        <v>432</v>
      </c>
      <c r="ED2138" s="72"/>
      <c r="EE2138" s="72"/>
    </row>
    <row r="2139" spans="68:135">
      <c r="BP2139" s="47">
        <v>149.26</v>
      </c>
      <c r="BQ2139" s="47">
        <v>1</v>
      </c>
      <c r="BR2139" s="47">
        <v>149.26</v>
      </c>
      <c r="BS2139" s="80" t="s">
        <v>432</v>
      </c>
      <c r="ED2139" s="72"/>
      <c r="EE2139" s="72"/>
    </row>
    <row r="2140" spans="68:135">
      <c r="BP2140" s="47">
        <v>149.27000000000001</v>
      </c>
      <c r="BQ2140" s="47">
        <v>1</v>
      </c>
      <c r="BR2140" s="47">
        <v>149.27000000000001</v>
      </c>
      <c r="BS2140" s="80" t="s">
        <v>432</v>
      </c>
      <c r="ED2140" s="72"/>
      <c r="EE2140" s="72"/>
    </row>
    <row r="2141" spans="68:135">
      <c r="BP2141" s="47">
        <v>149.28</v>
      </c>
      <c r="BQ2141" s="47">
        <v>1</v>
      </c>
      <c r="BR2141" s="47">
        <v>149.28</v>
      </c>
      <c r="BS2141" s="80" t="s">
        <v>432</v>
      </c>
      <c r="ED2141" s="72"/>
      <c r="EE2141" s="72"/>
    </row>
    <row r="2142" spans="68:135">
      <c r="BP2142" s="47">
        <v>149.29</v>
      </c>
      <c r="BQ2142" s="47">
        <v>1</v>
      </c>
      <c r="BR2142" s="47">
        <v>149.29</v>
      </c>
      <c r="BS2142" s="80" t="s">
        <v>432</v>
      </c>
      <c r="ED2142" s="72"/>
      <c r="EE2142" s="72"/>
    </row>
    <row r="2143" spans="68:135">
      <c r="BP2143" s="47">
        <v>149.30000000000001</v>
      </c>
      <c r="BQ2143" s="47">
        <v>1</v>
      </c>
      <c r="BR2143" s="47">
        <v>149.30000000000001</v>
      </c>
      <c r="BS2143" s="80" t="s">
        <v>432</v>
      </c>
      <c r="ED2143" s="72"/>
      <c r="EE2143" s="72"/>
    </row>
    <row r="2144" spans="68:135">
      <c r="BP2144" s="47">
        <v>149.31</v>
      </c>
      <c r="BQ2144" s="47">
        <v>1</v>
      </c>
      <c r="BR2144" s="47">
        <v>149.31</v>
      </c>
      <c r="BS2144" s="80" t="s">
        <v>432</v>
      </c>
      <c r="ED2144" s="72"/>
      <c r="EE2144" s="72"/>
    </row>
    <row r="2145" spans="68:135">
      <c r="BP2145" s="47">
        <v>149.32</v>
      </c>
      <c r="BQ2145" s="47">
        <v>1</v>
      </c>
      <c r="BR2145" s="47">
        <v>149.32</v>
      </c>
      <c r="BS2145" s="80" t="s">
        <v>432</v>
      </c>
      <c r="ED2145" s="72"/>
      <c r="EE2145" s="72"/>
    </row>
    <row r="2146" spans="68:135">
      <c r="BP2146" s="47">
        <v>149.33000000000001</v>
      </c>
      <c r="BQ2146" s="47">
        <v>1</v>
      </c>
      <c r="BR2146" s="47">
        <v>149.33000000000001</v>
      </c>
      <c r="BS2146" s="80" t="s">
        <v>432</v>
      </c>
      <c r="ED2146" s="72"/>
      <c r="EE2146" s="72"/>
    </row>
    <row r="2147" spans="68:135">
      <c r="BP2147" s="47">
        <v>149.34</v>
      </c>
      <c r="BQ2147" s="47">
        <v>1</v>
      </c>
      <c r="BR2147" s="47">
        <v>149.34</v>
      </c>
      <c r="BS2147" s="80" t="s">
        <v>432</v>
      </c>
      <c r="ED2147" s="72"/>
      <c r="EE2147" s="72"/>
    </row>
    <row r="2148" spans="68:135">
      <c r="BP2148" s="47">
        <v>149.35</v>
      </c>
      <c r="BQ2148" s="47">
        <v>1</v>
      </c>
      <c r="BR2148" s="47">
        <v>149.35</v>
      </c>
      <c r="BS2148" s="80" t="s">
        <v>432</v>
      </c>
      <c r="ED2148" s="72"/>
      <c r="EE2148" s="72"/>
    </row>
    <row r="2149" spans="68:135">
      <c r="BP2149" s="47">
        <v>149.36000000000001</v>
      </c>
      <c r="BQ2149" s="47">
        <v>1</v>
      </c>
      <c r="BR2149" s="47">
        <v>149.36000000000001</v>
      </c>
      <c r="BS2149" s="80" t="s">
        <v>432</v>
      </c>
      <c r="ED2149" s="72"/>
      <c r="EE2149" s="72"/>
    </row>
    <row r="2150" spans="68:135">
      <c r="BP2150" s="47">
        <v>149.37</v>
      </c>
      <c r="BQ2150" s="47">
        <v>1</v>
      </c>
      <c r="BR2150" s="47">
        <v>149.37</v>
      </c>
      <c r="BS2150" s="80" t="s">
        <v>432</v>
      </c>
      <c r="ED2150" s="72"/>
      <c r="EE2150" s="72"/>
    </row>
    <row r="2151" spans="68:135">
      <c r="BP2151" s="47">
        <v>149.38</v>
      </c>
      <c r="BQ2151" s="47">
        <v>1</v>
      </c>
      <c r="BR2151" s="47">
        <v>149.38</v>
      </c>
      <c r="BS2151" s="80" t="s">
        <v>432</v>
      </c>
      <c r="ED2151" s="72"/>
      <c r="EE2151" s="72"/>
    </row>
    <row r="2152" spans="68:135">
      <c r="BP2152" s="47">
        <v>149.38999999999999</v>
      </c>
      <c r="BQ2152" s="47">
        <v>1</v>
      </c>
      <c r="BR2152" s="47">
        <v>149.38999999999999</v>
      </c>
      <c r="BS2152" s="80" t="s">
        <v>432</v>
      </c>
      <c r="ED2152" s="72"/>
      <c r="EE2152" s="72"/>
    </row>
    <row r="2153" spans="68:135">
      <c r="BP2153" s="47">
        <v>149.4</v>
      </c>
      <c r="BQ2153" s="47">
        <v>1</v>
      </c>
      <c r="BR2153" s="47">
        <v>149.4</v>
      </c>
      <c r="BS2153" s="80" t="s">
        <v>432</v>
      </c>
      <c r="ED2153" s="72"/>
      <c r="EE2153" s="72"/>
    </row>
    <row r="2154" spans="68:135">
      <c r="BP2154" s="47">
        <v>149.41</v>
      </c>
      <c r="BQ2154" s="47">
        <v>1</v>
      </c>
      <c r="BR2154" s="47">
        <v>149.41</v>
      </c>
      <c r="BS2154" s="80" t="s">
        <v>432</v>
      </c>
      <c r="ED2154" s="72"/>
      <c r="EE2154" s="72"/>
    </row>
    <row r="2155" spans="68:135">
      <c r="BP2155" s="47">
        <v>149.41999999999999</v>
      </c>
      <c r="BQ2155" s="47">
        <v>1</v>
      </c>
      <c r="BR2155" s="47">
        <v>149.41999999999999</v>
      </c>
      <c r="BS2155" s="80" t="s">
        <v>432</v>
      </c>
      <c r="ED2155" s="72"/>
      <c r="EE2155" s="72"/>
    </row>
    <row r="2156" spans="68:135">
      <c r="BP2156" s="47">
        <v>149.43</v>
      </c>
      <c r="BQ2156" s="47">
        <v>1</v>
      </c>
      <c r="BR2156" s="47">
        <v>149.43</v>
      </c>
      <c r="BS2156" s="80" t="s">
        <v>432</v>
      </c>
      <c r="ED2156" s="72"/>
      <c r="EE2156" s="72"/>
    </row>
    <row r="2157" spans="68:135">
      <c r="BP2157" s="47">
        <v>149.44</v>
      </c>
      <c r="BQ2157" s="47">
        <v>1</v>
      </c>
      <c r="BR2157" s="47">
        <v>149.44</v>
      </c>
      <c r="BS2157" s="80" t="s">
        <v>432</v>
      </c>
      <c r="ED2157" s="72"/>
      <c r="EE2157" s="72"/>
    </row>
    <row r="2158" spans="68:135">
      <c r="BP2158" s="47">
        <v>149.44999999999999</v>
      </c>
      <c r="BQ2158" s="47">
        <v>1</v>
      </c>
      <c r="BR2158" s="47">
        <v>149.44999999999999</v>
      </c>
      <c r="BS2158" s="80" t="s">
        <v>432</v>
      </c>
      <c r="ED2158" s="72"/>
      <c r="EE2158" s="72"/>
    </row>
    <row r="2159" spans="68:135">
      <c r="BP2159" s="47">
        <v>149.46</v>
      </c>
      <c r="BQ2159" s="47">
        <v>1</v>
      </c>
      <c r="BR2159" s="47">
        <v>149.46</v>
      </c>
      <c r="BS2159" s="80" t="s">
        <v>432</v>
      </c>
      <c r="ED2159" s="72"/>
      <c r="EE2159" s="72"/>
    </row>
    <row r="2160" spans="68:135">
      <c r="BP2160" s="47">
        <v>149.47</v>
      </c>
      <c r="BQ2160" s="47">
        <v>1</v>
      </c>
      <c r="BR2160" s="47">
        <v>149.47</v>
      </c>
      <c r="BS2160" s="80" t="s">
        <v>432</v>
      </c>
      <c r="ED2160" s="72"/>
      <c r="EE2160" s="72"/>
    </row>
    <row r="2161" spans="68:135">
      <c r="BP2161" s="47">
        <v>149.47999999999999</v>
      </c>
      <c r="BQ2161" s="47">
        <v>1</v>
      </c>
      <c r="BR2161" s="47">
        <v>149.47999999999999</v>
      </c>
      <c r="BS2161" s="80" t="s">
        <v>432</v>
      </c>
      <c r="ED2161" s="72"/>
      <c r="EE2161" s="72"/>
    </row>
    <row r="2162" spans="68:135">
      <c r="BP2162" s="47">
        <v>149.49</v>
      </c>
      <c r="BQ2162" s="47">
        <v>1</v>
      </c>
      <c r="BR2162" s="47">
        <v>149.49</v>
      </c>
      <c r="BS2162" s="80" t="s">
        <v>432</v>
      </c>
      <c r="ED2162" s="72"/>
      <c r="EE2162" s="72"/>
    </row>
    <row r="2163" spans="68:135">
      <c r="BP2163" s="47">
        <v>149.5</v>
      </c>
      <c r="BQ2163" s="47">
        <v>1</v>
      </c>
      <c r="BR2163" s="47">
        <v>149.5</v>
      </c>
      <c r="BS2163" s="80" t="s">
        <v>432</v>
      </c>
      <c r="ED2163" s="72"/>
      <c r="EE2163" s="72"/>
    </row>
    <row r="2164" spans="68:135">
      <c r="BP2164" s="47">
        <v>149.51</v>
      </c>
      <c r="BQ2164" s="47">
        <v>1</v>
      </c>
      <c r="BR2164" s="47">
        <v>149.51</v>
      </c>
      <c r="BS2164" s="80" t="s">
        <v>432</v>
      </c>
      <c r="ED2164" s="72"/>
      <c r="EE2164" s="72"/>
    </row>
    <row r="2165" spans="68:135">
      <c r="BP2165" s="47">
        <v>149.52000000000001</v>
      </c>
      <c r="BQ2165" s="47">
        <v>1</v>
      </c>
      <c r="BR2165" s="47">
        <v>149.52000000000001</v>
      </c>
      <c r="BS2165" s="80" t="s">
        <v>432</v>
      </c>
      <c r="ED2165" s="72"/>
      <c r="EE2165" s="72"/>
    </row>
    <row r="2166" spans="68:135">
      <c r="BP2166" s="47">
        <v>149.53</v>
      </c>
      <c r="BQ2166" s="47">
        <v>1</v>
      </c>
      <c r="BR2166" s="47">
        <v>149.53</v>
      </c>
      <c r="BS2166" s="80" t="s">
        <v>432</v>
      </c>
      <c r="ED2166" s="72"/>
      <c r="EE2166" s="72"/>
    </row>
    <row r="2167" spans="68:135">
      <c r="BP2167" s="47">
        <v>149.54</v>
      </c>
      <c r="BQ2167" s="47">
        <v>1</v>
      </c>
      <c r="BR2167" s="47">
        <v>149.54</v>
      </c>
      <c r="BS2167" s="80" t="s">
        <v>432</v>
      </c>
      <c r="ED2167" s="72"/>
      <c r="EE2167" s="72"/>
    </row>
    <row r="2168" spans="68:135">
      <c r="BP2168" s="47">
        <v>149.55000000000001</v>
      </c>
      <c r="BQ2168" s="47">
        <v>1</v>
      </c>
      <c r="BR2168" s="47">
        <v>149.55000000000001</v>
      </c>
      <c r="BS2168" s="80" t="s">
        <v>432</v>
      </c>
      <c r="ED2168" s="72"/>
      <c r="EE2168" s="72"/>
    </row>
    <row r="2169" spans="68:135">
      <c r="BP2169" s="47">
        <v>149.56</v>
      </c>
      <c r="BQ2169" s="47">
        <v>1</v>
      </c>
      <c r="BR2169" s="47">
        <v>149.56</v>
      </c>
      <c r="BS2169" s="80" t="s">
        <v>432</v>
      </c>
      <c r="ED2169" s="72"/>
      <c r="EE2169" s="72"/>
    </row>
    <row r="2170" spans="68:135">
      <c r="BP2170" s="47">
        <v>149.57</v>
      </c>
      <c r="BQ2170" s="47">
        <v>1</v>
      </c>
      <c r="BR2170" s="47">
        <v>149.57</v>
      </c>
      <c r="BS2170" s="80" t="s">
        <v>432</v>
      </c>
      <c r="ED2170" s="72"/>
      <c r="EE2170" s="72"/>
    </row>
    <row r="2171" spans="68:135">
      <c r="BP2171" s="47">
        <v>149.58000000000001</v>
      </c>
      <c r="BQ2171" s="47">
        <v>1</v>
      </c>
      <c r="BR2171" s="47">
        <v>149.58000000000001</v>
      </c>
      <c r="BS2171" s="80" t="s">
        <v>432</v>
      </c>
      <c r="ED2171" s="72"/>
      <c r="EE2171" s="72"/>
    </row>
    <row r="2172" spans="68:135">
      <c r="BP2172" s="47">
        <v>149.59</v>
      </c>
      <c r="BQ2172" s="47">
        <v>1</v>
      </c>
      <c r="BR2172" s="47">
        <v>149.59</v>
      </c>
      <c r="BS2172" s="80" t="s">
        <v>432</v>
      </c>
      <c r="ED2172" s="72"/>
      <c r="EE2172" s="72"/>
    </row>
    <row r="2173" spans="68:135">
      <c r="BP2173" s="47">
        <v>149.6</v>
      </c>
      <c r="BQ2173" s="47">
        <v>1</v>
      </c>
      <c r="BR2173" s="47">
        <v>149.6</v>
      </c>
      <c r="BS2173" s="80" t="s">
        <v>432</v>
      </c>
      <c r="ED2173" s="72"/>
      <c r="EE2173" s="72"/>
    </row>
    <row r="2174" spans="68:135">
      <c r="BP2174" s="47">
        <v>149.61000000000001</v>
      </c>
      <c r="BQ2174" s="47">
        <v>1</v>
      </c>
      <c r="BR2174" s="47">
        <v>149.61000000000001</v>
      </c>
      <c r="BS2174" s="80" t="s">
        <v>432</v>
      </c>
      <c r="ED2174" s="72"/>
      <c r="EE2174" s="72"/>
    </row>
    <row r="2175" spans="68:135">
      <c r="BP2175" s="47">
        <v>149.62</v>
      </c>
      <c r="BQ2175" s="47">
        <v>1</v>
      </c>
      <c r="BR2175" s="47">
        <v>149.62</v>
      </c>
      <c r="BS2175" s="80" t="s">
        <v>432</v>
      </c>
      <c r="ED2175" s="72"/>
      <c r="EE2175" s="72"/>
    </row>
    <row r="2176" spans="68:135">
      <c r="BP2176" s="47">
        <v>149.63</v>
      </c>
      <c r="BQ2176" s="47">
        <v>1</v>
      </c>
      <c r="BR2176" s="47">
        <v>149.63</v>
      </c>
      <c r="BS2176" s="80" t="s">
        <v>432</v>
      </c>
      <c r="ED2176" s="72"/>
      <c r="EE2176" s="72"/>
    </row>
    <row r="2177" spans="68:135">
      <c r="BP2177" s="47">
        <v>149.63999999999999</v>
      </c>
      <c r="BQ2177" s="47">
        <v>1</v>
      </c>
      <c r="BR2177" s="47">
        <v>149.63999999999999</v>
      </c>
      <c r="BS2177" s="80" t="s">
        <v>432</v>
      </c>
      <c r="ED2177" s="72"/>
      <c r="EE2177" s="72"/>
    </row>
    <row r="2178" spans="68:135">
      <c r="BP2178" s="47">
        <v>149.65</v>
      </c>
      <c r="BQ2178" s="47">
        <v>1</v>
      </c>
      <c r="BR2178" s="47">
        <v>149.65</v>
      </c>
      <c r="BS2178" s="80" t="s">
        <v>432</v>
      </c>
      <c r="ED2178" s="72"/>
      <c r="EE2178" s="72"/>
    </row>
    <row r="2179" spans="68:135">
      <c r="BP2179" s="47">
        <v>149.66</v>
      </c>
      <c r="BQ2179" s="47">
        <v>1</v>
      </c>
      <c r="BR2179" s="47">
        <v>149.66</v>
      </c>
      <c r="BS2179" s="80" t="s">
        <v>432</v>
      </c>
      <c r="ED2179" s="72"/>
      <c r="EE2179" s="72"/>
    </row>
    <row r="2180" spans="68:135">
      <c r="BP2180" s="47">
        <v>149.66999999999999</v>
      </c>
      <c r="BQ2180" s="47">
        <v>1</v>
      </c>
      <c r="BR2180" s="47">
        <v>149.66999999999999</v>
      </c>
      <c r="BS2180" s="80" t="s">
        <v>432</v>
      </c>
      <c r="ED2180" s="72"/>
      <c r="EE2180" s="72"/>
    </row>
    <row r="2181" spans="68:135">
      <c r="BP2181" s="47">
        <v>149.68</v>
      </c>
      <c r="BQ2181" s="47">
        <v>1</v>
      </c>
      <c r="BR2181" s="47">
        <v>149.68</v>
      </c>
      <c r="BS2181" s="80" t="s">
        <v>432</v>
      </c>
      <c r="ED2181" s="72"/>
      <c r="EE2181" s="72"/>
    </row>
    <row r="2182" spans="68:135">
      <c r="BP2182" s="47">
        <v>149.69</v>
      </c>
      <c r="BQ2182" s="47">
        <v>1</v>
      </c>
      <c r="BR2182" s="47">
        <v>149.69</v>
      </c>
      <c r="BS2182" s="80" t="s">
        <v>432</v>
      </c>
      <c r="ED2182" s="72"/>
      <c r="EE2182" s="72"/>
    </row>
    <row r="2183" spans="68:135">
      <c r="BP2183" s="47">
        <v>149.69999999999999</v>
      </c>
      <c r="BQ2183" s="47">
        <v>1</v>
      </c>
      <c r="BR2183" s="47">
        <v>149.69999999999999</v>
      </c>
      <c r="BS2183" s="80" t="s">
        <v>432</v>
      </c>
      <c r="ED2183" s="72"/>
      <c r="EE2183" s="72"/>
    </row>
    <row r="2184" spans="68:135">
      <c r="BP2184" s="47">
        <v>149.71</v>
      </c>
      <c r="BQ2184" s="47">
        <v>1</v>
      </c>
      <c r="BR2184" s="47">
        <v>149.71</v>
      </c>
      <c r="BS2184" s="80" t="s">
        <v>432</v>
      </c>
      <c r="ED2184" s="72"/>
      <c r="EE2184" s="72"/>
    </row>
    <row r="2185" spans="68:135">
      <c r="BP2185" s="47">
        <v>149.72</v>
      </c>
      <c r="BQ2185" s="47">
        <v>1</v>
      </c>
      <c r="BR2185" s="47">
        <v>149.72</v>
      </c>
      <c r="BS2185" s="80" t="s">
        <v>432</v>
      </c>
      <c r="ED2185" s="72"/>
      <c r="EE2185" s="72"/>
    </row>
    <row r="2186" spans="68:135">
      <c r="BP2186" s="47">
        <v>149.72999999999999</v>
      </c>
      <c r="BQ2186" s="47">
        <v>1</v>
      </c>
      <c r="BR2186" s="47">
        <v>149.72999999999999</v>
      </c>
      <c r="BS2186" s="80" t="s">
        <v>432</v>
      </c>
      <c r="ED2186" s="72"/>
      <c r="EE2186" s="72"/>
    </row>
    <row r="2187" spans="68:135">
      <c r="BP2187" s="47">
        <v>149.74</v>
      </c>
      <c r="BQ2187" s="47">
        <v>1</v>
      </c>
      <c r="BR2187" s="47">
        <v>149.74</v>
      </c>
      <c r="BS2187" s="80" t="s">
        <v>432</v>
      </c>
      <c r="ED2187" s="72"/>
      <c r="EE2187" s="72"/>
    </row>
    <row r="2188" spans="68:135">
      <c r="BP2188" s="47">
        <v>149.75</v>
      </c>
      <c r="BQ2188" s="47">
        <v>1</v>
      </c>
      <c r="BR2188" s="47">
        <v>149.75</v>
      </c>
      <c r="BS2188" s="80" t="s">
        <v>432</v>
      </c>
      <c r="ED2188" s="72"/>
      <c r="EE2188" s="72"/>
    </row>
    <row r="2189" spans="68:135">
      <c r="BP2189" s="47">
        <v>149.76</v>
      </c>
      <c r="BQ2189" s="47">
        <v>1</v>
      </c>
      <c r="BR2189" s="47">
        <v>149.76</v>
      </c>
      <c r="BS2189" s="80" t="s">
        <v>432</v>
      </c>
      <c r="ED2189" s="72"/>
      <c r="EE2189" s="72"/>
    </row>
    <row r="2190" spans="68:135">
      <c r="BP2190" s="47">
        <v>149.77000000000001</v>
      </c>
      <c r="BQ2190" s="47">
        <v>1</v>
      </c>
      <c r="BR2190" s="47">
        <v>149.77000000000001</v>
      </c>
      <c r="BS2190" s="80" t="s">
        <v>432</v>
      </c>
      <c r="ED2190" s="72"/>
      <c r="EE2190" s="72"/>
    </row>
    <row r="2191" spans="68:135">
      <c r="BP2191" s="47">
        <v>149.78</v>
      </c>
      <c r="BQ2191" s="47">
        <v>1</v>
      </c>
      <c r="BR2191" s="47">
        <v>149.78</v>
      </c>
      <c r="BS2191" s="80" t="s">
        <v>432</v>
      </c>
      <c r="ED2191" s="72"/>
      <c r="EE2191" s="72"/>
    </row>
    <row r="2192" spans="68:135">
      <c r="BP2192" s="47">
        <v>149.79</v>
      </c>
      <c r="BQ2192" s="47">
        <v>1</v>
      </c>
      <c r="BR2192" s="47">
        <v>149.79</v>
      </c>
      <c r="BS2192" s="80" t="s">
        <v>432</v>
      </c>
      <c r="ED2192" s="72"/>
      <c r="EE2192" s="72"/>
    </row>
    <row r="2193" spans="68:135">
      <c r="BP2193" s="47">
        <v>149.80000000000001</v>
      </c>
      <c r="BQ2193" s="47">
        <v>1</v>
      </c>
      <c r="BR2193" s="47">
        <v>149.80000000000001</v>
      </c>
      <c r="BS2193" s="80" t="s">
        <v>432</v>
      </c>
      <c r="ED2193" s="72"/>
      <c r="EE2193" s="72"/>
    </row>
    <row r="2194" spans="68:135">
      <c r="BP2194" s="47">
        <v>149.81</v>
      </c>
      <c r="BQ2194" s="47">
        <v>1</v>
      </c>
      <c r="BR2194" s="47">
        <v>149.81</v>
      </c>
      <c r="BS2194" s="80" t="s">
        <v>432</v>
      </c>
      <c r="ED2194" s="72"/>
      <c r="EE2194" s="72"/>
    </row>
    <row r="2195" spans="68:135">
      <c r="BP2195" s="47">
        <v>149.82</v>
      </c>
      <c r="BQ2195" s="47">
        <v>1</v>
      </c>
      <c r="BR2195" s="47">
        <v>149.82</v>
      </c>
      <c r="BS2195" s="80" t="s">
        <v>432</v>
      </c>
      <c r="ED2195" s="72"/>
      <c r="EE2195" s="72"/>
    </row>
    <row r="2196" spans="68:135">
      <c r="BP2196" s="47">
        <v>149.83000000000001</v>
      </c>
      <c r="BQ2196" s="47">
        <v>1</v>
      </c>
      <c r="BR2196" s="47">
        <v>149.83000000000001</v>
      </c>
      <c r="BS2196" s="80" t="s">
        <v>432</v>
      </c>
      <c r="ED2196" s="72"/>
      <c r="EE2196" s="72"/>
    </row>
    <row r="2197" spans="68:135">
      <c r="BP2197" s="47">
        <v>149.84</v>
      </c>
      <c r="BQ2197" s="47">
        <v>1</v>
      </c>
      <c r="BR2197" s="47">
        <v>149.84</v>
      </c>
      <c r="BS2197" s="80" t="s">
        <v>432</v>
      </c>
      <c r="ED2197" s="72"/>
      <c r="EE2197" s="72"/>
    </row>
    <row r="2198" spans="68:135">
      <c r="BP2198" s="47">
        <v>149.85</v>
      </c>
      <c r="BQ2198" s="47">
        <v>1</v>
      </c>
      <c r="BR2198" s="47">
        <v>149.85</v>
      </c>
      <c r="BS2198" s="80" t="s">
        <v>432</v>
      </c>
      <c r="ED2198" s="72"/>
      <c r="EE2198" s="72"/>
    </row>
    <row r="2199" spans="68:135">
      <c r="BP2199" s="47">
        <v>149.86000000000001</v>
      </c>
      <c r="BQ2199" s="47">
        <v>1</v>
      </c>
      <c r="BR2199" s="47">
        <v>149.86000000000001</v>
      </c>
      <c r="BS2199" s="80" t="s">
        <v>432</v>
      </c>
      <c r="ED2199" s="72"/>
      <c r="EE2199" s="72"/>
    </row>
    <row r="2200" spans="68:135">
      <c r="BP2200" s="47">
        <v>149.87</v>
      </c>
      <c r="BQ2200" s="47">
        <v>1</v>
      </c>
      <c r="BR2200" s="47">
        <v>149.87</v>
      </c>
      <c r="BS2200" s="80" t="s">
        <v>432</v>
      </c>
      <c r="ED2200" s="72"/>
      <c r="EE2200" s="72"/>
    </row>
    <row r="2201" spans="68:135">
      <c r="BP2201" s="47">
        <v>149.88</v>
      </c>
      <c r="BQ2201" s="47">
        <v>1</v>
      </c>
      <c r="BR2201" s="47">
        <v>149.88</v>
      </c>
      <c r="BS2201" s="80" t="s">
        <v>432</v>
      </c>
      <c r="ED2201" s="72"/>
      <c r="EE2201" s="72"/>
    </row>
    <row r="2202" spans="68:135">
      <c r="BP2202" s="47">
        <v>149.88999999999999</v>
      </c>
      <c r="BQ2202" s="47">
        <v>1</v>
      </c>
      <c r="BR2202" s="47">
        <v>149.88999999999999</v>
      </c>
      <c r="BS2202" s="80" t="s">
        <v>432</v>
      </c>
      <c r="ED2202" s="72"/>
      <c r="EE2202" s="72"/>
    </row>
    <row r="2203" spans="68:135">
      <c r="BP2203" s="47">
        <v>149.9</v>
      </c>
      <c r="BQ2203" s="47">
        <v>1</v>
      </c>
      <c r="BR2203" s="47">
        <v>149.9</v>
      </c>
      <c r="BS2203" s="80" t="s">
        <v>432</v>
      </c>
      <c r="ED2203" s="72"/>
      <c r="EE2203" s="72"/>
    </row>
    <row r="2204" spans="68:135">
      <c r="BP2204" s="47">
        <v>149.91</v>
      </c>
      <c r="BQ2204" s="47">
        <v>1</v>
      </c>
      <c r="BR2204" s="47">
        <v>149.91</v>
      </c>
      <c r="BS2204" s="80" t="s">
        <v>432</v>
      </c>
      <c r="ED2204" s="72"/>
      <c r="EE2204" s="72"/>
    </row>
    <row r="2205" spans="68:135">
      <c r="BP2205" s="47">
        <v>149.91999999999999</v>
      </c>
      <c r="BQ2205" s="47">
        <v>1</v>
      </c>
      <c r="BR2205" s="47">
        <v>149.91999999999999</v>
      </c>
      <c r="BS2205" s="80" t="s">
        <v>432</v>
      </c>
      <c r="ED2205" s="72"/>
      <c r="EE2205" s="72"/>
    </row>
    <row r="2206" spans="68:135">
      <c r="BP2206" s="47">
        <v>149.93</v>
      </c>
      <c r="BQ2206" s="47">
        <v>1</v>
      </c>
      <c r="BR2206" s="47">
        <v>149.93</v>
      </c>
      <c r="BS2206" s="80" t="s">
        <v>432</v>
      </c>
      <c r="ED2206" s="72"/>
      <c r="EE2206" s="72"/>
    </row>
    <row r="2207" spans="68:135">
      <c r="BP2207" s="47">
        <v>149.94</v>
      </c>
      <c r="BQ2207" s="47">
        <v>1</v>
      </c>
      <c r="BR2207" s="47">
        <v>149.94</v>
      </c>
      <c r="BS2207" s="80" t="s">
        <v>432</v>
      </c>
      <c r="ED2207" s="72"/>
      <c r="EE2207" s="72"/>
    </row>
    <row r="2208" spans="68:135">
      <c r="BP2208" s="47">
        <v>149.94999999999999</v>
      </c>
      <c r="BQ2208" s="47">
        <v>1</v>
      </c>
      <c r="BR2208" s="47">
        <v>149.94999999999999</v>
      </c>
      <c r="BS2208" s="80" t="s">
        <v>432</v>
      </c>
      <c r="ED2208" s="72"/>
      <c r="EE2208" s="72"/>
    </row>
    <row r="2209" spans="68:135">
      <c r="BP2209" s="47">
        <v>149.96</v>
      </c>
      <c r="BQ2209" s="47">
        <v>1</v>
      </c>
      <c r="BR2209" s="47">
        <v>149.96</v>
      </c>
      <c r="BS2209" s="80" t="s">
        <v>432</v>
      </c>
      <c r="ED2209" s="72"/>
      <c r="EE2209" s="72"/>
    </row>
    <row r="2210" spans="68:135">
      <c r="BP2210" s="47">
        <v>149.97</v>
      </c>
      <c r="BQ2210" s="47">
        <v>1</v>
      </c>
      <c r="BR2210" s="47">
        <v>149.97</v>
      </c>
      <c r="BS2210" s="80" t="s">
        <v>432</v>
      </c>
      <c r="ED2210" s="72"/>
      <c r="EE2210" s="72"/>
    </row>
    <row r="2211" spans="68:135">
      <c r="BP2211" s="47">
        <v>149.97999999999999</v>
      </c>
      <c r="BQ2211" s="47">
        <v>1</v>
      </c>
      <c r="BR2211" s="47">
        <v>149.97999999999999</v>
      </c>
      <c r="BS2211" s="80" t="s">
        <v>432</v>
      </c>
      <c r="ED2211" s="72"/>
      <c r="EE2211" s="72"/>
    </row>
    <row r="2212" spans="68:135">
      <c r="BP2212" s="47">
        <v>149.99</v>
      </c>
      <c r="BQ2212" s="47">
        <v>1</v>
      </c>
      <c r="BR2212" s="47">
        <v>149.99</v>
      </c>
      <c r="BS2212" s="80" t="s">
        <v>432</v>
      </c>
      <c r="ED2212" s="72"/>
      <c r="EE2212" s="72"/>
    </row>
    <row r="2213" spans="68:135">
      <c r="BP2213" s="47">
        <v>150</v>
      </c>
      <c r="BQ2213" s="47">
        <v>1</v>
      </c>
      <c r="BR2213" s="47">
        <v>150</v>
      </c>
      <c r="BS2213" s="80" t="s">
        <v>432</v>
      </c>
      <c r="ED2213" s="72"/>
      <c r="EE2213" s="72"/>
    </row>
    <row r="2214" spans="68:135">
      <c r="BP2214" s="47">
        <v>150.01</v>
      </c>
      <c r="BQ2214" s="47">
        <v>1</v>
      </c>
      <c r="BR2214" s="47">
        <v>150.01</v>
      </c>
      <c r="BS2214" s="80" t="s">
        <v>432</v>
      </c>
      <c r="ED2214" s="72"/>
      <c r="EE2214" s="72"/>
    </row>
    <row r="2215" spans="68:135">
      <c r="BP2215" s="47">
        <v>150.02000000000001</v>
      </c>
      <c r="BQ2215" s="47">
        <v>1</v>
      </c>
      <c r="BR2215" s="47">
        <v>150.02000000000001</v>
      </c>
      <c r="BS2215" s="80" t="s">
        <v>432</v>
      </c>
      <c r="ED2215" s="72"/>
      <c r="EE2215" s="72"/>
    </row>
    <row r="2216" spans="68:135">
      <c r="BP2216" s="47">
        <v>150.03</v>
      </c>
      <c r="BQ2216" s="47">
        <v>1</v>
      </c>
      <c r="BR2216" s="47">
        <v>150.03</v>
      </c>
      <c r="BS2216" s="80" t="s">
        <v>432</v>
      </c>
      <c r="ED2216" s="72"/>
      <c r="EE2216" s="72"/>
    </row>
    <row r="2217" spans="68:135">
      <c r="BP2217" s="47">
        <v>150.04</v>
      </c>
      <c r="BQ2217" s="47">
        <v>1</v>
      </c>
      <c r="BR2217" s="47">
        <v>150.04</v>
      </c>
      <c r="BS2217" s="80" t="s">
        <v>432</v>
      </c>
      <c r="ED2217" s="72"/>
      <c r="EE2217" s="72"/>
    </row>
    <row r="2218" spans="68:135">
      <c r="BP2218" s="47">
        <v>150.05000000000001</v>
      </c>
      <c r="BQ2218" s="47">
        <v>1</v>
      </c>
      <c r="BR2218" s="47">
        <v>150.05000000000001</v>
      </c>
      <c r="BS2218" s="80" t="s">
        <v>432</v>
      </c>
      <c r="ED2218" s="72"/>
      <c r="EE2218" s="72"/>
    </row>
    <row r="2219" spans="68:135">
      <c r="BP2219" s="47">
        <v>150.06</v>
      </c>
      <c r="BQ2219" s="47">
        <v>1</v>
      </c>
      <c r="BR2219" s="47">
        <v>150.06</v>
      </c>
      <c r="BS2219" s="80" t="s">
        <v>432</v>
      </c>
      <c r="ED2219" s="72"/>
      <c r="EE2219" s="72"/>
    </row>
    <row r="2220" spans="68:135">
      <c r="BP2220" s="47">
        <v>150.07</v>
      </c>
      <c r="BQ2220" s="47">
        <v>1</v>
      </c>
      <c r="BR2220" s="47">
        <v>150.07</v>
      </c>
      <c r="BS2220" s="80" t="s">
        <v>432</v>
      </c>
      <c r="ED2220" s="72"/>
      <c r="EE2220" s="72"/>
    </row>
    <row r="2221" spans="68:135">
      <c r="BP2221" s="47">
        <v>150.08000000000001</v>
      </c>
      <c r="BQ2221" s="47">
        <v>1</v>
      </c>
      <c r="BR2221" s="47">
        <v>150.08000000000001</v>
      </c>
      <c r="BS2221" s="80" t="s">
        <v>432</v>
      </c>
      <c r="ED2221" s="72"/>
      <c r="EE2221" s="72"/>
    </row>
    <row r="2222" spans="68:135">
      <c r="BP2222" s="47">
        <v>150.09</v>
      </c>
      <c r="BQ2222" s="47">
        <v>1</v>
      </c>
      <c r="BR2222" s="47">
        <v>150.09</v>
      </c>
      <c r="BS2222" s="80" t="s">
        <v>432</v>
      </c>
      <c r="ED2222" s="72"/>
      <c r="EE2222" s="72"/>
    </row>
    <row r="2223" spans="68:135">
      <c r="BP2223" s="47">
        <v>150.1</v>
      </c>
      <c r="BQ2223" s="47">
        <v>1</v>
      </c>
      <c r="BR2223" s="47">
        <v>150.1</v>
      </c>
      <c r="BS2223" s="80" t="s">
        <v>432</v>
      </c>
      <c r="ED2223" s="72"/>
      <c r="EE2223" s="72"/>
    </row>
    <row r="2224" spans="68:135">
      <c r="BP2224" s="47">
        <v>150.11000000000001</v>
      </c>
      <c r="BQ2224" s="47">
        <v>1</v>
      </c>
      <c r="BR2224" s="47">
        <v>150.11000000000001</v>
      </c>
      <c r="BS2224" s="80" t="s">
        <v>432</v>
      </c>
      <c r="ED2224" s="72"/>
      <c r="EE2224" s="72"/>
    </row>
    <row r="2225" spans="68:135">
      <c r="BP2225" s="47">
        <v>150.12</v>
      </c>
      <c r="BQ2225" s="47">
        <v>1</v>
      </c>
      <c r="BR2225" s="47">
        <v>150.12</v>
      </c>
      <c r="BS2225" s="80" t="s">
        <v>432</v>
      </c>
      <c r="ED2225" s="72"/>
      <c r="EE2225" s="72"/>
    </row>
    <row r="2226" spans="68:135">
      <c r="BP2226" s="47">
        <v>150.13</v>
      </c>
      <c r="BQ2226" s="47">
        <v>1</v>
      </c>
      <c r="BR2226" s="47">
        <v>150.13</v>
      </c>
      <c r="BS2226" s="80" t="s">
        <v>432</v>
      </c>
      <c r="ED2226" s="72"/>
      <c r="EE2226" s="72"/>
    </row>
    <row r="2227" spans="68:135">
      <c r="BP2227" s="47">
        <v>150.13999999999999</v>
      </c>
      <c r="BQ2227" s="47">
        <v>1</v>
      </c>
      <c r="BR2227" s="47">
        <v>150.13999999999999</v>
      </c>
      <c r="BS2227" s="80" t="s">
        <v>432</v>
      </c>
      <c r="ED2227" s="72"/>
      <c r="EE2227" s="72"/>
    </row>
    <row r="2228" spans="68:135">
      <c r="BP2228" s="47">
        <v>150.15</v>
      </c>
      <c r="BQ2228" s="47">
        <v>1</v>
      </c>
      <c r="BR2228" s="47">
        <v>150.15</v>
      </c>
      <c r="BS2228" s="80" t="s">
        <v>432</v>
      </c>
      <c r="ED2228" s="72"/>
      <c r="EE2228" s="72"/>
    </row>
    <row r="2229" spans="68:135">
      <c r="BP2229" s="47">
        <v>150.16</v>
      </c>
      <c r="BQ2229" s="47">
        <v>1</v>
      </c>
      <c r="BR2229" s="47">
        <v>150.16</v>
      </c>
      <c r="BS2229" s="80" t="s">
        <v>432</v>
      </c>
      <c r="ED2229" s="72"/>
      <c r="EE2229" s="72"/>
    </row>
    <row r="2230" spans="68:135">
      <c r="BP2230" s="47">
        <v>150.16999999999999</v>
      </c>
      <c r="BQ2230" s="47">
        <v>1</v>
      </c>
      <c r="BR2230" s="47">
        <v>150.16999999999999</v>
      </c>
      <c r="BS2230" s="80" t="s">
        <v>432</v>
      </c>
      <c r="ED2230" s="72"/>
      <c r="EE2230" s="72"/>
    </row>
    <row r="2231" spans="68:135">
      <c r="BP2231" s="47">
        <v>150.18</v>
      </c>
      <c r="BQ2231" s="47">
        <v>1</v>
      </c>
      <c r="BR2231" s="47">
        <v>150.18</v>
      </c>
      <c r="BS2231" s="80" t="s">
        <v>432</v>
      </c>
      <c r="ED2231" s="72"/>
      <c r="EE2231" s="72"/>
    </row>
    <row r="2232" spans="68:135">
      <c r="BP2232" s="47">
        <v>150.19</v>
      </c>
      <c r="BQ2232" s="47">
        <v>1</v>
      </c>
      <c r="BR2232" s="47">
        <v>150.19</v>
      </c>
      <c r="BS2232" s="80" t="s">
        <v>432</v>
      </c>
      <c r="ED2232" s="72"/>
      <c r="EE2232" s="72"/>
    </row>
    <row r="2233" spans="68:135">
      <c r="BP2233" s="47">
        <v>150.19999999999999</v>
      </c>
      <c r="BQ2233" s="47">
        <v>1</v>
      </c>
      <c r="BR2233" s="47">
        <v>150.19999999999999</v>
      </c>
      <c r="BS2233" s="80" t="s">
        <v>432</v>
      </c>
      <c r="ED2233" s="72"/>
      <c r="EE2233" s="72"/>
    </row>
    <row r="2234" spans="68:135">
      <c r="BP2234" s="47">
        <v>150.21</v>
      </c>
      <c r="BQ2234" s="47">
        <v>1</v>
      </c>
      <c r="BR2234" s="47">
        <v>150.21</v>
      </c>
      <c r="BS2234" s="80" t="s">
        <v>432</v>
      </c>
      <c r="ED2234" s="72"/>
      <c r="EE2234" s="72"/>
    </row>
    <row r="2235" spans="68:135">
      <c r="BP2235" s="47">
        <v>150.22</v>
      </c>
      <c r="BQ2235" s="47">
        <v>1</v>
      </c>
      <c r="BR2235" s="47">
        <v>150.22</v>
      </c>
      <c r="BS2235" s="80" t="s">
        <v>432</v>
      </c>
      <c r="ED2235" s="72"/>
      <c r="EE2235" s="72"/>
    </row>
    <row r="2236" spans="68:135">
      <c r="BP2236" s="47">
        <v>150.22999999999999</v>
      </c>
      <c r="BQ2236" s="47">
        <v>1</v>
      </c>
      <c r="BR2236" s="47">
        <v>150.22999999999999</v>
      </c>
      <c r="BS2236" s="80" t="s">
        <v>432</v>
      </c>
      <c r="ED2236" s="72"/>
      <c r="EE2236" s="72"/>
    </row>
    <row r="2237" spans="68:135">
      <c r="BP2237" s="47">
        <v>150.24</v>
      </c>
      <c r="BQ2237" s="47">
        <v>1</v>
      </c>
      <c r="BR2237" s="47">
        <v>150.24</v>
      </c>
      <c r="BS2237" s="80" t="s">
        <v>432</v>
      </c>
      <c r="ED2237" s="72"/>
      <c r="EE2237" s="72"/>
    </row>
    <row r="2238" spans="68:135">
      <c r="BP2238" s="47">
        <v>150.25</v>
      </c>
      <c r="BQ2238" s="47">
        <v>1</v>
      </c>
      <c r="BR2238" s="47">
        <v>150.25</v>
      </c>
      <c r="BS2238" s="80" t="s">
        <v>432</v>
      </c>
      <c r="ED2238" s="72"/>
      <c r="EE2238" s="72"/>
    </row>
    <row r="2239" spans="68:135">
      <c r="BP2239" s="47">
        <v>150.26</v>
      </c>
      <c r="BQ2239" s="47">
        <v>1</v>
      </c>
      <c r="BR2239" s="47">
        <v>150.26</v>
      </c>
      <c r="BS2239" s="80" t="s">
        <v>432</v>
      </c>
      <c r="ED2239" s="72"/>
      <c r="EE2239" s="72"/>
    </row>
    <row r="2240" spans="68:135">
      <c r="BP2240" s="47">
        <v>150.27000000000001</v>
      </c>
      <c r="BQ2240" s="47">
        <v>1</v>
      </c>
      <c r="BR2240" s="47">
        <v>150.27000000000001</v>
      </c>
      <c r="BS2240" s="80" t="s">
        <v>432</v>
      </c>
      <c r="ED2240" s="72"/>
      <c r="EE2240" s="72"/>
    </row>
    <row r="2241" spans="68:135">
      <c r="BP2241" s="47">
        <v>150.28</v>
      </c>
      <c r="BQ2241" s="47">
        <v>1</v>
      </c>
      <c r="BR2241" s="47">
        <v>150.28</v>
      </c>
      <c r="BS2241" s="80" t="s">
        <v>432</v>
      </c>
      <c r="ED2241" s="72"/>
      <c r="EE2241" s="72"/>
    </row>
    <row r="2242" spans="68:135">
      <c r="BP2242" s="47">
        <v>150.29</v>
      </c>
      <c r="BQ2242" s="47">
        <v>1</v>
      </c>
      <c r="BR2242" s="47">
        <v>150.29</v>
      </c>
      <c r="BS2242" s="80" t="s">
        <v>432</v>
      </c>
      <c r="ED2242" s="72"/>
      <c r="EE2242" s="72"/>
    </row>
    <row r="2243" spans="68:135">
      <c r="BP2243" s="47">
        <v>150.30000000000001</v>
      </c>
      <c r="BQ2243" s="47">
        <v>1</v>
      </c>
      <c r="BR2243" s="47">
        <v>150.30000000000001</v>
      </c>
      <c r="BS2243" s="80" t="s">
        <v>432</v>
      </c>
      <c r="ED2243" s="72"/>
      <c r="EE2243" s="72"/>
    </row>
    <row r="2244" spans="68:135">
      <c r="BP2244" s="47">
        <v>150.31</v>
      </c>
      <c r="BQ2244" s="47">
        <v>1</v>
      </c>
      <c r="BR2244" s="47">
        <v>150.31</v>
      </c>
      <c r="BS2244" s="80" t="s">
        <v>432</v>
      </c>
      <c r="ED2244" s="72"/>
      <c r="EE2244" s="72"/>
    </row>
    <row r="2245" spans="68:135">
      <c r="BP2245" s="47">
        <v>150.32</v>
      </c>
      <c r="BQ2245" s="47">
        <v>1</v>
      </c>
      <c r="BR2245" s="47">
        <v>150.32</v>
      </c>
      <c r="BS2245" s="80" t="s">
        <v>432</v>
      </c>
      <c r="ED2245" s="72"/>
      <c r="EE2245" s="72"/>
    </row>
    <row r="2246" spans="68:135">
      <c r="BP2246" s="47">
        <v>150.33000000000001</v>
      </c>
      <c r="BQ2246" s="47">
        <v>1</v>
      </c>
      <c r="BR2246" s="47">
        <v>150.33000000000001</v>
      </c>
      <c r="BS2246" s="80" t="s">
        <v>432</v>
      </c>
      <c r="ED2246" s="72"/>
      <c r="EE2246" s="72"/>
    </row>
    <row r="2247" spans="68:135">
      <c r="BP2247" s="47">
        <v>150.34</v>
      </c>
      <c r="BQ2247" s="47">
        <v>1</v>
      </c>
      <c r="BR2247" s="47">
        <v>150.34</v>
      </c>
      <c r="BS2247" s="80" t="s">
        <v>432</v>
      </c>
      <c r="ED2247" s="72"/>
      <c r="EE2247" s="72"/>
    </row>
    <row r="2248" spans="68:135">
      <c r="BP2248" s="47">
        <v>150.35</v>
      </c>
      <c r="BQ2248" s="47">
        <v>1</v>
      </c>
      <c r="BR2248" s="47">
        <v>150.35</v>
      </c>
      <c r="BS2248" s="80" t="s">
        <v>432</v>
      </c>
      <c r="ED2248" s="72"/>
      <c r="EE2248" s="72"/>
    </row>
    <row r="2249" spans="68:135">
      <c r="BP2249" s="47">
        <v>150.36000000000001</v>
      </c>
      <c r="BQ2249" s="47">
        <v>1</v>
      </c>
      <c r="BR2249" s="47">
        <v>150.36000000000001</v>
      </c>
      <c r="BS2249" s="80" t="s">
        <v>432</v>
      </c>
      <c r="ED2249" s="72"/>
      <c r="EE2249" s="72"/>
    </row>
    <row r="2250" spans="68:135">
      <c r="BP2250" s="47">
        <v>150.37</v>
      </c>
      <c r="BQ2250" s="47">
        <v>1</v>
      </c>
      <c r="BR2250" s="47">
        <v>150.37</v>
      </c>
      <c r="BS2250" s="80" t="s">
        <v>432</v>
      </c>
      <c r="ED2250" s="72"/>
      <c r="EE2250" s="72"/>
    </row>
    <row r="2251" spans="68:135">
      <c r="BP2251" s="47">
        <v>150.38</v>
      </c>
      <c r="BQ2251" s="47">
        <v>1</v>
      </c>
      <c r="BR2251" s="47">
        <v>150.38</v>
      </c>
      <c r="BS2251" s="80" t="s">
        <v>432</v>
      </c>
      <c r="ED2251" s="72"/>
      <c r="EE2251" s="72"/>
    </row>
    <row r="2252" spans="68:135">
      <c r="BP2252" s="47">
        <v>150.38999999999999</v>
      </c>
      <c r="BQ2252" s="47">
        <v>1</v>
      </c>
      <c r="BR2252" s="47">
        <v>150.38999999999999</v>
      </c>
      <c r="BS2252" s="80" t="s">
        <v>432</v>
      </c>
      <c r="ED2252" s="72"/>
      <c r="EE2252" s="72"/>
    </row>
    <row r="2253" spans="68:135">
      <c r="BP2253" s="47">
        <v>150.4</v>
      </c>
      <c r="BQ2253" s="47">
        <v>1</v>
      </c>
      <c r="BR2253" s="47">
        <v>150.4</v>
      </c>
      <c r="BS2253" s="80" t="s">
        <v>432</v>
      </c>
      <c r="ED2253" s="72"/>
      <c r="EE2253" s="72"/>
    </row>
    <row r="2254" spans="68:135">
      <c r="BP2254" s="47">
        <v>150.41</v>
      </c>
      <c r="BQ2254" s="47">
        <v>1</v>
      </c>
      <c r="BR2254" s="47">
        <v>150.41</v>
      </c>
      <c r="BS2254" s="80" t="s">
        <v>432</v>
      </c>
      <c r="ED2254" s="72"/>
      <c r="EE2254" s="72"/>
    </row>
    <row r="2255" spans="68:135">
      <c r="BP2255" s="47">
        <v>150.41999999999999</v>
      </c>
      <c r="BQ2255" s="47">
        <v>1</v>
      </c>
      <c r="BR2255" s="47">
        <v>150.41999999999999</v>
      </c>
      <c r="BS2255" s="80" t="s">
        <v>432</v>
      </c>
      <c r="ED2255" s="72"/>
      <c r="EE2255" s="72"/>
    </row>
    <row r="2256" spans="68:135">
      <c r="BP2256" s="47">
        <v>150.43</v>
      </c>
      <c r="BQ2256" s="47">
        <v>1</v>
      </c>
      <c r="BR2256" s="47">
        <v>150.43</v>
      </c>
      <c r="BS2256" s="80" t="s">
        <v>432</v>
      </c>
      <c r="ED2256" s="72"/>
      <c r="EE2256" s="72"/>
    </row>
    <row r="2257" spans="68:135">
      <c r="BP2257" s="47">
        <v>150.44</v>
      </c>
      <c r="BQ2257" s="47">
        <v>1</v>
      </c>
      <c r="BR2257" s="47">
        <v>150.44</v>
      </c>
      <c r="BS2257" s="80" t="s">
        <v>432</v>
      </c>
      <c r="ED2257" s="72"/>
      <c r="EE2257" s="72"/>
    </row>
    <row r="2258" spans="68:135">
      <c r="BP2258" s="47">
        <v>150.44999999999999</v>
      </c>
      <c r="BQ2258" s="47">
        <v>1</v>
      </c>
      <c r="BR2258" s="47">
        <v>150.44999999999999</v>
      </c>
      <c r="BS2258" s="80" t="s">
        <v>432</v>
      </c>
      <c r="ED2258" s="72"/>
      <c r="EE2258" s="72"/>
    </row>
    <row r="2259" spans="68:135">
      <c r="BP2259" s="47">
        <v>150.46</v>
      </c>
      <c r="BQ2259" s="47">
        <v>1</v>
      </c>
      <c r="BR2259" s="47">
        <v>150.46</v>
      </c>
      <c r="BS2259" s="80" t="s">
        <v>432</v>
      </c>
      <c r="ED2259" s="72"/>
      <c r="EE2259" s="72"/>
    </row>
    <row r="2260" spans="68:135">
      <c r="BP2260" s="47">
        <v>150.47</v>
      </c>
      <c r="BQ2260" s="47">
        <v>1</v>
      </c>
      <c r="BR2260" s="47">
        <v>150.47</v>
      </c>
      <c r="BS2260" s="80" t="s">
        <v>432</v>
      </c>
      <c r="ED2260" s="72"/>
      <c r="EE2260" s="72"/>
    </row>
    <row r="2261" spans="68:135">
      <c r="BP2261" s="47">
        <v>150.47999999999999</v>
      </c>
      <c r="BQ2261" s="47">
        <v>1</v>
      </c>
      <c r="BR2261" s="47">
        <v>150.47999999999999</v>
      </c>
      <c r="BS2261" s="80" t="s">
        <v>432</v>
      </c>
      <c r="ED2261" s="72"/>
      <c r="EE2261" s="72"/>
    </row>
    <row r="2262" spans="68:135">
      <c r="BP2262" s="47">
        <v>150.49</v>
      </c>
      <c r="BQ2262" s="47">
        <v>1</v>
      </c>
      <c r="BR2262" s="47">
        <v>150.49</v>
      </c>
      <c r="BS2262" s="80" t="s">
        <v>432</v>
      </c>
      <c r="ED2262" s="72"/>
      <c r="EE2262" s="72"/>
    </row>
    <row r="2263" spans="68:135">
      <c r="BP2263" s="47">
        <v>150.5</v>
      </c>
      <c r="BQ2263" s="47">
        <v>1</v>
      </c>
      <c r="BR2263" s="47">
        <v>150.5</v>
      </c>
      <c r="BS2263" s="80" t="s">
        <v>432</v>
      </c>
      <c r="ED2263" s="72"/>
      <c r="EE2263" s="72"/>
    </row>
    <row r="2264" spans="68:135">
      <c r="BP2264" s="47">
        <v>150.51</v>
      </c>
      <c r="BQ2264" s="47">
        <v>1</v>
      </c>
      <c r="BR2264" s="47">
        <v>150.51</v>
      </c>
      <c r="BS2264" s="80" t="s">
        <v>432</v>
      </c>
      <c r="ED2264" s="72"/>
      <c r="EE2264" s="72"/>
    </row>
    <row r="2265" spans="68:135">
      <c r="BP2265" s="47">
        <v>150.52000000000001</v>
      </c>
      <c r="BQ2265" s="47">
        <v>1</v>
      </c>
      <c r="BR2265" s="47">
        <v>150.52000000000001</v>
      </c>
      <c r="BS2265" s="80" t="s">
        <v>432</v>
      </c>
      <c r="ED2265" s="72"/>
      <c r="EE2265" s="72"/>
    </row>
    <row r="2266" spans="68:135">
      <c r="BP2266" s="47">
        <v>150.53</v>
      </c>
      <c r="BQ2266" s="47">
        <v>1</v>
      </c>
      <c r="BR2266" s="47">
        <v>150.53</v>
      </c>
      <c r="BS2266" s="80" t="s">
        <v>432</v>
      </c>
      <c r="ED2266" s="72"/>
      <c r="EE2266" s="72"/>
    </row>
    <row r="2267" spans="68:135">
      <c r="BP2267" s="47">
        <v>150.54</v>
      </c>
      <c r="BQ2267" s="47">
        <v>1</v>
      </c>
      <c r="BR2267" s="47">
        <v>150.54</v>
      </c>
      <c r="BS2267" s="80" t="s">
        <v>432</v>
      </c>
      <c r="ED2267" s="72"/>
      <c r="EE2267" s="72"/>
    </row>
    <row r="2268" spans="68:135">
      <c r="BP2268" s="47">
        <v>150.55000000000001</v>
      </c>
      <c r="BQ2268" s="47">
        <v>1</v>
      </c>
      <c r="BR2268" s="47">
        <v>150.55000000000001</v>
      </c>
      <c r="BS2268" s="80" t="s">
        <v>432</v>
      </c>
      <c r="ED2268" s="72"/>
      <c r="EE2268" s="72"/>
    </row>
    <row r="2269" spans="68:135">
      <c r="BP2269" s="47">
        <v>150.56</v>
      </c>
      <c r="BQ2269" s="47">
        <v>1</v>
      </c>
      <c r="BR2269" s="47">
        <v>150.56</v>
      </c>
      <c r="BS2269" s="80" t="s">
        <v>432</v>
      </c>
      <c r="ED2269" s="72"/>
      <c r="EE2269" s="72"/>
    </row>
    <row r="2270" spans="68:135">
      <c r="BP2270" s="47">
        <v>150.57</v>
      </c>
      <c r="BQ2270" s="47">
        <v>1</v>
      </c>
      <c r="BR2270" s="47">
        <v>150.57</v>
      </c>
      <c r="BS2270" s="80" t="s">
        <v>432</v>
      </c>
      <c r="ED2270" s="72"/>
      <c r="EE2270" s="72"/>
    </row>
    <row r="2271" spans="68:135">
      <c r="BP2271" s="47">
        <v>150.58000000000001</v>
      </c>
      <c r="BQ2271" s="47">
        <v>1</v>
      </c>
      <c r="BR2271" s="47">
        <v>150.58000000000001</v>
      </c>
      <c r="BS2271" s="80" t="s">
        <v>432</v>
      </c>
      <c r="ED2271" s="72"/>
      <c r="EE2271" s="72"/>
    </row>
    <row r="2272" spans="68:135">
      <c r="BP2272" s="47">
        <v>150.59</v>
      </c>
      <c r="BQ2272" s="47">
        <v>1</v>
      </c>
      <c r="BR2272" s="47">
        <v>150.59</v>
      </c>
      <c r="BS2272" s="80" t="s">
        <v>432</v>
      </c>
      <c r="ED2272" s="72"/>
      <c r="EE2272" s="72"/>
    </row>
    <row r="2273" spans="68:135">
      <c r="BP2273" s="47">
        <v>150.6</v>
      </c>
      <c r="BQ2273" s="47">
        <v>1</v>
      </c>
      <c r="BR2273" s="47">
        <v>150.6</v>
      </c>
      <c r="BS2273" s="80" t="s">
        <v>432</v>
      </c>
      <c r="ED2273" s="72"/>
      <c r="EE2273" s="72"/>
    </row>
    <row r="2274" spans="68:135">
      <c r="BP2274" s="47">
        <v>150.61000000000001</v>
      </c>
      <c r="BQ2274" s="47">
        <v>1</v>
      </c>
      <c r="BR2274" s="47">
        <v>150.61000000000001</v>
      </c>
      <c r="BS2274" s="80" t="s">
        <v>432</v>
      </c>
      <c r="ED2274" s="72"/>
      <c r="EE2274" s="72"/>
    </row>
    <row r="2275" spans="68:135">
      <c r="BP2275" s="47">
        <v>150.62</v>
      </c>
      <c r="BQ2275" s="47">
        <v>1</v>
      </c>
      <c r="BR2275" s="47">
        <v>150.62</v>
      </c>
      <c r="BS2275" s="80" t="s">
        <v>432</v>
      </c>
      <c r="ED2275" s="72"/>
      <c r="EE2275" s="72"/>
    </row>
    <row r="2276" spans="68:135">
      <c r="BP2276" s="47">
        <v>150.63</v>
      </c>
      <c r="BQ2276" s="47">
        <v>1</v>
      </c>
      <c r="BR2276" s="47">
        <v>150.63</v>
      </c>
      <c r="BS2276" s="80" t="s">
        <v>432</v>
      </c>
      <c r="ED2276" s="72"/>
      <c r="EE2276" s="72"/>
    </row>
    <row r="2277" spans="68:135">
      <c r="BP2277" s="47">
        <v>150.63999999999999</v>
      </c>
      <c r="BQ2277" s="47">
        <v>1</v>
      </c>
      <c r="BR2277" s="47">
        <v>150.63999999999999</v>
      </c>
      <c r="BS2277" s="80" t="s">
        <v>432</v>
      </c>
      <c r="ED2277" s="72"/>
      <c r="EE2277" s="72"/>
    </row>
    <row r="2278" spans="68:135">
      <c r="BP2278" s="47">
        <v>150.65</v>
      </c>
      <c r="BQ2278" s="47">
        <v>1</v>
      </c>
      <c r="BR2278" s="47">
        <v>150.65</v>
      </c>
      <c r="BS2278" s="80" t="s">
        <v>432</v>
      </c>
      <c r="ED2278" s="72"/>
      <c r="EE2278" s="72"/>
    </row>
    <row r="2279" spans="68:135">
      <c r="BP2279" s="47">
        <v>150.66</v>
      </c>
      <c r="BQ2279" s="47">
        <v>1</v>
      </c>
      <c r="BR2279" s="47">
        <v>150.66</v>
      </c>
      <c r="BS2279" s="80" t="s">
        <v>432</v>
      </c>
      <c r="ED2279" s="72"/>
      <c r="EE2279" s="72"/>
    </row>
    <row r="2280" spans="68:135">
      <c r="BP2280" s="47">
        <v>150.66999999999999</v>
      </c>
      <c r="BQ2280" s="47">
        <v>1</v>
      </c>
      <c r="BR2280" s="47">
        <v>150.66999999999999</v>
      </c>
      <c r="BS2280" s="80" t="s">
        <v>432</v>
      </c>
      <c r="ED2280" s="72"/>
      <c r="EE2280" s="72"/>
    </row>
    <row r="2281" spans="68:135">
      <c r="BP2281" s="47">
        <v>150.68</v>
      </c>
      <c r="BQ2281" s="47">
        <v>1</v>
      </c>
      <c r="BR2281" s="47">
        <v>150.68</v>
      </c>
      <c r="BS2281" s="80" t="s">
        <v>432</v>
      </c>
      <c r="ED2281" s="72"/>
      <c r="EE2281" s="72"/>
    </row>
    <row r="2282" spans="68:135">
      <c r="BP2282" s="47">
        <v>150.69</v>
      </c>
      <c r="BQ2282" s="47">
        <v>1</v>
      </c>
      <c r="BR2282" s="47">
        <v>150.69</v>
      </c>
      <c r="BS2282" s="80" t="s">
        <v>432</v>
      </c>
      <c r="ED2282" s="72"/>
      <c r="EE2282" s="72"/>
    </row>
    <row r="2283" spans="68:135">
      <c r="BP2283" s="47">
        <v>150.69999999999999</v>
      </c>
      <c r="BQ2283" s="47">
        <v>1</v>
      </c>
      <c r="BR2283" s="47">
        <v>150.69999999999999</v>
      </c>
      <c r="BS2283" s="80" t="s">
        <v>432</v>
      </c>
      <c r="ED2283" s="72"/>
      <c r="EE2283" s="72"/>
    </row>
    <row r="2284" spans="68:135">
      <c r="BP2284" s="47">
        <v>150.71</v>
      </c>
      <c r="BQ2284" s="47">
        <v>1</v>
      </c>
      <c r="BR2284" s="47">
        <v>150.71</v>
      </c>
      <c r="BS2284" s="80" t="s">
        <v>432</v>
      </c>
      <c r="ED2284" s="72"/>
      <c r="EE2284" s="72"/>
    </row>
    <row r="2285" spans="68:135">
      <c r="BP2285" s="47">
        <v>150.72</v>
      </c>
      <c r="BQ2285" s="47">
        <v>1</v>
      </c>
      <c r="BR2285" s="47">
        <v>150.72</v>
      </c>
      <c r="BS2285" s="80" t="s">
        <v>432</v>
      </c>
      <c r="ED2285" s="72"/>
      <c r="EE2285" s="72"/>
    </row>
    <row r="2286" spans="68:135">
      <c r="BP2286" s="47">
        <v>150.72999999999999</v>
      </c>
      <c r="BQ2286" s="47">
        <v>1</v>
      </c>
      <c r="BR2286" s="47">
        <v>150.72999999999999</v>
      </c>
      <c r="BS2286" s="80" t="s">
        <v>432</v>
      </c>
      <c r="ED2286" s="72"/>
      <c r="EE2286" s="72"/>
    </row>
    <row r="2287" spans="68:135">
      <c r="BP2287" s="47">
        <v>150.74</v>
      </c>
      <c r="BQ2287" s="47">
        <v>1</v>
      </c>
      <c r="BR2287" s="47">
        <v>150.74</v>
      </c>
      <c r="BS2287" s="80" t="s">
        <v>432</v>
      </c>
      <c r="ED2287" s="72"/>
      <c r="EE2287" s="72"/>
    </row>
    <row r="2288" spans="68:135">
      <c r="BP2288" s="47">
        <v>150.75</v>
      </c>
      <c r="BQ2288" s="47">
        <v>1</v>
      </c>
      <c r="BR2288" s="47">
        <v>150.75</v>
      </c>
      <c r="BS2288" s="80" t="s">
        <v>432</v>
      </c>
      <c r="ED2288" s="72"/>
      <c r="EE2288" s="72"/>
    </row>
    <row r="2289" spans="68:135">
      <c r="BP2289" s="47">
        <v>150.76</v>
      </c>
      <c r="BQ2289" s="47">
        <v>1</v>
      </c>
      <c r="BR2289" s="47">
        <v>150.76</v>
      </c>
      <c r="BS2289" s="80" t="s">
        <v>432</v>
      </c>
      <c r="ED2289" s="72"/>
      <c r="EE2289" s="72"/>
    </row>
    <row r="2290" spans="68:135">
      <c r="BP2290" s="47">
        <v>150.77000000000001</v>
      </c>
      <c r="BQ2290" s="47">
        <v>1</v>
      </c>
      <c r="BR2290" s="47">
        <v>150.77000000000001</v>
      </c>
      <c r="BS2290" s="80" t="s">
        <v>432</v>
      </c>
      <c r="ED2290" s="72"/>
      <c r="EE2290" s="72"/>
    </row>
    <row r="2291" spans="68:135">
      <c r="BP2291" s="47">
        <v>150.78</v>
      </c>
      <c r="BQ2291" s="47">
        <v>1</v>
      </c>
      <c r="BR2291" s="47">
        <v>150.78</v>
      </c>
      <c r="BS2291" s="80" t="s">
        <v>432</v>
      </c>
      <c r="ED2291" s="72"/>
      <c r="EE2291" s="72"/>
    </row>
    <row r="2292" spans="68:135">
      <c r="BP2292" s="47">
        <v>150.79</v>
      </c>
      <c r="BQ2292" s="47">
        <v>1</v>
      </c>
      <c r="BR2292" s="47">
        <v>150.79</v>
      </c>
      <c r="BS2292" s="80" t="s">
        <v>432</v>
      </c>
      <c r="ED2292" s="72"/>
      <c r="EE2292" s="72"/>
    </row>
    <row r="2293" spans="68:135">
      <c r="BP2293" s="47">
        <v>150.80000000000001</v>
      </c>
      <c r="BQ2293" s="47">
        <v>1</v>
      </c>
      <c r="BR2293" s="47">
        <v>150.80000000000001</v>
      </c>
      <c r="BS2293" s="80" t="s">
        <v>432</v>
      </c>
      <c r="ED2293" s="72"/>
      <c r="EE2293" s="72"/>
    </row>
    <row r="2294" spans="68:135">
      <c r="BP2294" s="47">
        <v>150.81</v>
      </c>
      <c r="BQ2294" s="47">
        <v>1</v>
      </c>
      <c r="BR2294" s="47">
        <v>150.81</v>
      </c>
      <c r="BS2294" s="80" t="s">
        <v>432</v>
      </c>
      <c r="ED2294" s="72"/>
      <c r="EE2294" s="72"/>
    </row>
    <row r="2295" spans="68:135">
      <c r="BP2295" s="47">
        <v>150.82</v>
      </c>
      <c r="BQ2295" s="47">
        <v>1</v>
      </c>
      <c r="BR2295" s="47">
        <v>150.82</v>
      </c>
      <c r="BS2295" s="80" t="s">
        <v>432</v>
      </c>
      <c r="ED2295" s="72"/>
      <c r="EE2295" s="72"/>
    </row>
    <row r="2296" spans="68:135">
      <c r="BP2296" s="47">
        <v>150.83000000000001</v>
      </c>
      <c r="BQ2296" s="47">
        <v>1</v>
      </c>
      <c r="BR2296" s="47">
        <v>150.83000000000001</v>
      </c>
      <c r="BS2296" s="80" t="s">
        <v>432</v>
      </c>
      <c r="ED2296" s="72"/>
      <c r="EE2296" s="72"/>
    </row>
    <row r="2297" spans="68:135">
      <c r="BP2297" s="47">
        <v>150.84</v>
      </c>
      <c r="BQ2297" s="47">
        <v>1</v>
      </c>
      <c r="BR2297" s="47">
        <v>150.84</v>
      </c>
      <c r="BS2297" s="80" t="s">
        <v>432</v>
      </c>
      <c r="ED2297" s="72"/>
      <c r="EE2297" s="72"/>
    </row>
    <row r="2298" spans="68:135">
      <c r="BP2298" s="47">
        <v>150.85</v>
      </c>
      <c r="BQ2298" s="47">
        <v>1</v>
      </c>
      <c r="BR2298" s="47">
        <v>150.85</v>
      </c>
      <c r="BS2298" s="80" t="s">
        <v>432</v>
      </c>
      <c r="ED2298" s="72"/>
      <c r="EE2298" s="72"/>
    </row>
    <row r="2299" spans="68:135">
      <c r="BP2299" s="47">
        <v>150.86000000000001</v>
      </c>
      <c r="BQ2299" s="47">
        <v>1</v>
      </c>
      <c r="BR2299" s="47">
        <v>150.86000000000001</v>
      </c>
      <c r="BS2299" s="80" t="s">
        <v>432</v>
      </c>
      <c r="ED2299" s="72"/>
      <c r="EE2299" s="72"/>
    </row>
    <row r="2300" spans="68:135">
      <c r="BP2300" s="47">
        <v>150.87</v>
      </c>
      <c r="BQ2300" s="47">
        <v>1</v>
      </c>
      <c r="BR2300" s="47">
        <v>150.87</v>
      </c>
      <c r="BS2300" s="80" t="s">
        <v>432</v>
      </c>
      <c r="ED2300" s="72"/>
      <c r="EE2300" s="72"/>
    </row>
    <row r="2301" spans="68:135">
      <c r="BP2301" s="47">
        <v>150.88</v>
      </c>
      <c r="BQ2301" s="47">
        <v>1</v>
      </c>
      <c r="BR2301" s="47">
        <v>150.88</v>
      </c>
      <c r="BS2301" s="80" t="s">
        <v>432</v>
      </c>
      <c r="ED2301" s="72"/>
      <c r="EE2301" s="72"/>
    </row>
    <row r="2302" spans="68:135">
      <c r="BP2302" s="47">
        <v>150.88999999999999</v>
      </c>
      <c r="BQ2302" s="47">
        <v>1</v>
      </c>
      <c r="BR2302" s="47">
        <v>150.88999999999999</v>
      </c>
      <c r="BS2302" s="80" t="s">
        <v>432</v>
      </c>
      <c r="ED2302" s="72"/>
      <c r="EE2302" s="72"/>
    </row>
    <row r="2303" spans="68:135">
      <c r="BP2303" s="47">
        <v>150.9</v>
      </c>
      <c r="BQ2303" s="47">
        <v>1</v>
      </c>
      <c r="BR2303" s="47">
        <v>150.9</v>
      </c>
      <c r="BS2303" s="80" t="s">
        <v>432</v>
      </c>
      <c r="ED2303" s="72"/>
      <c r="EE2303" s="72"/>
    </row>
    <row r="2304" spans="68:135">
      <c r="BP2304" s="47">
        <v>150.91</v>
      </c>
      <c r="BQ2304" s="47">
        <v>1</v>
      </c>
      <c r="BR2304" s="47">
        <v>150.91</v>
      </c>
      <c r="BS2304" s="80" t="s">
        <v>432</v>
      </c>
      <c r="ED2304" s="72"/>
      <c r="EE2304" s="72"/>
    </row>
    <row r="2305" spans="68:135">
      <c r="BP2305" s="47">
        <v>150.91999999999999</v>
      </c>
      <c r="BQ2305" s="47">
        <v>1</v>
      </c>
      <c r="BR2305" s="47">
        <v>150.91999999999999</v>
      </c>
      <c r="BS2305" s="80" t="s">
        <v>432</v>
      </c>
      <c r="ED2305" s="72"/>
      <c r="EE2305" s="72"/>
    </row>
    <row r="2306" spans="68:135">
      <c r="BP2306" s="47">
        <v>150.93</v>
      </c>
      <c r="BQ2306" s="47">
        <v>1</v>
      </c>
      <c r="BR2306" s="47">
        <v>150.93</v>
      </c>
      <c r="BS2306" s="80" t="s">
        <v>432</v>
      </c>
      <c r="ED2306" s="72"/>
      <c r="EE2306" s="72"/>
    </row>
    <row r="2307" spans="68:135">
      <c r="BP2307" s="47">
        <v>150.94</v>
      </c>
      <c r="BQ2307" s="47">
        <v>1</v>
      </c>
      <c r="BR2307" s="47">
        <v>150.94</v>
      </c>
      <c r="BS2307" s="80" t="s">
        <v>432</v>
      </c>
      <c r="ED2307" s="72"/>
      <c r="EE2307" s="72"/>
    </row>
    <row r="2308" spans="68:135">
      <c r="BP2308" s="47">
        <v>150.94999999999999</v>
      </c>
      <c r="BQ2308" s="47">
        <v>1</v>
      </c>
      <c r="BR2308" s="47">
        <v>150.94999999999999</v>
      </c>
      <c r="BS2308" s="80" t="s">
        <v>432</v>
      </c>
      <c r="ED2308" s="72"/>
      <c r="EE2308" s="72"/>
    </row>
    <row r="2309" spans="68:135">
      <c r="BP2309" s="47">
        <v>150.96</v>
      </c>
      <c r="BQ2309" s="47">
        <v>1</v>
      </c>
      <c r="BR2309" s="47">
        <v>150.96</v>
      </c>
      <c r="BS2309" s="80" t="s">
        <v>432</v>
      </c>
      <c r="ED2309" s="72"/>
      <c r="EE2309" s="72"/>
    </row>
    <row r="2310" spans="68:135">
      <c r="BP2310" s="47">
        <v>150.97</v>
      </c>
      <c r="BQ2310" s="47">
        <v>1</v>
      </c>
      <c r="BR2310" s="47">
        <v>150.97</v>
      </c>
      <c r="BS2310" s="80" t="s">
        <v>432</v>
      </c>
      <c r="ED2310" s="72"/>
      <c r="EE2310" s="72"/>
    </row>
    <row r="2311" spans="68:135">
      <c r="BP2311" s="47">
        <v>150.97999999999999</v>
      </c>
      <c r="BQ2311" s="47">
        <v>1</v>
      </c>
      <c r="BR2311" s="47">
        <v>150.97999999999999</v>
      </c>
      <c r="BS2311" s="80" t="s">
        <v>432</v>
      </c>
      <c r="ED2311" s="72"/>
      <c r="EE2311" s="72"/>
    </row>
    <row r="2312" spans="68:135">
      <c r="BP2312" s="47">
        <v>150.99</v>
      </c>
      <c r="BQ2312" s="47">
        <v>1</v>
      </c>
      <c r="BR2312" s="47">
        <v>150.99</v>
      </c>
      <c r="BS2312" s="80" t="s">
        <v>432</v>
      </c>
      <c r="ED2312" s="72"/>
      <c r="EE2312" s="72"/>
    </row>
    <row r="2313" spans="68:135">
      <c r="BP2313" s="47">
        <v>151</v>
      </c>
      <c r="BQ2313" s="47">
        <v>1</v>
      </c>
      <c r="BR2313" s="47">
        <v>151</v>
      </c>
      <c r="BS2313" s="80" t="s">
        <v>432</v>
      </c>
      <c r="ED2313" s="72"/>
      <c r="EE2313" s="72"/>
    </row>
    <row r="2314" spans="68:135">
      <c r="BP2314" s="47">
        <v>179</v>
      </c>
      <c r="BQ2314" s="47">
        <v>-10</v>
      </c>
      <c r="BR2314" s="47">
        <v>179</v>
      </c>
      <c r="BS2314" s="71" t="s">
        <v>430</v>
      </c>
      <c r="ED2314" s="72"/>
      <c r="EE2314" s="72"/>
    </row>
    <row r="2315" spans="68:135">
      <c r="BP2315" s="47">
        <v>179.01</v>
      </c>
      <c r="BQ2315" s="47">
        <v>-10</v>
      </c>
      <c r="BR2315" s="47">
        <v>179.01</v>
      </c>
      <c r="BS2315" s="71" t="s">
        <v>430</v>
      </c>
      <c r="ED2315" s="72"/>
      <c r="EE2315" s="72"/>
    </row>
    <row r="2316" spans="68:135">
      <c r="BP2316" s="47">
        <v>179.02</v>
      </c>
      <c r="BQ2316" s="47">
        <v>-10</v>
      </c>
      <c r="BR2316" s="47">
        <v>179.02</v>
      </c>
      <c r="BS2316" s="71" t="s">
        <v>430</v>
      </c>
      <c r="ED2316" s="72"/>
      <c r="EE2316" s="72"/>
    </row>
    <row r="2317" spans="68:135">
      <c r="BP2317" s="47">
        <v>179.03</v>
      </c>
      <c r="BQ2317" s="47">
        <v>-10</v>
      </c>
      <c r="BR2317" s="47">
        <v>179.03</v>
      </c>
      <c r="BS2317" s="71" t="s">
        <v>430</v>
      </c>
      <c r="ED2317" s="72"/>
      <c r="EE2317" s="72"/>
    </row>
    <row r="2318" spans="68:135">
      <c r="BP2318" s="47">
        <v>179.04</v>
      </c>
      <c r="BQ2318" s="47">
        <v>-10</v>
      </c>
      <c r="BR2318" s="47">
        <v>179.04</v>
      </c>
      <c r="BS2318" s="71" t="s">
        <v>430</v>
      </c>
      <c r="ED2318" s="72"/>
      <c r="EE2318" s="72"/>
    </row>
    <row r="2319" spans="68:135">
      <c r="BP2319" s="47">
        <v>179.05</v>
      </c>
      <c r="BQ2319" s="47">
        <v>-10</v>
      </c>
      <c r="BR2319" s="47">
        <v>179.05</v>
      </c>
      <c r="BS2319" s="71" t="s">
        <v>430</v>
      </c>
      <c r="ED2319" s="72"/>
      <c r="EE2319" s="72"/>
    </row>
    <row r="2320" spans="68:135">
      <c r="BP2320" s="47">
        <v>179.06</v>
      </c>
      <c r="BQ2320" s="47">
        <v>-10</v>
      </c>
      <c r="BR2320" s="47">
        <v>179.06</v>
      </c>
      <c r="BS2320" s="71" t="s">
        <v>430</v>
      </c>
      <c r="ED2320" s="72"/>
      <c r="EE2320" s="72"/>
    </row>
    <row r="2321" spans="68:135">
      <c r="BP2321" s="47">
        <v>179.07</v>
      </c>
      <c r="BQ2321" s="47">
        <v>-10</v>
      </c>
      <c r="BR2321" s="47">
        <v>179.07</v>
      </c>
      <c r="BS2321" s="71" t="s">
        <v>430</v>
      </c>
      <c r="ED2321" s="72"/>
      <c r="EE2321" s="72"/>
    </row>
    <row r="2322" spans="68:135">
      <c r="BP2322" s="47">
        <v>179.08</v>
      </c>
      <c r="BQ2322" s="47">
        <v>-10</v>
      </c>
      <c r="BR2322" s="47">
        <v>179.08</v>
      </c>
      <c r="BS2322" s="71" t="s">
        <v>430</v>
      </c>
      <c r="ED2322" s="72"/>
      <c r="EE2322" s="72"/>
    </row>
    <row r="2323" spans="68:135">
      <c r="BP2323" s="47">
        <v>179.09</v>
      </c>
      <c r="BQ2323" s="47">
        <v>-10</v>
      </c>
      <c r="BR2323" s="47">
        <v>179.09</v>
      </c>
      <c r="BS2323" s="71" t="s">
        <v>430</v>
      </c>
      <c r="ED2323" s="72"/>
      <c r="EE2323" s="72"/>
    </row>
    <row r="2324" spans="68:135">
      <c r="BP2324" s="47">
        <v>179.1</v>
      </c>
      <c r="BQ2324" s="47">
        <v>-10</v>
      </c>
      <c r="BR2324" s="47">
        <v>179.1</v>
      </c>
      <c r="BS2324" s="71" t="s">
        <v>430</v>
      </c>
      <c r="ED2324" s="72"/>
      <c r="EE2324" s="72"/>
    </row>
    <row r="2325" spans="68:135">
      <c r="BP2325" s="47">
        <v>179.11</v>
      </c>
      <c r="BQ2325" s="47">
        <v>-10</v>
      </c>
      <c r="BR2325" s="47">
        <v>179.11</v>
      </c>
      <c r="BS2325" s="71" t="s">
        <v>430</v>
      </c>
      <c r="ED2325" s="72"/>
      <c r="EE2325" s="72"/>
    </row>
    <row r="2326" spans="68:135">
      <c r="BP2326" s="47">
        <v>179.12</v>
      </c>
      <c r="BQ2326" s="47">
        <v>-10</v>
      </c>
      <c r="BR2326" s="47">
        <v>179.12</v>
      </c>
      <c r="BS2326" s="71" t="s">
        <v>430</v>
      </c>
      <c r="ED2326" s="72"/>
      <c r="EE2326" s="72"/>
    </row>
    <row r="2327" spans="68:135">
      <c r="BP2327" s="47">
        <v>179.13</v>
      </c>
      <c r="BQ2327" s="47">
        <v>-10</v>
      </c>
      <c r="BR2327" s="47">
        <v>179.13</v>
      </c>
      <c r="BS2327" s="71" t="s">
        <v>430</v>
      </c>
      <c r="ED2327" s="72"/>
      <c r="EE2327" s="72"/>
    </row>
    <row r="2328" spans="68:135">
      <c r="BP2328" s="47">
        <v>179.14</v>
      </c>
      <c r="BQ2328" s="47">
        <v>-10</v>
      </c>
      <c r="BR2328" s="47">
        <v>179.14</v>
      </c>
      <c r="BS2328" s="71" t="s">
        <v>430</v>
      </c>
      <c r="ED2328" s="72"/>
      <c r="EE2328" s="72"/>
    </row>
    <row r="2329" spans="68:135">
      <c r="BP2329" s="47">
        <v>179.15</v>
      </c>
      <c r="BQ2329" s="47">
        <v>-10</v>
      </c>
      <c r="BR2329" s="47">
        <v>179.15</v>
      </c>
      <c r="BS2329" s="71" t="s">
        <v>430</v>
      </c>
      <c r="ED2329" s="72"/>
      <c r="EE2329" s="72"/>
    </row>
    <row r="2330" spans="68:135">
      <c r="BP2330" s="47">
        <v>179.16</v>
      </c>
      <c r="BQ2330" s="47">
        <v>-10</v>
      </c>
      <c r="BR2330" s="47">
        <v>179.16</v>
      </c>
      <c r="BS2330" s="71" t="s">
        <v>430</v>
      </c>
      <c r="ED2330" s="72"/>
      <c r="EE2330" s="72"/>
    </row>
    <row r="2331" spans="68:135">
      <c r="BP2331" s="47">
        <v>179.17</v>
      </c>
      <c r="BQ2331" s="47">
        <v>-10</v>
      </c>
      <c r="BR2331" s="47">
        <v>179.17</v>
      </c>
      <c r="BS2331" s="71" t="s">
        <v>430</v>
      </c>
      <c r="ED2331" s="72"/>
      <c r="EE2331" s="72"/>
    </row>
    <row r="2332" spans="68:135">
      <c r="BP2332" s="47">
        <v>179.18</v>
      </c>
      <c r="BQ2332" s="47">
        <v>-10</v>
      </c>
      <c r="BR2332" s="47">
        <v>179.18</v>
      </c>
      <c r="BS2332" s="71" t="s">
        <v>430</v>
      </c>
      <c r="ED2332" s="72"/>
      <c r="EE2332" s="72"/>
    </row>
    <row r="2333" spans="68:135">
      <c r="BP2333" s="47">
        <v>179.19</v>
      </c>
      <c r="BQ2333" s="47">
        <v>-10</v>
      </c>
      <c r="BR2333" s="47">
        <v>179.19</v>
      </c>
      <c r="BS2333" s="71" t="s">
        <v>430</v>
      </c>
      <c r="ED2333" s="72"/>
      <c r="EE2333" s="72"/>
    </row>
    <row r="2334" spans="68:135">
      <c r="BP2334" s="47">
        <v>179.2</v>
      </c>
      <c r="BQ2334" s="47">
        <v>-10</v>
      </c>
      <c r="BR2334" s="47">
        <v>179.2</v>
      </c>
      <c r="BS2334" s="71" t="s">
        <v>430</v>
      </c>
      <c r="ED2334" s="72"/>
      <c r="EE2334" s="72"/>
    </row>
    <row r="2335" spans="68:135">
      <c r="BP2335" s="47">
        <v>179.21</v>
      </c>
      <c r="BQ2335" s="47">
        <v>-10</v>
      </c>
      <c r="BR2335" s="47">
        <v>179.21</v>
      </c>
      <c r="BS2335" s="71" t="s">
        <v>430</v>
      </c>
      <c r="ED2335" s="72"/>
      <c r="EE2335" s="72"/>
    </row>
    <row r="2336" spans="68:135">
      <c r="BP2336" s="47">
        <v>179.22</v>
      </c>
      <c r="BQ2336" s="47">
        <v>-10</v>
      </c>
      <c r="BR2336" s="47">
        <v>179.22</v>
      </c>
      <c r="BS2336" s="71" t="s">
        <v>430</v>
      </c>
      <c r="ED2336" s="72"/>
      <c r="EE2336" s="72"/>
    </row>
    <row r="2337" spans="68:135">
      <c r="BP2337" s="47">
        <v>179.23</v>
      </c>
      <c r="BQ2337" s="47">
        <v>-10</v>
      </c>
      <c r="BR2337" s="47">
        <v>179.23</v>
      </c>
      <c r="BS2337" s="71" t="s">
        <v>430</v>
      </c>
      <c r="ED2337" s="72"/>
      <c r="EE2337" s="72"/>
    </row>
    <row r="2338" spans="68:135">
      <c r="BP2338" s="47">
        <v>179.24</v>
      </c>
      <c r="BQ2338" s="47">
        <v>-10</v>
      </c>
      <c r="BR2338" s="47">
        <v>179.24</v>
      </c>
      <c r="BS2338" s="71" t="s">
        <v>430</v>
      </c>
      <c r="ED2338" s="72"/>
      <c r="EE2338" s="72"/>
    </row>
    <row r="2339" spans="68:135">
      <c r="BP2339" s="47">
        <v>179.25</v>
      </c>
      <c r="BQ2339" s="47">
        <v>-10</v>
      </c>
      <c r="BR2339" s="47">
        <v>179.25</v>
      </c>
      <c r="BS2339" s="71" t="s">
        <v>430</v>
      </c>
      <c r="ED2339" s="72"/>
      <c r="EE2339" s="72"/>
    </row>
    <row r="2340" spans="68:135">
      <c r="BP2340" s="47">
        <v>179.26</v>
      </c>
      <c r="BQ2340" s="47">
        <v>-10</v>
      </c>
      <c r="BR2340" s="47">
        <v>179.26</v>
      </c>
      <c r="BS2340" s="71" t="s">
        <v>430</v>
      </c>
      <c r="ED2340" s="72"/>
      <c r="EE2340" s="72"/>
    </row>
    <row r="2341" spans="68:135">
      <c r="BP2341" s="47">
        <v>179.27</v>
      </c>
      <c r="BQ2341" s="47">
        <v>-10</v>
      </c>
      <c r="BR2341" s="47">
        <v>179.27</v>
      </c>
      <c r="BS2341" s="71" t="s">
        <v>430</v>
      </c>
      <c r="ED2341" s="72"/>
      <c r="EE2341" s="72"/>
    </row>
    <row r="2342" spans="68:135">
      <c r="BP2342" s="47">
        <v>179.28</v>
      </c>
      <c r="BQ2342" s="47">
        <v>-10</v>
      </c>
      <c r="BR2342" s="47">
        <v>179.28</v>
      </c>
      <c r="BS2342" s="71" t="s">
        <v>430</v>
      </c>
      <c r="ED2342" s="72"/>
      <c r="EE2342" s="72"/>
    </row>
    <row r="2343" spans="68:135">
      <c r="BP2343" s="47">
        <v>179.29</v>
      </c>
      <c r="BQ2343" s="47">
        <v>-10</v>
      </c>
      <c r="BR2343" s="47">
        <v>179.29</v>
      </c>
      <c r="BS2343" s="71" t="s">
        <v>430</v>
      </c>
      <c r="ED2343" s="72"/>
      <c r="EE2343" s="72"/>
    </row>
    <row r="2344" spans="68:135">
      <c r="BP2344" s="47">
        <v>179.3</v>
      </c>
      <c r="BQ2344" s="47">
        <v>-10</v>
      </c>
      <c r="BR2344" s="47">
        <v>179.3</v>
      </c>
      <c r="BS2344" s="71" t="s">
        <v>430</v>
      </c>
      <c r="ED2344" s="72"/>
      <c r="EE2344" s="72"/>
    </row>
    <row r="2345" spans="68:135">
      <c r="BP2345" s="47">
        <v>179.31</v>
      </c>
      <c r="BQ2345" s="47">
        <v>-10</v>
      </c>
      <c r="BR2345" s="47">
        <v>179.31</v>
      </c>
      <c r="BS2345" s="71" t="s">
        <v>430</v>
      </c>
      <c r="ED2345" s="72"/>
      <c r="EE2345" s="72"/>
    </row>
    <row r="2346" spans="68:135">
      <c r="BP2346" s="47">
        <v>179.32</v>
      </c>
      <c r="BQ2346" s="47">
        <v>-10</v>
      </c>
      <c r="BR2346" s="47">
        <v>179.32</v>
      </c>
      <c r="BS2346" s="71" t="s">
        <v>430</v>
      </c>
      <c r="ED2346" s="72"/>
      <c r="EE2346" s="72"/>
    </row>
    <row r="2347" spans="68:135">
      <c r="BP2347" s="47">
        <v>179.33</v>
      </c>
      <c r="BQ2347" s="47">
        <v>-10</v>
      </c>
      <c r="BR2347" s="47">
        <v>179.33</v>
      </c>
      <c r="BS2347" s="71" t="s">
        <v>430</v>
      </c>
      <c r="ED2347" s="72"/>
      <c r="EE2347" s="72"/>
    </row>
    <row r="2348" spans="68:135">
      <c r="BP2348" s="47">
        <v>179.34</v>
      </c>
      <c r="BQ2348" s="47">
        <v>-10</v>
      </c>
      <c r="BR2348" s="47">
        <v>179.34</v>
      </c>
      <c r="BS2348" s="71" t="s">
        <v>430</v>
      </c>
      <c r="ED2348" s="72"/>
      <c r="EE2348" s="72"/>
    </row>
    <row r="2349" spans="68:135">
      <c r="BP2349" s="47">
        <v>179.35</v>
      </c>
      <c r="BQ2349" s="47">
        <v>-10</v>
      </c>
      <c r="BR2349" s="47">
        <v>179.35</v>
      </c>
      <c r="BS2349" s="71" t="s">
        <v>430</v>
      </c>
      <c r="ED2349" s="72"/>
      <c r="EE2349" s="72"/>
    </row>
    <row r="2350" spans="68:135">
      <c r="BP2350" s="47">
        <v>179.36</v>
      </c>
      <c r="BQ2350" s="47">
        <v>-10</v>
      </c>
      <c r="BR2350" s="47">
        <v>179.36</v>
      </c>
      <c r="BS2350" s="71" t="s">
        <v>430</v>
      </c>
      <c r="ED2350" s="72"/>
      <c r="EE2350" s="72"/>
    </row>
    <row r="2351" spans="68:135">
      <c r="BP2351" s="47">
        <v>179.37</v>
      </c>
      <c r="BQ2351" s="47">
        <v>-10</v>
      </c>
      <c r="BR2351" s="47">
        <v>179.37</v>
      </c>
      <c r="BS2351" s="71" t="s">
        <v>430</v>
      </c>
      <c r="ED2351" s="72"/>
      <c r="EE2351" s="72"/>
    </row>
    <row r="2352" spans="68:135">
      <c r="BP2352" s="47">
        <v>179.38</v>
      </c>
      <c r="BQ2352" s="47">
        <v>-10</v>
      </c>
      <c r="BR2352" s="47">
        <v>179.38</v>
      </c>
      <c r="BS2352" s="71" t="s">
        <v>430</v>
      </c>
      <c r="ED2352" s="72"/>
      <c r="EE2352" s="72"/>
    </row>
    <row r="2353" spans="68:135">
      <c r="BP2353" s="47">
        <v>179.39</v>
      </c>
      <c r="BQ2353" s="47">
        <v>-10</v>
      </c>
      <c r="BR2353" s="47">
        <v>179.39</v>
      </c>
      <c r="BS2353" s="71" t="s">
        <v>430</v>
      </c>
      <c r="ED2353" s="72"/>
      <c r="EE2353" s="72"/>
    </row>
    <row r="2354" spans="68:135">
      <c r="BP2354" s="47">
        <v>179.4</v>
      </c>
      <c r="BQ2354" s="47">
        <v>-10</v>
      </c>
      <c r="BR2354" s="47">
        <v>179.4</v>
      </c>
      <c r="BS2354" s="71" t="s">
        <v>430</v>
      </c>
      <c r="ED2354" s="72"/>
      <c r="EE2354" s="72"/>
    </row>
    <row r="2355" spans="68:135">
      <c r="BP2355" s="47">
        <v>179.41</v>
      </c>
      <c r="BQ2355" s="47">
        <v>-10</v>
      </c>
      <c r="BR2355" s="47">
        <v>179.41</v>
      </c>
      <c r="BS2355" s="71" t="s">
        <v>430</v>
      </c>
      <c r="ED2355" s="72"/>
      <c r="EE2355" s="72"/>
    </row>
    <row r="2356" spans="68:135">
      <c r="BP2356" s="47">
        <v>179.42</v>
      </c>
      <c r="BQ2356" s="47">
        <v>-10</v>
      </c>
      <c r="BR2356" s="47">
        <v>179.42</v>
      </c>
      <c r="BS2356" s="71" t="s">
        <v>430</v>
      </c>
      <c r="ED2356" s="72"/>
      <c r="EE2356" s="72"/>
    </row>
    <row r="2357" spans="68:135">
      <c r="BP2357" s="47">
        <v>179.43</v>
      </c>
      <c r="BQ2357" s="47">
        <v>-10</v>
      </c>
      <c r="BR2357" s="47">
        <v>179.43</v>
      </c>
      <c r="BS2357" s="71" t="s">
        <v>430</v>
      </c>
      <c r="ED2357" s="72"/>
      <c r="EE2357" s="72"/>
    </row>
    <row r="2358" spans="68:135">
      <c r="BP2358" s="47">
        <v>179.44</v>
      </c>
      <c r="BQ2358" s="47">
        <v>-10</v>
      </c>
      <c r="BR2358" s="47">
        <v>179.44</v>
      </c>
      <c r="BS2358" s="71" t="s">
        <v>430</v>
      </c>
      <c r="ED2358" s="72"/>
      <c r="EE2358" s="72"/>
    </row>
    <row r="2359" spans="68:135">
      <c r="BP2359" s="47">
        <v>179.45</v>
      </c>
      <c r="BQ2359" s="47">
        <v>-10</v>
      </c>
      <c r="BR2359" s="47">
        <v>179.45</v>
      </c>
      <c r="BS2359" s="71" t="s">
        <v>430</v>
      </c>
      <c r="ED2359" s="72"/>
      <c r="EE2359" s="72"/>
    </row>
    <row r="2360" spans="68:135">
      <c r="BP2360" s="47">
        <v>179.46</v>
      </c>
      <c r="BQ2360" s="47">
        <v>-10</v>
      </c>
      <c r="BR2360" s="47">
        <v>179.46</v>
      </c>
      <c r="BS2360" s="71" t="s">
        <v>430</v>
      </c>
      <c r="ED2360" s="72"/>
      <c r="EE2360" s="72"/>
    </row>
    <row r="2361" spans="68:135">
      <c r="BP2361" s="47">
        <v>179.47</v>
      </c>
      <c r="BQ2361" s="47">
        <v>-10</v>
      </c>
      <c r="BR2361" s="47">
        <v>179.47</v>
      </c>
      <c r="BS2361" s="71" t="s">
        <v>430</v>
      </c>
      <c r="ED2361" s="72"/>
      <c r="EE2361" s="72"/>
    </row>
    <row r="2362" spans="68:135">
      <c r="BP2362" s="47">
        <v>179.48</v>
      </c>
      <c r="BQ2362" s="47">
        <v>-10</v>
      </c>
      <c r="BR2362" s="47">
        <v>179.48</v>
      </c>
      <c r="BS2362" s="71" t="s">
        <v>430</v>
      </c>
      <c r="ED2362" s="72"/>
      <c r="EE2362" s="72"/>
    </row>
    <row r="2363" spans="68:135">
      <c r="BP2363" s="47">
        <v>179.49</v>
      </c>
      <c r="BQ2363" s="47">
        <v>-10</v>
      </c>
      <c r="BR2363" s="47">
        <v>179.49</v>
      </c>
      <c r="BS2363" s="71" t="s">
        <v>430</v>
      </c>
      <c r="ED2363" s="72"/>
      <c r="EE2363" s="72"/>
    </row>
    <row r="2364" spans="68:135">
      <c r="BP2364" s="47">
        <v>179.5</v>
      </c>
      <c r="BQ2364" s="47">
        <v>-10</v>
      </c>
      <c r="BR2364" s="47">
        <v>179.5</v>
      </c>
      <c r="BS2364" s="71" t="s">
        <v>430</v>
      </c>
      <c r="ED2364" s="72"/>
      <c r="EE2364" s="72"/>
    </row>
    <row r="2365" spans="68:135">
      <c r="BP2365" s="47">
        <v>179.51</v>
      </c>
      <c r="BQ2365" s="47">
        <v>-10</v>
      </c>
      <c r="BR2365" s="47">
        <v>179.51</v>
      </c>
      <c r="BS2365" s="71" t="s">
        <v>430</v>
      </c>
      <c r="ED2365" s="72"/>
      <c r="EE2365" s="72"/>
    </row>
    <row r="2366" spans="68:135">
      <c r="BP2366" s="47">
        <v>179.52</v>
      </c>
      <c r="BQ2366" s="47">
        <v>-10</v>
      </c>
      <c r="BR2366" s="47">
        <v>179.52</v>
      </c>
      <c r="BS2366" s="71" t="s">
        <v>430</v>
      </c>
      <c r="ED2366" s="72"/>
      <c r="EE2366" s="72"/>
    </row>
    <row r="2367" spans="68:135">
      <c r="BP2367" s="47">
        <v>179.53</v>
      </c>
      <c r="BQ2367" s="47">
        <v>-10</v>
      </c>
      <c r="BR2367" s="47">
        <v>179.53</v>
      </c>
      <c r="BS2367" s="71" t="s">
        <v>430</v>
      </c>
      <c r="ED2367" s="72"/>
      <c r="EE2367" s="72"/>
    </row>
    <row r="2368" spans="68:135">
      <c r="BP2368" s="47">
        <v>179.54</v>
      </c>
      <c r="BQ2368" s="47">
        <v>-10</v>
      </c>
      <c r="BR2368" s="47">
        <v>179.54</v>
      </c>
      <c r="BS2368" s="71" t="s">
        <v>430</v>
      </c>
      <c r="ED2368" s="72"/>
      <c r="EE2368" s="72"/>
    </row>
    <row r="2369" spans="68:135">
      <c r="BP2369" s="47">
        <v>179.55</v>
      </c>
      <c r="BQ2369" s="47">
        <v>-10</v>
      </c>
      <c r="BR2369" s="47">
        <v>179.55</v>
      </c>
      <c r="BS2369" s="71" t="s">
        <v>430</v>
      </c>
      <c r="ED2369" s="72"/>
      <c r="EE2369" s="72"/>
    </row>
    <row r="2370" spans="68:135">
      <c r="BP2370" s="47">
        <v>179.56</v>
      </c>
      <c r="BQ2370" s="47">
        <v>-10</v>
      </c>
      <c r="BR2370" s="47">
        <v>179.56</v>
      </c>
      <c r="BS2370" s="71" t="s">
        <v>430</v>
      </c>
      <c r="ED2370" s="72"/>
      <c r="EE2370" s="72"/>
    </row>
    <row r="2371" spans="68:135">
      <c r="BP2371" s="47">
        <v>179.57</v>
      </c>
      <c r="BQ2371" s="47">
        <v>-10</v>
      </c>
      <c r="BR2371" s="47">
        <v>179.57</v>
      </c>
      <c r="BS2371" s="71" t="s">
        <v>430</v>
      </c>
      <c r="ED2371" s="72"/>
      <c r="EE2371" s="72"/>
    </row>
    <row r="2372" spans="68:135">
      <c r="BP2372" s="47">
        <v>179.58</v>
      </c>
      <c r="BQ2372" s="47">
        <v>-10</v>
      </c>
      <c r="BR2372" s="47">
        <v>179.58</v>
      </c>
      <c r="BS2372" s="71" t="s">
        <v>430</v>
      </c>
      <c r="ED2372" s="72"/>
      <c r="EE2372" s="72"/>
    </row>
    <row r="2373" spans="68:135">
      <c r="BP2373" s="47">
        <v>179.59</v>
      </c>
      <c r="BQ2373" s="47">
        <v>-10</v>
      </c>
      <c r="BR2373" s="47">
        <v>179.59</v>
      </c>
      <c r="BS2373" s="71" t="s">
        <v>430</v>
      </c>
      <c r="ED2373" s="72"/>
      <c r="EE2373" s="72"/>
    </row>
    <row r="2374" spans="68:135">
      <c r="BP2374" s="47">
        <v>179.6</v>
      </c>
      <c r="BQ2374" s="47">
        <v>-10</v>
      </c>
      <c r="BR2374" s="47">
        <v>179.6</v>
      </c>
      <c r="BS2374" s="71" t="s">
        <v>430</v>
      </c>
      <c r="ED2374" s="72"/>
      <c r="EE2374" s="72"/>
    </row>
    <row r="2375" spans="68:135">
      <c r="BP2375" s="47">
        <v>179.61</v>
      </c>
      <c r="BQ2375" s="47">
        <v>-10</v>
      </c>
      <c r="BR2375" s="47">
        <v>179.61</v>
      </c>
      <c r="BS2375" s="71" t="s">
        <v>430</v>
      </c>
      <c r="ED2375" s="72"/>
      <c r="EE2375" s="72"/>
    </row>
    <row r="2376" spans="68:135">
      <c r="BP2376" s="47">
        <v>179.62</v>
      </c>
      <c r="BQ2376" s="47">
        <v>-10</v>
      </c>
      <c r="BR2376" s="47">
        <v>179.62</v>
      </c>
      <c r="BS2376" s="71" t="s">
        <v>430</v>
      </c>
      <c r="ED2376" s="72"/>
      <c r="EE2376" s="72"/>
    </row>
    <row r="2377" spans="68:135">
      <c r="BP2377" s="47">
        <v>179.63</v>
      </c>
      <c r="BQ2377" s="47">
        <v>-10</v>
      </c>
      <c r="BR2377" s="47">
        <v>179.63</v>
      </c>
      <c r="BS2377" s="71" t="s">
        <v>430</v>
      </c>
      <c r="ED2377" s="72"/>
      <c r="EE2377" s="72"/>
    </row>
    <row r="2378" spans="68:135">
      <c r="BP2378" s="47">
        <v>179.64</v>
      </c>
      <c r="BQ2378" s="47">
        <v>-10</v>
      </c>
      <c r="BR2378" s="47">
        <v>179.64</v>
      </c>
      <c r="BS2378" s="71" t="s">
        <v>430</v>
      </c>
      <c r="ED2378" s="72"/>
      <c r="EE2378" s="72"/>
    </row>
    <row r="2379" spans="68:135">
      <c r="BP2379" s="47">
        <v>179.65</v>
      </c>
      <c r="BQ2379" s="47">
        <v>-10</v>
      </c>
      <c r="BR2379" s="47">
        <v>179.65</v>
      </c>
      <c r="BS2379" s="71" t="s">
        <v>430</v>
      </c>
      <c r="ED2379" s="72"/>
      <c r="EE2379" s="72"/>
    </row>
    <row r="2380" spans="68:135">
      <c r="BP2380" s="47">
        <v>179.66</v>
      </c>
      <c r="BQ2380" s="47">
        <v>-10</v>
      </c>
      <c r="BR2380" s="47">
        <v>179.66</v>
      </c>
      <c r="BS2380" s="71" t="s">
        <v>430</v>
      </c>
      <c r="ED2380" s="72"/>
      <c r="EE2380" s="72"/>
    </row>
    <row r="2381" spans="68:135">
      <c r="BP2381" s="47">
        <v>179.67</v>
      </c>
      <c r="BQ2381" s="47">
        <v>-10</v>
      </c>
      <c r="BR2381" s="47">
        <v>179.67</v>
      </c>
      <c r="BS2381" s="71" t="s">
        <v>430</v>
      </c>
      <c r="ED2381" s="72"/>
      <c r="EE2381" s="72"/>
    </row>
    <row r="2382" spans="68:135">
      <c r="BP2382" s="47">
        <v>179.68</v>
      </c>
      <c r="BQ2382" s="47">
        <v>-10</v>
      </c>
      <c r="BR2382" s="47">
        <v>179.68</v>
      </c>
      <c r="BS2382" s="71" t="s">
        <v>430</v>
      </c>
      <c r="ED2382" s="72"/>
      <c r="EE2382" s="72"/>
    </row>
    <row r="2383" spans="68:135">
      <c r="BP2383" s="47">
        <v>179.69</v>
      </c>
      <c r="BQ2383" s="47">
        <v>-10</v>
      </c>
      <c r="BR2383" s="47">
        <v>179.69</v>
      </c>
      <c r="BS2383" s="71" t="s">
        <v>430</v>
      </c>
      <c r="ED2383" s="72"/>
      <c r="EE2383" s="72"/>
    </row>
    <row r="2384" spans="68:135">
      <c r="BP2384" s="47">
        <v>179.7</v>
      </c>
      <c r="BQ2384" s="47">
        <v>-10</v>
      </c>
      <c r="BR2384" s="47">
        <v>179.7</v>
      </c>
      <c r="BS2384" s="71" t="s">
        <v>430</v>
      </c>
      <c r="ED2384" s="72"/>
      <c r="EE2384" s="72"/>
    </row>
    <row r="2385" spans="68:135">
      <c r="BP2385" s="47">
        <v>179.71</v>
      </c>
      <c r="BQ2385" s="47">
        <v>-10</v>
      </c>
      <c r="BR2385" s="47">
        <v>179.71</v>
      </c>
      <c r="BS2385" s="71" t="s">
        <v>430</v>
      </c>
      <c r="ED2385" s="72"/>
      <c r="EE2385" s="72"/>
    </row>
    <row r="2386" spans="68:135">
      <c r="BP2386" s="47">
        <v>179.72</v>
      </c>
      <c r="BQ2386" s="47">
        <v>-10</v>
      </c>
      <c r="BR2386" s="47">
        <v>179.72</v>
      </c>
      <c r="BS2386" s="71" t="s">
        <v>430</v>
      </c>
      <c r="ED2386" s="72"/>
      <c r="EE2386" s="72"/>
    </row>
    <row r="2387" spans="68:135">
      <c r="BP2387" s="47">
        <v>179.73</v>
      </c>
      <c r="BQ2387" s="47">
        <v>-10</v>
      </c>
      <c r="BR2387" s="47">
        <v>179.73</v>
      </c>
      <c r="BS2387" s="71" t="s">
        <v>430</v>
      </c>
      <c r="ED2387" s="72"/>
      <c r="EE2387" s="72"/>
    </row>
    <row r="2388" spans="68:135">
      <c r="BP2388" s="47">
        <v>179.74</v>
      </c>
      <c r="BQ2388" s="47">
        <v>-10</v>
      </c>
      <c r="BR2388" s="47">
        <v>179.74</v>
      </c>
      <c r="BS2388" s="71" t="s">
        <v>430</v>
      </c>
      <c r="ED2388" s="72"/>
      <c r="EE2388" s="72"/>
    </row>
    <row r="2389" spans="68:135">
      <c r="BP2389" s="47">
        <v>179.75</v>
      </c>
      <c r="BQ2389" s="47">
        <v>-10</v>
      </c>
      <c r="BR2389" s="47">
        <v>179.75</v>
      </c>
      <c r="BS2389" s="71" t="s">
        <v>430</v>
      </c>
      <c r="ED2389" s="72"/>
      <c r="EE2389" s="72"/>
    </row>
    <row r="2390" spans="68:135">
      <c r="BP2390" s="47">
        <v>179.76</v>
      </c>
      <c r="BQ2390" s="47">
        <v>-10</v>
      </c>
      <c r="BR2390" s="47">
        <v>179.76</v>
      </c>
      <c r="BS2390" s="71" t="s">
        <v>430</v>
      </c>
      <c r="ED2390" s="72"/>
      <c r="EE2390" s="72"/>
    </row>
    <row r="2391" spans="68:135">
      <c r="BP2391" s="47">
        <v>179.77</v>
      </c>
      <c r="BQ2391" s="47">
        <v>-10</v>
      </c>
      <c r="BR2391" s="47">
        <v>179.77</v>
      </c>
      <c r="BS2391" s="71" t="s">
        <v>430</v>
      </c>
      <c r="ED2391" s="72"/>
      <c r="EE2391" s="72"/>
    </row>
    <row r="2392" spans="68:135">
      <c r="BP2392" s="47">
        <v>179.78</v>
      </c>
      <c r="BQ2392" s="47">
        <v>-10</v>
      </c>
      <c r="BR2392" s="47">
        <v>179.78</v>
      </c>
      <c r="BS2392" s="71" t="s">
        <v>430</v>
      </c>
      <c r="ED2392" s="72"/>
      <c r="EE2392" s="72"/>
    </row>
    <row r="2393" spans="68:135">
      <c r="BP2393" s="47">
        <v>179.79</v>
      </c>
      <c r="BQ2393" s="47">
        <v>-10</v>
      </c>
      <c r="BR2393" s="47">
        <v>179.79</v>
      </c>
      <c r="BS2393" s="71" t="s">
        <v>430</v>
      </c>
      <c r="ED2393" s="72"/>
      <c r="EE2393" s="72"/>
    </row>
    <row r="2394" spans="68:135">
      <c r="BP2394" s="47">
        <v>179.8</v>
      </c>
      <c r="BQ2394" s="47">
        <v>-10</v>
      </c>
      <c r="BR2394" s="47">
        <v>179.8</v>
      </c>
      <c r="BS2394" s="71" t="s">
        <v>430</v>
      </c>
      <c r="ED2394" s="72"/>
      <c r="EE2394" s="72"/>
    </row>
    <row r="2395" spans="68:135">
      <c r="BP2395" s="47">
        <v>179.81</v>
      </c>
      <c r="BQ2395" s="47">
        <v>-10</v>
      </c>
      <c r="BR2395" s="47">
        <v>179.81</v>
      </c>
      <c r="BS2395" s="71" t="s">
        <v>430</v>
      </c>
      <c r="ED2395" s="72"/>
      <c r="EE2395" s="72"/>
    </row>
    <row r="2396" spans="68:135">
      <c r="BP2396" s="47">
        <v>179.82</v>
      </c>
      <c r="BQ2396" s="47">
        <v>-10</v>
      </c>
      <c r="BR2396" s="47">
        <v>179.82</v>
      </c>
      <c r="BS2396" s="71" t="s">
        <v>430</v>
      </c>
      <c r="ED2396" s="72"/>
      <c r="EE2396" s="72"/>
    </row>
    <row r="2397" spans="68:135">
      <c r="BP2397" s="47">
        <v>179.83</v>
      </c>
      <c r="BQ2397" s="47">
        <v>-10</v>
      </c>
      <c r="BR2397" s="47">
        <v>179.83</v>
      </c>
      <c r="BS2397" s="71" t="s">
        <v>430</v>
      </c>
      <c r="ED2397" s="72"/>
      <c r="EE2397" s="72"/>
    </row>
    <row r="2398" spans="68:135">
      <c r="BP2398" s="47">
        <v>179.84</v>
      </c>
      <c r="BQ2398" s="47">
        <v>-10</v>
      </c>
      <c r="BR2398" s="47">
        <v>179.84</v>
      </c>
      <c r="BS2398" s="71" t="s">
        <v>430</v>
      </c>
      <c r="ED2398" s="72"/>
      <c r="EE2398" s="72"/>
    </row>
    <row r="2399" spans="68:135">
      <c r="BP2399" s="47">
        <v>179.85</v>
      </c>
      <c r="BQ2399" s="47">
        <v>-10</v>
      </c>
      <c r="BR2399" s="47">
        <v>179.85</v>
      </c>
      <c r="BS2399" s="71" t="s">
        <v>430</v>
      </c>
      <c r="ED2399" s="72"/>
      <c r="EE2399" s="72"/>
    </row>
    <row r="2400" spans="68:135">
      <c r="BP2400" s="47">
        <v>179.86</v>
      </c>
      <c r="BQ2400" s="47">
        <v>-10</v>
      </c>
      <c r="BR2400" s="47">
        <v>179.86</v>
      </c>
      <c r="BS2400" s="71" t="s">
        <v>430</v>
      </c>
      <c r="ED2400" s="72"/>
      <c r="EE2400" s="72"/>
    </row>
    <row r="2401" spans="68:135">
      <c r="BP2401" s="47">
        <v>179.87</v>
      </c>
      <c r="BQ2401" s="47">
        <v>-10</v>
      </c>
      <c r="BR2401" s="47">
        <v>179.87</v>
      </c>
      <c r="BS2401" s="71" t="s">
        <v>430</v>
      </c>
      <c r="ED2401" s="72"/>
      <c r="EE2401" s="72"/>
    </row>
    <row r="2402" spans="68:135">
      <c r="BP2402" s="47">
        <v>179.88</v>
      </c>
      <c r="BQ2402" s="47">
        <v>-10</v>
      </c>
      <c r="BR2402" s="47">
        <v>179.88</v>
      </c>
      <c r="BS2402" s="71" t="s">
        <v>430</v>
      </c>
      <c r="ED2402" s="72"/>
      <c r="EE2402" s="72"/>
    </row>
    <row r="2403" spans="68:135">
      <c r="BP2403" s="47">
        <v>179.89</v>
      </c>
      <c r="BQ2403" s="47">
        <v>-10</v>
      </c>
      <c r="BR2403" s="47">
        <v>179.89</v>
      </c>
      <c r="BS2403" s="71" t="s">
        <v>430</v>
      </c>
      <c r="ED2403" s="72"/>
      <c r="EE2403" s="72"/>
    </row>
    <row r="2404" spans="68:135">
      <c r="BP2404" s="47">
        <v>179.9</v>
      </c>
      <c r="BQ2404" s="47">
        <v>-10</v>
      </c>
      <c r="BR2404" s="47">
        <v>179.9</v>
      </c>
      <c r="BS2404" s="71" t="s">
        <v>430</v>
      </c>
      <c r="ED2404" s="72"/>
      <c r="EE2404" s="72"/>
    </row>
    <row r="2405" spans="68:135">
      <c r="BP2405" s="47">
        <v>179.91</v>
      </c>
      <c r="BQ2405" s="47">
        <v>-10</v>
      </c>
      <c r="BR2405" s="47">
        <v>179.91</v>
      </c>
      <c r="BS2405" s="71" t="s">
        <v>430</v>
      </c>
      <c r="ED2405" s="72"/>
      <c r="EE2405" s="72"/>
    </row>
    <row r="2406" spans="68:135">
      <c r="BP2406" s="47">
        <v>179.92</v>
      </c>
      <c r="BQ2406" s="47">
        <v>-10</v>
      </c>
      <c r="BR2406" s="47">
        <v>179.92</v>
      </c>
      <c r="BS2406" s="71" t="s">
        <v>430</v>
      </c>
      <c r="ED2406" s="72"/>
      <c r="EE2406" s="72"/>
    </row>
    <row r="2407" spans="68:135">
      <c r="BP2407" s="47">
        <v>179.93</v>
      </c>
      <c r="BQ2407" s="47">
        <v>-10</v>
      </c>
      <c r="BR2407" s="47">
        <v>179.93</v>
      </c>
      <c r="BS2407" s="71" t="s">
        <v>430</v>
      </c>
      <c r="ED2407" s="72"/>
      <c r="EE2407" s="72"/>
    </row>
    <row r="2408" spans="68:135">
      <c r="BP2408" s="47">
        <v>179.94</v>
      </c>
      <c r="BQ2408" s="47">
        <v>-10</v>
      </c>
      <c r="BR2408" s="47">
        <v>179.94</v>
      </c>
      <c r="BS2408" s="71" t="s">
        <v>430</v>
      </c>
      <c r="ED2408" s="72"/>
      <c r="EE2408" s="72"/>
    </row>
    <row r="2409" spans="68:135">
      <c r="BP2409" s="47">
        <v>179.95</v>
      </c>
      <c r="BQ2409" s="47">
        <v>-10</v>
      </c>
      <c r="BR2409" s="47">
        <v>179.95</v>
      </c>
      <c r="BS2409" s="71" t="s">
        <v>430</v>
      </c>
      <c r="ED2409" s="72"/>
      <c r="EE2409" s="72"/>
    </row>
    <row r="2410" spans="68:135">
      <c r="BP2410" s="47">
        <v>179.96</v>
      </c>
      <c r="BQ2410" s="47">
        <v>-10</v>
      </c>
      <c r="BR2410" s="47">
        <v>179.96</v>
      </c>
      <c r="BS2410" s="71" t="s">
        <v>430</v>
      </c>
      <c r="ED2410" s="72"/>
      <c r="EE2410" s="72"/>
    </row>
    <row r="2411" spans="68:135">
      <c r="BP2411" s="47">
        <v>179.97</v>
      </c>
      <c r="BQ2411" s="47">
        <v>-10</v>
      </c>
      <c r="BR2411" s="47">
        <v>179.97</v>
      </c>
      <c r="BS2411" s="71" t="s">
        <v>430</v>
      </c>
      <c r="ED2411" s="72"/>
      <c r="EE2411" s="72"/>
    </row>
    <row r="2412" spans="68:135">
      <c r="BP2412" s="47">
        <v>179.98</v>
      </c>
      <c r="BQ2412" s="47">
        <v>-10</v>
      </c>
      <c r="BR2412" s="47">
        <v>179.98</v>
      </c>
      <c r="BS2412" s="71" t="s">
        <v>430</v>
      </c>
      <c r="ED2412" s="72"/>
      <c r="EE2412" s="72"/>
    </row>
    <row r="2413" spans="68:135">
      <c r="BP2413" s="47">
        <v>179.99</v>
      </c>
      <c r="BQ2413" s="47">
        <v>-10</v>
      </c>
      <c r="BR2413" s="47">
        <v>179.99</v>
      </c>
      <c r="BS2413" s="71" t="s">
        <v>430</v>
      </c>
      <c r="ED2413" s="72"/>
      <c r="EE2413" s="72"/>
    </row>
    <row r="2414" spans="68:135">
      <c r="BP2414" s="47">
        <v>180</v>
      </c>
      <c r="BQ2414" s="47">
        <v>-10</v>
      </c>
      <c r="BR2414" s="47">
        <v>180</v>
      </c>
      <c r="BS2414" s="71" t="s">
        <v>430</v>
      </c>
      <c r="ED2414" s="72"/>
      <c r="EE2414" s="72"/>
    </row>
    <row r="2415" spans="68:135">
      <c r="BP2415" s="47">
        <v>180.01</v>
      </c>
      <c r="BQ2415" s="47">
        <v>-10</v>
      </c>
      <c r="BR2415" s="47">
        <v>180.01</v>
      </c>
      <c r="BS2415" s="71" t="s">
        <v>430</v>
      </c>
      <c r="ED2415" s="72"/>
      <c r="EE2415" s="72"/>
    </row>
    <row r="2416" spans="68:135">
      <c r="BP2416" s="47">
        <v>180.02</v>
      </c>
      <c r="BQ2416" s="47">
        <v>-10</v>
      </c>
      <c r="BR2416" s="47">
        <v>180.02</v>
      </c>
      <c r="BS2416" s="71" t="s">
        <v>430</v>
      </c>
      <c r="ED2416" s="72"/>
      <c r="EE2416" s="72"/>
    </row>
    <row r="2417" spans="68:135">
      <c r="BP2417" s="47">
        <v>180.03</v>
      </c>
      <c r="BQ2417" s="47">
        <v>-10</v>
      </c>
      <c r="BR2417" s="47">
        <v>180.03</v>
      </c>
      <c r="BS2417" s="71" t="s">
        <v>430</v>
      </c>
      <c r="ED2417" s="72"/>
      <c r="EE2417" s="72"/>
    </row>
    <row r="2418" spans="68:135">
      <c r="BP2418" s="47">
        <v>180.04</v>
      </c>
      <c r="BQ2418" s="47">
        <v>-10</v>
      </c>
      <c r="BR2418" s="47">
        <v>180.04</v>
      </c>
      <c r="BS2418" s="71" t="s">
        <v>430</v>
      </c>
      <c r="ED2418" s="72"/>
      <c r="EE2418" s="72"/>
    </row>
    <row r="2419" spans="68:135">
      <c r="BP2419" s="47">
        <v>180.05</v>
      </c>
      <c r="BQ2419" s="47">
        <v>-10</v>
      </c>
      <c r="BR2419" s="47">
        <v>180.05</v>
      </c>
      <c r="BS2419" s="71" t="s">
        <v>430</v>
      </c>
      <c r="ED2419" s="72"/>
      <c r="EE2419" s="72"/>
    </row>
    <row r="2420" spans="68:135">
      <c r="BP2420" s="47">
        <v>180.06</v>
      </c>
      <c r="BQ2420" s="47">
        <v>-10</v>
      </c>
      <c r="BR2420" s="47">
        <v>180.06</v>
      </c>
      <c r="BS2420" s="71" t="s">
        <v>430</v>
      </c>
      <c r="ED2420" s="72"/>
      <c r="EE2420" s="72"/>
    </row>
    <row r="2421" spans="68:135">
      <c r="BP2421" s="47">
        <v>180.07</v>
      </c>
      <c r="BQ2421" s="47">
        <v>-10</v>
      </c>
      <c r="BR2421" s="47">
        <v>180.07</v>
      </c>
      <c r="BS2421" s="71" t="s">
        <v>430</v>
      </c>
      <c r="ED2421" s="72"/>
      <c r="EE2421" s="72"/>
    </row>
    <row r="2422" spans="68:135">
      <c r="BP2422" s="47">
        <v>180.08</v>
      </c>
      <c r="BQ2422" s="47">
        <v>-10</v>
      </c>
      <c r="BR2422" s="47">
        <v>180.08</v>
      </c>
      <c r="BS2422" s="71" t="s">
        <v>430</v>
      </c>
      <c r="ED2422" s="72"/>
      <c r="EE2422" s="72"/>
    </row>
    <row r="2423" spans="68:135">
      <c r="BP2423" s="47">
        <v>180.09</v>
      </c>
      <c r="BQ2423" s="47">
        <v>-10</v>
      </c>
      <c r="BR2423" s="47">
        <v>180.09</v>
      </c>
      <c r="BS2423" s="71" t="s">
        <v>430</v>
      </c>
      <c r="ED2423" s="72"/>
      <c r="EE2423" s="72"/>
    </row>
    <row r="2424" spans="68:135">
      <c r="BP2424" s="47">
        <v>180.1</v>
      </c>
      <c r="BQ2424" s="47">
        <v>-10</v>
      </c>
      <c r="BR2424" s="47">
        <v>180.1</v>
      </c>
      <c r="BS2424" s="71" t="s">
        <v>430</v>
      </c>
      <c r="ED2424" s="72"/>
      <c r="EE2424" s="72"/>
    </row>
    <row r="2425" spans="68:135">
      <c r="BP2425" s="47">
        <v>180.11</v>
      </c>
      <c r="BQ2425" s="47">
        <v>-10</v>
      </c>
      <c r="BR2425" s="47">
        <v>180.11</v>
      </c>
      <c r="BS2425" s="71" t="s">
        <v>430</v>
      </c>
      <c r="ED2425" s="72"/>
      <c r="EE2425" s="72"/>
    </row>
    <row r="2426" spans="68:135">
      <c r="BP2426" s="47">
        <v>180.12</v>
      </c>
      <c r="BQ2426" s="47">
        <v>-10</v>
      </c>
      <c r="BR2426" s="47">
        <v>180.12</v>
      </c>
      <c r="BS2426" s="71" t="s">
        <v>430</v>
      </c>
      <c r="ED2426" s="72"/>
      <c r="EE2426" s="72"/>
    </row>
    <row r="2427" spans="68:135">
      <c r="BP2427" s="47">
        <v>180.13</v>
      </c>
      <c r="BQ2427" s="47">
        <v>-10</v>
      </c>
      <c r="BR2427" s="47">
        <v>180.13</v>
      </c>
      <c r="BS2427" s="71" t="s">
        <v>430</v>
      </c>
      <c r="ED2427" s="72"/>
      <c r="EE2427" s="72"/>
    </row>
    <row r="2428" spans="68:135">
      <c r="BP2428" s="47">
        <v>180.14</v>
      </c>
      <c r="BQ2428" s="47">
        <v>-10</v>
      </c>
      <c r="BR2428" s="47">
        <v>180.14</v>
      </c>
      <c r="BS2428" s="71" t="s">
        <v>430</v>
      </c>
      <c r="ED2428" s="72"/>
      <c r="EE2428" s="72"/>
    </row>
    <row r="2429" spans="68:135">
      <c r="BP2429" s="47">
        <v>180.15</v>
      </c>
      <c r="BQ2429" s="47">
        <v>-10</v>
      </c>
      <c r="BR2429" s="47">
        <v>180.15</v>
      </c>
      <c r="BS2429" s="71" t="s">
        <v>430</v>
      </c>
      <c r="ED2429" s="72"/>
      <c r="EE2429" s="72"/>
    </row>
    <row r="2430" spans="68:135">
      <c r="BP2430" s="47">
        <v>180.16</v>
      </c>
      <c r="BQ2430" s="47">
        <v>-10</v>
      </c>
      <c r="BR2430" s="47">
        <v>180.16</v>
      </c>
      <c r="BS2430" s="71" t="s">
        <v>430</v>
      </c>
      <c r="ED2430" s="72"/>
      <c r="EE2430" s="72"/>
    </row>
    <row r="2431" spans="68:135">
      <c r="BP2431" s="47">
        <v>180.17</v>
      </c>
      <c r="BQ2431" s="47">
        <v>-10</v>
      </c>
      <c r="BR2431" s="47">
        <v>180.17</v>
      </c>
      <c r="BS2431" s="71" t="s">
        <v>430</v>
      </c>
      <c r="ED2431" s="72"/>
      <c r="EE2431" s="72"/>
    </row>
    <row r="2432" spans="68:135">
      <c r="BP2432" s="47">
        <v>180.18</v>
      </c>
      <c r="BQ2432" s="47">
        <v>-10</v>
      </c>
      <c r="BR2432" s="47">
        <v>180.18</v>
      </c>
      <c r="BS2432" s="71" t="s">
        <v>430</v>
      </c>
      <c r="ED2432" s="72"/>
      <c r="EE2432" s="72"/>
    </row>
    <row r="2433" spans="68:135">
      <c r="BP2433" s="47">
        <v>180.19</v>
      </c>
      <c r="BQ2433" s="47">
        <v>-10</v>
      </c>
      <c r="BR2433" s="47">
        <v>180.19</v>
      </c>
      <c r="BS2433" s="71" t="s">
        <v>430</v>
      </c>
      <c r="ED2433" s="72"/>
      <c r="EE2433" s="72"/>
    </row>
    <row r="2434" spans="68:135">
      <c r="BP2434" s="47">
        <v>180.2</v>
      </c>
      <c r="BQ2434" s="47">
        <v>-10</v>
      </c>
      <c r="BR2434" s="47">
        <v>180.2</v>
      </c>
      <c r="BS2434" s="71" t="s">
        <v>430</v>
      </c>
      <c r="ED2434" s="72"/>
      <c r="EE2434" s="72"/>
    </row>
    <row r="2435" spans="68:135">
      <c r="BP2435" s="47">
        <v>180.21</v>
      </c>
      <c r="BQ2435" s="47">
        <v>-10</v>
      </c>
      <c r="BR2435" s="47">
        <v>180.21</v>
      </c>
      <c r="BS2435" s="71" t="s">
        <v>430</v>
      </c>
      <c r="ED2435" s="72"/>
      <c r="EE2435" s="72"/>
    </row>
    <row r="2436" spans="68:135">
      <c r="BP2436" s="47">
        <v>180.22</v>
      </c>
      <c r="BQ2436" s="47">
        <v>-10</v>
      </c>
      <c r="BR2436" s="47">
        <v>180.22</v>
      </c>
      <c r="BS2436" s="71" t="s">
        <v>430</v>
      </c>
      <c r="ED2436" s="72"/>
      <c r="EE2436" s="72"/>
    </row>
    <row r="2437" spans="68:135">
      <c r="BP2437" s="47">
        <v>180.23</v>
      </c>
      <c r="BQ2437" s="47">
        <v>-10</v>
      </c>
      <c r="BR2437" s="47">
        <v>180.23</v>
      </c>
      <c r="BS2437" s="71" t="s">
        <v>430</v>
      </c>
      <c r="ED2437" s="72"/>
      <c r="EE2437" s="72"/>
    </row>
    <row r="2438" spans="68:135">
      <c r="BP2438" s="47">
        <v>180.24</v>
      </c>
      <c r="BQ2438" s="47">
        <v>-10</v>
      </c>
      <c r="BR2438" s="47">
        <v>180.24</v>
      </c>
      <c r="BS2438" s="71" t="s">
        <v>430</v>
      </c>
      <c r="ED2438" s="72"/>
      <c r="EE2438" s="72"/>
    </row>
    <row r="2439" spans="68:135">
      <c r="BP2439" s="47">
        <v>180.25</v>
      </c>
      <c r="BQ2439" s="47">
        <v>-10</v>
      </c>
      <c r="BR2439" s="47">
        <v>180.25</v>
      </c>
      <c r="BS2439" s="71" t="s">
        <v>430</v>
      </c>
      <c r="ED2439" s="72"/>
      <c r="EE2439" s="72"/>
    </row>
    <row r="2440" spans="68:135">
      <c r="BP2440" s="47">
        <v>180.26</v>
      </c>
      <c r="BQ2440" s="47">
        <v>-10</v>
      </c>
      <c r="BR2440" s="47">
        <v>180.26</v>
      </c>
      <c r="BS2440" s="71" t="s">
        <v>430</v>
      </c>
      <c r="ED2440" s="72"/>
      <c r="EE2440" s="72"/>
    </row>
    <row r="2441" spans="68:135">
      <c r="BP2441" s="47">
        <v>180.27</v>
      </c>
      <c r="BQ2441" s="47">
        <v>-10</v>
      </c>
      <c r="BR2441" s="47">
        <v>180.27</v>
      </c>
      <c r="BS2441" s="71" t="s">
        <v>430</v>
      </c>
      <c r="ED2441" s="72"/>
      <c r="EE2441" s="72"/>
    </row>
    <row r="2442" spans="68:135">
      <c r="BP2442" s="47">
        <v>180.28</v>
      </c>
      <c r="BQ2442" s="47">
        <v>-10</v>
      </c>
      <c r="BR2442" s="47">
        <v>180.28</v>
      </c>
      <c r="BS2442" s="71" t="s">
        <v>430</v>
      </c>
      <c r="ED2442" s="72"/>
      <c r="EE2442" s="72"/>
    </row>
    <row r="2443" spans="68:135">
      <c r="BP2443" s="47">
        <v>180.29</v>
      </c>
      <c r="BQ2443" s="47">
        <v>-10</v>
      </c>
      <c r="BR2443" s="47">
        <v>180.29</v>
      </c>
      <c r="BS2443" s="71" t="s">
        <v>430</v>
      </c>
      <c r="ED2443" s="72"/>
      <c r="EE2443" s="72"/>
    </row>
    <row r="2444" spans="68:135">
      <c r="BP2444" s="47">
        <v>180.3</v>
      </c>
      <c r="BQ2444" s="47">
        <v>-10</v>
      </c>
      <c r="BR2444" s="47">
        <v>180.3</v>
      </c>
      <c r="BS2444" s="71" t="s">
        <v>430</v>
      </c>
      <c r="ED2444" s="72"/>
      <c r="EE2444" s="72"/>
    </row>
    <row r="2445" spans="68:135">
      <c r="BP2445" s="47">
        <v>180.31</v>
      </c>
      <c r="BQ2445" s="47">
        <v>-10</v>
      </c>
      <c r="BR2445" s="47">
        <v>180.31</v>
      </c>
      <c r="BS2445" s="71" t="s">
        <v>430</v>
      </c>
      <c r="ED2445" s="72"/>
      <c r="EE2445" s="72"/>
    </row>
    <row r="2446" spans="68:135">
      <c r="BP2446" s="47">
        <v>180.32</v>
      </c>
      <c r="BQ2446" s="47">
        <v>-10</v>
      </c>
      <c r="BR2446" s="47">
        <v>180.32</v>
      </c>
      <c r="BS2446" s="71" t="s">
        <v>430</v>
      </c>
      <c r="ED2446" s="72"/>
      <c r="EE2446" s="72"/>
    </row>
    <row r="2447" spans="68:135">
      <c r="BP2447" s="47">
        <v>180.33</v>
      </c>
      <c r="BQ2447" s="47">
        <v>-10</v>
      </c>
      <c r="BR2447" s="47">
        <v>180.33</v>
      </c>
      <c r="BS2447" s="71" t="s">
        <v>430</v>
      </c>
      <c r="ED2447" s="72"/>
      <c r="EE2447" s="72"/>
    </row>
    <row r="2448" spans="68:135">
      <c r="BP2448" s="47">
        <v>180.34</v>
      </c>
      <c r="BQ2448" s="47">
        <v>-10</v>
      </c>
      <c r="BR2448" s="47">
        <v>180.34</v>
      </c>
      <c r="BS2448" s="71" t="s">
        <v>430</v>
      </c>
      <c r="ED2448" s="72"/>
      <c r="EE2448" s="72"/>
    </row>
    <row r="2449" spans="68:135">
      <c r="BP2449" s="47">
        <v>180.35</v>
      </c>
      <c r="BQ2449" s="47">
        <v>-10</v>
      </c>
      <c r="BR2449" s="47">
        <v>180.35</v>
      </c>
      <c r="BS2449" s="71" t="s">
        <v>430</v>
      </c>
      <c r="ED2449" s="72"/>
      <c r="EE2449" s="72"/>
    </row>
    <row r="2450" spans="68:135">
      <c r="BP2450" s="47">
        <v>180.36</v>
      </c>
      <c r="BQ2450" s="47">
        <v>-10</v>
      </c>
      <c r="BR2450" s="47">
        <v>180.36</v>
      </c>
      <c r="BS2450" s="71" t="s">
        <v>430</v>
      </c>
      <c r="ED2450" s="72"/>
      <c r="EE2450" s="72"/>
    </row>
    <row r="2451" spans="68:135">
      <c r="BP2451" s="47">
        <v>180.37</v>
      </c>
      <c r="BQ2451" s="47">
        <v>-10</v>
      </c>
      <c r="BR2451" s="47">
        <v>180.37</v>
      </c>
      <c r="BS2451" s="71" t="s">
        <v>430</v>
      </c>
      <c r="ED2451" s="72"/>
      <c r="EE2451" s="72"/>
    </row>
    <row r="2452" spans="68:135">
      <c r="BP2452" s="47">
        <v>180.38</v>
      </c>
      <c r="BQ2452" s="47">
        <v>-10</v>
      </c>
      <c r="BR2452" s="47">
        <v>180.38</v>
      </c>
      <c r="BS2452" s="71" t="s">
        <v>430</v>
      </c>
      <c r="ED2452" s="72"/>
      <c r="EE2452" s="72"/>
    </row>
    <row r="2453" spans="68:135">
      <c r="BP2453" s="47">
        <v>180.39</v>
      </c>
      <c r="BQ2453" s="47">
        <v>-10</v>
      </c>
      <c r="BR2453" s="47">
        <v>180.39</v>
      </c>
      <c r="BS2453" s="71" t="s">
        <v>430</v>
      </c>
      <c r="ED2453" s="72"/>
      <c r="EE2453" s="72"/>
    </row>
    <row r="2454" spans="68:135">
      <c r="BP2454" s="47">
        <v>180.4</v>
      </c>
      <c r="BQ2454" s="47">
        <v>-10</v>
      </c>
      <c r="BR2454" s="47">
        <v>180.4</v>
      </c>
      <c r="BS2454" s="71" t="s">
        <v>430</v>
      </c>
      <c r="ED2454" s="72"/>
      <c r="EE2454" s="72"/>
    </row>
    <row r="2455" spans="68:135">
      <c r="BP2455" s="47">
        <v>180.41</v>
      </c>
      <c r="BQ2455" s="47">
        <v>-10</v>
      </c>
      <c r="BR2455" s="47">
        <v>180.41</v>
      </c>
      <c r="BS2455" s="71" t="s">
        <v>430</v>
      </c>
      <c r="ED2455" s="72"/>
      <c r="EE2455" s="72"/>
    </row>
    <row r="2456" spans="68:135">
      <c r="BP2456" s="47">
        <v>180.42</v>
      </c>
      <c r="BQ2456" s="47">
        <v>-10</v>
      </c>
      <c r="BR2456" s="47">
        <v>180.42</v>
      </c>
      <c r="BS2456" s="71" t="s">
        <v>430</v>
      </c>
      <c r="ED2456" s="72"/>
      <c r="EE2456" s="72"/>
    </row>
    <row r="2457" spans="68:135">
      <c r="BP2457" s="47">
        <v>180.43</v>
      </c>
      <c r="BQ2457" s="47">
        <v>-10</v>
      </c>
      <c r="BR2457" s="47">
        <v>180.43</v>
      </c>
      <c r="BS2457" s="71" t="s">
        <v>430</v>
      </c>
      <c r="ED2457" s="72"/>
      <c r="EE2457" s="72"/>
    </row>
    <row r="2458" spans="68:135">
      <c r="BP2458" s="47">
        <v>180.44</v>
      </c>
      <c r="BQ2458" s="47">
        <v>-10</v>
      </c>
      <c r="BR2458" s="47">
        <v>180.44</v>
      </c>
      <c r="BS2458" s="71" t="s">
        <v>430</v>
      </c>
      <c r="ED2458" s="72"/>
      <c r="EE2458" s="72"/>
    </row>
    <row r="2459" spans="68:135">
      <c r="BP2459" s="47">
        <v>180.45</v>
      </c>
      <c r="BQ2459" s="47">
        <v>-10</v>
      </c>
      <c r="BR2459" s="47">
        <v>180.45</v>
      </c>
      <c r="BS2459" s="71" t="s">
        <v>430</v>
      </c>
      <c r="ED2459" s="72"/>
      <c r="EE2459" s="72"/>
    </row>
    <row r="2460" spans="68:135">
      <c r="BP2460" s="47">
        <v>180.46</v>
      </c>
      <c r="BQ2460" s="47">
        <v>-10</v>
      </c>
      <c r="BR2460" s="47">
        <v>180.46</v>
      </c>
      <c r="BS2460" s="71" t="s">
        <v>430</v>
      </c>
      <c r="ED2460" s="72"/>
      <c r="EE2460" s="72"/>
    </row>
    <row r="2461" spans="68:135">
      <c r="BP2461" s="47">
        <v>180.47</v>
      </c>
      <c r="BQ2461" s="47">
        <v>-10</v>
      </c>
      <c r="BR2461" s="47">
        <v>180.47</v>
      </c>
      <c r="BS2461" s="71" t="s">
        <v>430</v>
      </c>
      <c r="ED2461" s="72"/>
      <c r="EE2461" s="72"/>
    </row>
    <row r="2462" spans="68:135">
      <c r="BP2462" s="47">
        <v>180.48</v>
      </c>
      <c r="BQ2462" s="47">
        <v>-10</v>
      </c>
      <c r="BR2462" s="47">
        <v>180.48</v>
      </c>
      <c r="BS2462" s="71" t="s">
        <v>430</v>
      </c>
      <c r="ED2462" s="72"/>
      <c r="EE2462" s="72"/>
    </row>
    <row r="2463" spans="68:135">
      <c r="BP2463" s="47">
        <v>180.49</v>
      </c>
      <c r="BQ2463" s="47">
        <v>-10</v>
      </c>
      <c r="BR2463" s="47">
        <v>180.49</v>
      </c>
      <c r="BS2463" s="71" t="s">
        <v>430</v>
      </c>
      <c r="ED2463" s="72"/>
      <c r="EE2463" s="72"/>
    </row>
    <row r="2464" spans="68:135">
      <c r="BP2464" s="47">
        <v>180.5</v>
      </c>
      <c r="BQ2464" s="47">
        <v>-10</v>
      </c>
      <c r="BR2464" s="47">
        <v>180.5</v>
      </c>
      <c r="BS2464" s="71" t="s">
        <v>430</v>
      </c>
      <c r="ED2464" s="72"/>
      <c r="EE2464" s="72"/>
    </row>
    <row r="2465" spans="68:135">
      <c r="BP2465" s="47">
        <v>180.51</v>
      </c>
      <c r="BQ2465" s="47">
        <v>-10</v>
      </c>
      <c r="BR2465" s="47">
        <v>180.51</v>
      </c>
      <c r="BS2465" s="71" t="s">
        <v>430</v>
      </c>
      <c r="ED2465" s="72"/>
      <c r="EE2465" s="72"/>
    </row>
    <row r="2466" spans="68:135">
      <c r="BP2466" s="47">
        <v>180.52</v>
      </c>
      <c r="BQ2466" s="47">
        <v>-10</v>
      </c>
      <c r="BR2466" s="47">
        <v>180.52</v>
      </c>
      <c r="BS2466" s="71" t="s">
        <v>430</v>
      </c>
      <c r="ED2466" s="72"/>
      <c r="EE2466" s="72"/>
    </row>
    <row r="2467" spans="68:135">
      <c r="BP2467" s="47">
        <v>180.53</v>
      </c>
      <c r="BQ2467" s="47">
        <v>-10</v>
      </c>
      <c r="BR2467" s="47">
        <v>180.53</v>
      </c>
      <c r="BS2467" s="71" t="s">
        <v>430</v>
      </c>
      <c r="ED2467" s="72"/>
      <c r="EE2467" s="72"/>
    </row>
    <row r="2468" spans="68:135">
      <c r="BP2468" s="47">
        <v>180.54</v>
      </c>
      <c r="BQ2468" s="47">
        <v>-10</v>
      </c>
      <c r="BR2468" s="47">
        <v>180.54</v>
      </c>
      <c r="BS2468" s="71" t="s">
        <v>430</v>
      </c>
      <c r="ED2468" s="72"/>
      <c r="EE2468" s="72"/>
    </row>
    <row r="2469" spans="68:135">
      <c r="BP2469" s="47">
        <v>180.55</v>
      </c>
      <c r="BQ2469" s="47">
        <v>-10</v>
      </c>
      <c r="BR2469" s="47">
        <v>180.55</v>
      </c>
      <c r="BS2469" s="71" t="s">
        <v>430</v>
      </c>
      <c r="ED2469" s="72"/>
      <c r="EE2469" s="72"/>
    </row>
    <row r="2470" spans="68:135">
      <c r="BP2470" s="47">
        <v>180.56</v>
      </c>
      <c r="BQ2470" s="47">
        <v>-10</v>
      </c>
      <c r="BR2470" s="47">
        <v>180.56</v>
      </c>
      <c r="BS2470" s="71" t="s">
        <v>430</v>
      </c>
      <c r="ED2470" s="72"/>
      <c r="EE2470" s="72"/>
    </row>
    <row r="2471" spans="68:135">
      <c r="BP2471" s="47">
        <v>180.57</v>
      </c>
      <c r="BQ2471" s="47">
        <v>-10</v>
      </c>
      <c r="BR2471" s="47">
        <v>180.57</v>
      </c>
      <c r="BS2471" s="71" t="s">
        <v>430</v>
      </c>
      <c r="ED2471" s="72"/>
      <c r="EE2471" s="72"/>
    </row>
    <row r="2472" spans="68:135">
      <c r="BP2472" s="47">
        <v>180.58</v>
      </c>
      <c r="BQ2472" s="47">
        <v>-10</v>
      </c>
      <c r="BR2472" s="47">
        <v>180.58</v>
      </c>
      <c r="BS2472" s="71" t="s">
        <v>430</v>
      </c>
      <c r="ED2472" s="72"/>
      <c r="EE2472" s="72"/>
    </row>
    <row r="2473" spans="68:135">
      <c r="BP2473" s="47">
        <v>180.59</v>
      </c>
      <c r="BQ2473" s="47">
        <v>-10</v>
      </c>
      <c r="BR2473" s="47">
        <v>180.59</v>
      </c>
      <c r="BS2473" s="71" t="s">
        <v>430</v>
      </c>
      <c r="ED2473" s="72"/>
      <c r="EE2473" s="72"/>
    </row>
    <row r="2474" spans="68:135">
      <c r="BP2474" s="47">
        <v>180.6</v>
      </c>
      <c r="BQ2474" s="47">
        <v>-10</v>
      </c>
      <c r="BR2474" s="47">
        <v>180.6</v>
      </c>
      <c r="BS2474" s="71" t="s">
        <v>430</v>
      </c>
      <c r="ED2474" s="72"/>
      <c r="EE2474" s="72"/>
    </row>
    <row r="2475" spans="68:135">
      <c r="BP2475" s="47">
        <v>180.61</v>
      </c>
      <c r="BQ2475" s="47">
        <v>-10</v>
      </c>
      <c r="BR2475" s="47">
        <v>180.61</v>
      </c>
      <c r="BS2475" s="71" t="s">
        <v>430</v>
      </c>
      <c r="ED2475" s="72"/>
      <c r="EE2475" s="72"/>
    </row>
    <row r="2476" spans="68:135">
      <c r="BP2476" s="47">
        <v>180.62</v>
      </c>
      <c r="BQ2476" s="47">
        <v>-10</v>
      </c>
      <c r="BR2476" s="47">
        <v>180.62</v>
      </c>
      <c r="BS2476" s="71" t="s">
        <v>430</v>
      </c>
      <c r="ED2476" s="72"/>
      <c r="EE2476" s="72"/>
    </row>
    <row r="2477" spans="68:135">
      <c r="BP2477" s="47">
        <v>180.63</v>
      </c>
      <c r="BQ2477" s="47">
        <v>-10</v>
      </c>
      <c r="BR2477" s="47">
        <v>180.63</v>
      </c>
      <c r="BS2477" s="71" t="s">
        <v>430</v>
      </c>
      <c r="ED2477" s="72"/>
      <c r="EE2477" s="72"/>
    </row>
    <row r="2478" spans="68:135">
      <c r="BP2478" s="47">
        <v>180.64</v>
      </c>
      <c r="BQ2478" s="47">
        <v>-10</v>
      </c>
      <c r="BR2478" s="47">
        <v>180.64</v>
      </c>
      <c r="BS2478" s="71" t="s">
        <v>430</v>
      </c>
      <c r="ED2478" s="72"/>
      <c r="EE2478" s="72"/>
    </row>
    <row r="2479" spans="68:135">
      <c r="BP2479" s="47">
        <v>180.65</v>
      </c>
      <c r="BQ2479" s="47">
        <v>-10</v>
      </c>
      <c r="BR2479" s="47">
        <v>180.65</v>
      </c>
      <c r="BS2479" s="71" t="s">
        <v>430</v>
      </c>
      <c r="ED2479" s="72"/>
      <c r="EE2479" s="72"/>
    </row>
    <row r="2480" spans="68:135">
      <c r="BP2480" s="47">
        <v>180.66</v>
      </c>
      <c r="BQ2480" s="47">
        <v>-10</v>
      </c>
      <c r="BR2480" s="47">
        <v>180.66</v>
      </c>
      <c r="BS2480" s="71" t="s">
        <v>430</v>
      </c>
      <c r="ED2480" s="72"/>
      <c r="EE2480" s="72"/>
    </row>
    <row r="2481" spans="68:135">
      <c r="BP2481" s="47">
        <v>180.67</v>
      </c>
      <c r="BQ2481" s="47">
        <v>-10</v>
      </c>
      <c r="BR2481" s="47">
        <v>180.67</v>
      </c>
      <c r="BS2481" s="71" t="s">
        <v>430</v>
      </c>
      <c r="ED2481" s="72"/>
      <c r="EE2481" s="72"/>
    </row>
    <row r="2482" spans="68:135">
      <c r="BP2482" s="47">
        <v>180.68</v>
      </c>
      <c r="BQ2482" s="47">
        <v>-10</v>
      </c>
      <c r="BR2482" s="47">
        <v>180.68</v>
      </c>
      <c r="BS2482" s="71" t="s">
        <v>430</v>
      </c>
      <c r="ED2482" s="72"/>
      <c r="EE2482" s="72"/>
    </row>
    <row r="2483" spans="68:135">
      <c r="BP2483" s="47">
        <v>180.69</v>
      </c>
      <c r="BQ2483" s="47">
        <v>-10</v>
      </c>
      <c r="BR2483" s="47">
        <v>180.69</v>
      </c>
      <c r="BS2483" s="71" t="s">
        <v>430</v>
      </c>
      <c r="ED2483" s="72"/>
      <c r="EE2483" s="72"/>
    </row>
    <row r="2484" spans="68:135">
      <c r="BP2484" s="47">
        <v>180.7</v>
      </c>
      <c r="BQ2484" s="47">
        <v>-10</v>
      </c>
      <c r="BR2484" s="47">
        <v>180.7</v>
      </c>
      <c r="BS2484" s="71" t="s">
        <v>430</v>
      </c>
      <c r="ED2484" s="72"/>
      <c r="EE2484" s="72"/>
    </row>
    <row r="2485" spans="68:135">
      <c r="BP2485" s="47">
        <v>180.71</v>
      </c>
      <c r="BQ2485" s="47">
        <v>-10</v>
      </c>
      <c r="BR2485" s="47">
        <v>180.71</v>
      </c>
      <c r="BS2485" s="71" t="s">
        <v>430</v>
      </c>
      <c r="ED2485" s="72"/>
      <c r="EE2485" s="72"/>
    </row>
    <row r="2486" spans="68:135">
      <c r="BP2486" s="47">
        <v>180.72</v>
      </c>
      <c r="BQ2486" s="47">
        <v>-10</v>
      </c>
      <c r="BR2486" s="47">
        <v>180.72</v>
      </c>
      <c r="BS2486" s="71" t="s">
        <v>430</v>
      </c>
      <c r="ED2486" s="72"/>
      <c r="EE2486" s="72"/>
    </row>
    <row r="2487" spans="68:135">
      <c r="BP2487" s="47">
        <v>180.73</v>
      </c>
      <c r="BQ2487" s="47">
        <v>-10</v>
      </c>
      <c r="BR2487" s="47">
        <v>180.73</v>
      </c>
      <c r="BS2487" s="71" t="s">
        <v>430</v>
      </c>
      <c r="ED2487" s="72"/>
      <c r="EE2487" s="72"/>
    </row>
    <row r="2488" spans="68:135">
      <c r="BP2488" s="47">
        <v>180.74</v>
      </c>
      <c r="BQ2488" s="47">
        <v>-10</v>
      </c>
      <c r="BR2488" s="47">
        <v>180.74</v>
      </c>
      <c r="BS2488" s="71" t="s">
        <v>430</v>
      </c>
      <c r="ED2488" s="72"/>
      <c r="EE2488" s="72"/>
    </row>
    <row r="2489" spans="68:135">
      <c r="BP2489" s="47">
        <v>180.75</v>
      </c>
      <c r="BQ2489" s="47">
        <v>-10</v>
      </c>
      <c r="BR2489" s="47">
        <v>180.75</v>
      </c>
      <c r="BS2489" s="71" t="s">
        <v>430</v>
      </c>
      <c r="ED2489" s="72"/>
      <c r="EE2489" s="72"/>
    </row>
    <row r="2490" spans="68:135">
      <c r="BP2490" s="47">
        <v>180.76</v>
      </c>
      <c r="BQ2490" s="47">
        <v>-10</v>
      </c>
      <c r="BR2490" s="47">
        <v>180.76</v>
      </c>
      <c r="BS2490" s="71" t="s">
        <v>430</v>
      </c>
      <c r="ED2490" s="72"/>
      <c r="EE2490" s="72"/>
    </row>
    <row r="2491" spans="68:135">
      <c r="BP2491" s="47">
        <v>180.77</v>
      </c>
      <c r="BQ2491" s="47">
        <v>-10</v>
      </c>
      <c r="BR2491" s="47">
        <v>180.77</v>
      </c>
      <c r="BS2491" s="71" t="s">
        <v>430</v>
      </c>
      <c r="ED2491" s="72"/>
      <c r="EE2491" s="72"/>
    </row>
    <row r="2492" spans="68:135">
      <c r="BP2492" s="47">
        <v>180.78</v>
      </c>
      <c r="BQ2492" s="47">
        <v>-10</v>
      </c>
      <c r="BR2492" s="47">
        <v>180.78</v>
      </c>
      <c r="BS2492" s="71" t="s">
        <v>430</v>
      </c>
      <c r="ED2492" s="72"/>
      <c r="EE2492" s="72"/>
    </row>
    <row r="2493" spans="68:135">
      <c r="BP2493" s="47">
        <v>180.79</v>
      </c>
      <c r="BQ2493" s="47">
        <v>-10</v>
      </c>
      <c r="BR2493" s="47">
        <v>180.79</v>
      </c>
      <c r="BS2493" s="71" t="s">
        <v>430</v>
      </c>
      <c r="ED2493" s="72"/>
      <c r="EE2493" s="72"/>
    </row>
    <row r="2494" spans="68:135">
      <c r="BP2494" s="47">
        <v>180.8</v>
      </c>
      <c r="BQ2494" s="47">
        <v>-10</v>
      </c>
      <c r="BR2494" s="47">
        <v>180.8</v>
      </c>
      <c r="BS2494" s="71" t="s">
        <v>430</v>
      </c>
      <c r="ED2494" s="72"/>
      <c r="EE2494" s="72"/>
    </row>
    <row r="2495" spans="68:135">
      <c r="BP2495" s="47">
        <v>180.81</v>
      </c>
      <c r="BQ2495" s="47">
        <v>-10</v>
      </c>
      <c r="BR2495" s="47">
        <v>180.81</v>
      </c>
      <c r="BS2495" s="71" t="s">
        <v>430</v>
      </c>
      <c r="ED2495" s="72"/>
      <c r="EE2495" s="72"/>
    </row>
    <row r="2496" spans="68:135">
      <c r="BP2496" s="47">
        <v>180.82</v>
      </c>
      <c r="BQ2496" s="47">
        <v>-10</v>
      </c>
      <c r="BR2496" s="47">
        <v>180.82</v>
      </c>
      <c r="BS2496" s="71" t="s">
        <v>430</v>
      </c>
      <c r="ED2496" s="72"/>
      <c r="EE2496" s="72"/>
    </row>
    <row r="2497" spans="68:135">
      <c r="BP2497" s="47">
        <v>180.83</v>
      </c>
      <c r="BQ2497" s="47">
        <v>-10</v>
      </c>
      <c r="BR2497" s="47">
        <v>180.83</v>
      </c>
      <c r="BS2497" s="71" t="s">
        <v>430</v>
      </c>
      <c r="ED2497" s="72"/>
      <c r="EE2497" s="72"/>
    </row>
    <row r="2498" spans="68:135">
      <c r="BP2498" s="47">
        <v>180.84</v>
      </c>
      <c r="BQ2498" s="47">
        <v>-10</v>
      </c>
      <c r="BR2498" s="47">
        <v>180.84</v>
      </c>
      <c r="BS2498" s="71" t="s">
        <v>430</v>
      </c>
      <c r="ED2498" s="72"/>
      <c r="EE2498" s="72"/>
    </row>
    <row r="2499" spans="68:135">
      <c r="BP2499" s="47">
        <v>180.85</v>
      </c>
      <c r="BQ2499" s="47">
        <v>-10</v>
      </c>
      <c r="BR2499" s="47">
        <v>180.85</v>
      </c>
      <c r="BS2499" s="71" t="s">
        <v>430</v>
      </c>
      <c r="ED2499" s="72"/>
      <c r="EE2499" s="72"/>
    </row>
    <row r="2500" spans="68:135">
      <c r="BP2500" s="47">
        <v>180.86</v>
      </c>
      <c r="BQ2500" s="47">
        <v>-10</v>
      </c>
      <c r="BR2500" s="47">
        <v>180.86</v>
      </c>
      <c r="BS2500" s="71" t="s">
        <v>430</v>
      </c>
      <c r="ED2500" s="72"/>
      <c r="EE2500" s="72"/>
    </row>
    <row r="2501" spans="68:135">
      <c r="BP2501" s="47">
        <v>180.87</v>
      </c>
      <c r="BQ2501" s="47">
        <v>-10</v>
      </c>
      <c r="BR2501" s="47">
        <v>180.87</v>
      </c>
      <c r="BS2501" s="71" t="s">
        <v>430</v>
      </c>
      <c r="ED2501" s="72"/>
      <c r="EE2501" s="72"/>
    </row>
    <row r="2502" spans="68:135">
      <c r="BP2502" s="47">
        <v>180.88</v>
      </c>
      <c r="BQ2502" s="47">
        <v>-10</v>
      </c>
      <c r="BR2502" s="47">
        <v>180.88</v>
      </c>
      <c r="BS2502" s="71" t="s">
        <v>430</v>
      </c>
      <c r="ED2502" s="72"/>
      <c r="EE2502" s="72"/>
    </row>
    <row r="2503" spans="68:135">
      <c r="BP2503" s="47">
        <v>180.89</v>
      </c>
      <c r="BQ2503" s="47">
        <v>-10</v>
      </c>
      <c r="BR2503" s="47">
        <v>180.89</v>
      </c>
      <c r="BS2503" s="71" t="s">
        <v>430</v>
      </c>
      <c r="ED2503" s="72"/>
      <c r="EE2503" s="72"/>
    </row>
    <row r="2504" spans="68:135">
      <c r="BP2504" s="47">
        <v>180.9</v>
      </c>
      <c r="BQ2504" s="47">
        <v>-10</v>
      </c>
      <c r="BR2504" s="47">
        <v>180.9</v>
      </c>
      <c r="BS2504" s="71" t="s">
        <v>430</v>
      </c>
      <c r="ED2504" s="72"/>
      <c r="EE2504" s="72"/>
    </row>
    <row r="2505" spans="68:135">
      <c r="BP2505" s="47">
        <v>180.91</v>
      </c>
      <c r="BQ2505" s="47">
        <v>-10</v>
      </c>
      <c r="BR2505" s="47">
        <v>180.91</v>
      </c>
      <c r="BS2505" s="71" t="s">
        <v>430</v>
      </c>
      <c r="ED2505" s="72"/>
      <c r="EE2505" s="72"/>
    </row>
    <row r="2506" spans="68:135">
      <c r="BP2506" s="47">
        <v>180.92</v>
      </c>
      <c r="BQ2506" s="47">
        <v>-10</v>
      </c>
      <c r="BR2506" s="47">
        <v>180.92</v>
      </c>
      <c r="BS2506" s="71" t="s">
        <v>430</v>
      </c>
      <c r="ED2506" s="72"/>
      <c r="EE2506" s="72"/>
    </row>
    <row r="2507" spans="68:135">
      <c r="BP2507" s="47">
        <v>180.93</v>
      </c>
      <c r="BQ2507" s="47">
        <v>-10</v>
      </c>
      <c r="BR2507" s="47">
        <v>180.93</v>
      </c>
      <c r="BS2507" s="71" t="s">
        <v>430</v>
      </c>
      <c r="ED2507" s="72"/>
      <c r="EE2507" s="72"/>
    </row>
    <row r="2508" spans="68:135">
      <c r="BP2508" s="47">
        <v>180.94</v>
      </c>
      <c r="BQ2508" s="47">
        <v>-10</v>
      </c>
      <c r="BR2508" s="47">
        <v>180.94</v>
      </c>
      <c r="BS2508" s="71" t="s">
        <v>430</v>
      </c>
      <c r="ED2508" s="72"/>
      <c r="EE2508" s="72"/>
    </row>
    <row r="2509" spans="68:135">
      <c r="BP2509" s="47">
        <v>180.95</v>
      </c>
      <c r="BQ2509" s="47">
        <v>-10</v>
      </c>
      <c r="BR2509" s="47">
        <v>180.95</v>
      </c>
      <c r="BS2509" s="71" t="s">
        <v>430</v>
      </c>
      <c r="ED2509" s="72"/>
      <c r="EE2509" s="72"/>
    </row>
    <row r="2510" spans="68:135">
      <c r="BP2510" s="47">
        <v>180.96</v>
      </c>
      <c r="BQ2510" s="47">
        <v>-10</v>
      </c>
      <c r="BR2510" s="47">
        <v>180.96</v>
      </c>
      <c r="BS2510" s="71" t="s">
        <v>430</v>
      </c>
      <c r="ED2510" s="72"/>
      <c r="EE2510" s="72"/>
    </row>
    <row r="2511" spans="68:135">
      <c r="BP2511" s="47">
        <v>180.97</v>
      </c>
      <c r="BQ2511" s="47">
        <v>-10</v>
      </c>
      <c r="BR2511" s="47">
        <v>180.97</v>
      </c>
      <c r="BS2511" s="71" t="s">
        <v>430</v>
      </c>
      <c r="ED2511" s="72"/>
      <c r="EE2511" s="72"/>
    </row>
    <row r="2512" spans="68:135">
      <c r="BP2512" s="47">
        <v>180.98</v>
      </c>
      <c r="BQ2512" s="47">
        <v>-10</v>
      </c>
      <c r="BR2512" s="47">
        <v>180.98</v>
      </c>
      <c r="BS2512" s="71" t="s">
        <v>430</v>
      </c>
      <c r="ED2512" s="72"/>
      <c r="EE2512" s="72"/>
    </row>
    <row r="2513" spans="68:135">
      <c r="BP2513" s="47">
        <v>180.99</v>
      </c>
      <c r="BQ2513" s="47">
        <v>-10</v>
      </c>
      <c r="BR2513" s="47">
        <v>180.99</v>
      </c>
      <c r="BS2513" s="71" t="s">
        <v>430</v>
      </c>
      <c r="ED2513" s="72"/>
      <c r="EE2513" s="72"/>
    </row>
    <row r="2514" spans="68:135">
      <c r="BP2514" s="47">
        <v>181</v>
      </c>
      <c r="BQ2514" s="47">
        <v>-10</v>
      </c>
      <c r="BR2514" s="47">
        <v>181</v>
      </c>
      <c r="BS2514" s="71" t="s">
        <v>430</v>
      </c>
      <c r="ED2514" s="72"/>
      <c r="EE2514" s="72"/>
    </row>
  </sheetData>
  <conditionalFormatting sqref="BY1:BY67">
    <cfRule type="cellIs" dxfId="464" priority="79" operator="equal">
      <formula>0</formula>
    </cfRule>
  </conditionalFormatting>
  <conditionalFormatting sqref="CG2:CG67">
    <cfRule type="cellIs" dxfId="463" priority="78" operator="equal">
      <formula>0</formula>
    </cfRule>
  </conditionalFormatting>
  <conditionalFormatting sqref="BU145:BU168">
    <cfRule type="cellIs" dxfId="462" priority="77" operator="equal">
      <formula>0</formula>
    </cfRule>
  </conditionalFormatting>
  <conditionalFormatting sqref="BU145:BU168">
    <cfRule type="cellIs" dxfId="461" priority="76" operator="equal">
      <formula>0</formula>
    </cfRule>
  </conditionalFormatting>
  <conditionalFormatting sqref="EA102:EA1048576">
    <cfRule type="colorScale" priority="74">
      <colorScale>
        <cfvo type="min"/>
        <cfvo type="percentile" val="50"/>
        <cfvo type="max"/>
        <color rgb="FFF8696B"/>
        <color rgb="FFFFEB84"/>
        <color rgb="FF63BE7B"/>
      </colorScale>
    </cfRule>
  </conditionalFormatting>
  <conditionalFormatting sqref="EA1:EA100">
    <cfRule type="colorScale" priority="73">
      <colorScale>
        <cfvo type="min"/>
        <cfvo type="percentile" val="50"/>
        <cfvo type="max"/>
        <color rgb="FFF8696B"/>
        <color rgb="FFFFEB84"/>
        <color rgb="FF63BE7B"/>
      </colorScale>
    </cfRule>
  </conditionalFormatting>
  <conditionalFormatting sqref="EA101">
    <cfRule type="colorScale" priority="72">
      <colorScale>
        <cfvo type="min"/>
        <cfvo type="percentile" val="50"/>
        <cfvo type="max"/>
        <color rgb="FFF8696B"/>
        <color rgb="FFFFEB84"/>
        <color rgb="FF63BE7B"/>
      </colorScale>
    </cfRule>
  </conditionalFormatting>
  <conditionalFormatting sqref="EL67:EL79">
    <cfRule type="cellIs" dxfId="460" priority="70" operator="equal">
      <formula>0</formula>
    </cfRule>
  </conditionalFormatting>
  <conditionalFormatting sqref="EL1:EL79">
    <cfRule type="cellIs" dxfId="459" priority="71" operator="equal">
      <formula>0</formula>
    </cfRule>
  </conditionalFormatting>
  <conditionalFormatting sqref="EL1:EL12 EL31:EL39">
    <cfRule type="cellIs" dxfId="458" priority="67" operator="between">
      <formula>58</formula>
      <formula>61</formula>
    </cfRule>
    <cfRule type="cellIs" dxfId="457" priority="68" operator="between">
      <formula>149</formula>
      <formula>151</formula>
    </cfRule>
    <cfRule type="cellIs" dxfId="456" priority="69" operator="between">
      <formula>134</formula>
      <formula>136</formula>
    </cfRule>
  </conditionalFormatting>
  <conditionalFormatting sqref="EL12">
    <cfRule type="cellIs" dxfId="455" priority="59" operator="between">
      <formula>44</formula>
      <formula>46</formula>
    </cfRule>
    <cfRule type="cellIs" dxfId="454" priority="64" operator="between">
      <formula>79</formula>
      <formula>81</formula>
    </cfRule>
    <cfRule type="cellIs" dxfId="453" priority="66" operator="between">
      <formula>119</formula>
      <formula>121</formula>
    </cfRule>
  </conditionalFormatting>
  <conditionalFormatting sqref="EL17">
    <cfRule type="cellIs" dxfId="452" priority="65" operator="between">
      <formula>59</formula>
      <formula>61</formula>
    </cfRule>
  </conditionalFormatting>
  <conditionalFormatting sqref="EL14">
    <cfRule type="cellIs" dxfId="451" priority="62" operator="between">
      <formula>29</formula>
      <formula>31</formula>
    </cfRule>
    <cfRule type="cellIs" dxfId="450" priority="63" operator="between">
      <formula>39</formula>
      <formula>41</formula>
    </cfRule>
  </conditionalFormatting>
  <conditionalFormatting sqref="EL20">
    <cfRule type="cellIs" dxfId="449" priority="58" operator="between">
      <formula>59</formula>
      <formula>61</formula>
    </cfRule>
    <cfRule type="cellIs" dxfId="448" priority="61" operator="between">
      <formula>44</formula>
      <formula>46</formula>
    </cfRule>
  </conditionalFormatting>
  <conditionalFormatting sqref="EL16">
    <cfRule type="cellIs" dxfId="447" priority="60" operator="between">
      <formula>79</formula>
      <formula>81</formula>
    </cfRule>
  </conditionalFormatting>
  <conditionalFormatting sqref="EL13">
    <cfRule type="cellIs" dxfId="446" priority="50" operator="between">
      <formula>44</formula>
      <formula>46</formula>
    </cfRule>
    <cfRule type="cellIs" dxfId="445" priority="55" operator="between">
      <formula>79</formula>
      <formula>81</formula>
    </cfRule>
    <cfRule type="cellIs" dxfId="444" priority="57" operator="between">
      <formula>119</formula>
      <formula>121</formula>
    </cfRule>
  </conditionalFormatting>
  <conditionalFormatting sqref="EL18">
    <cfRule type="cellIs" dxfId="443" priority="56" operator="between">
      <formula>59</formula>
      <formula>61</formula>
    </cfRule>
  </conditionalFormatting>
  <conditionalFormatting sqref="EL15">
    <cfRule type="cellIs" dxfId="442" priority="53" operator="between">
      <formula>29</formula>
      <formula>31</formula>
    </cfRule>
    <cfRule type="cellIs" dxfId="441" priority="54" operator="between">
      <formula>39</formula>
      <formula>41</formula>
    </cfRule>
  </conditionalFormatting>
  <conditionalFormatting sqref="EL21">
    <cfRule type="cellIs" dxfId="440" priority="49" operator="between">
      <formula>59</formula>
      <formula>61</formula>
    </cfRule>
    <cfRule type="cellIs" dxfId="439" priority="52" operator="between">
      <formula>44</formula>
      <formula>46</formula>
    </cfRule>
  </conditionalFormatting>
  <conditionalFormatting sqref="EL17">
    <cfRule type="cellIs" dxfId="438" priority="51" operator="between">
      <formula>79</formula>
      <formula>81</formula>
    </cfRule>
  </conditionalFormatting>
  <conditionalFormatting sqref="EV2">
    <cfRule type="cellIs" dxfId="437" priority="37" operator="equal">
      <formula>12</formula>
    </cfRule>
    <cfRule type="cellIs" dxfId="436" priority="38" operator="equal">
      <formula>8</formula>
    </cfRule>
    <cfRule type="cellIs" dxfId="435" priority="39" operator="equal">
      <formula>4</formula>
    </cfRule>
    <cfRule type="cellIs" dxfId="434" priority="40" operator="equal">
      <formula>11</formula>
    </cfRule>
    <cfRule type="cellIs" dxfId="433" priority="41" operator="equal">
      <formula>7</formula>
    </cfRule>
    <cfRule type="cellIs" dxfId="432" priority="42" operator="equal">
      <formula>3</formula>
    </cfRule>
    <cfRule type="cellIs" dxfId="431" priority="43" operator="equal">
      <formula>10</formula>
    </cfRule>
    <cfRule type="cellIs" dxfId="430" priority="44" operator="equal">
      <formula>6</formula>
    </cfRule>
    <cfRule type="cellIs" dxfId="429" priority="45" operator="equal">
      <formula>2</formula>
    </cfRule>
    <cfRule type="cellIs" dxfId="428" priority="46" operator="equal">
      <formula>9</formula>
    </cfRule>
    <cfRule type="cellIs" dxfId="427" priority="47" operator="equal">
      <formula>5</formula>
    </cfRule>
    <cfRule type="cellIs" dxfId="426" priority="48" operator="equal">
      <formula>1</formula>
    </cfRule>
  </conditionalFormatting>
  <conditionalFormatting sqref="EV2:EV13">
    <cfRule type="cellIs" dxfId="425" priority="25" operator="equal">
      <formula>12</formula>
    </cfRule>
    <cfRule type="cellIs" dxfId="424" priority="26" operator="equal">
      <formula>8</formula>
    </cfRule>
    <cfRule type="cellIs" dxfId="423" priority="27" operator="equal">
      <formula>4</formula>
    </cfRule>
    <cfRule type="cellIs" dxfId="422" priority="28" operator="equal">
      <formula>11</formula>
    </cfRule>
    <cfRule type="cellIs" dxfId="421" priority="29" operator="equal">
      <formula>7</formula>
    </cfRule>
    <cfRule type="cellIs" dxfId="420" priority="30" operator="equal">
      <formula>3</formula>
    </cfRule>
    <cfRule type="cellIs" dxfId="419" priority="31" operator="equal">
      <formula>10</formula>
    </cfRule>
    <cfRule type="cellIs" dxfId="418" priority="32" operator="equal">
      <formula>6</formula>
    </cfRule>
    <cfRule type="cellIs" dxfId="417" priority="33" operator="equal">
      <formula>2</formula>
    </cfRule>
    <cfRule type="cellIs" dxfId="416" priority="34" operator="equal">
      <formula>9</formula>
    </cfRule>
    <cfRule type="cellIs" dxfId="415" priority="35" operator="equal">
      <formula>5</formula>
    </cfRule>
    <cfRule type="cellIs" dxfId="414" priority="36" operator="equal">
      <formula>1</formula>
    </cfRule>
  </conditionalFormatting>
  <conditionalFormatting sqref="EV6">
    <cfRule type="cellIs" dxfId="413" priority="13" operator="equal">
      <formula>12</formula>
    </cfRule>
    <cfRule type="cellIs" dxfId="412" priority="14" operator="equal">
      <formula>8</formula>
    </cfRule>
    <cfRule type="cellIs" dxfId="411" priority="15" operator="equal">
      <formula>4</formula>
    </cfRule>
    <cfRule type="cellIs" dxfId="410" priority="16" operator="equal">
      <formula>11</formula>
    </cfRule>
    <cfRule type="cellIs" dxfId="409" priority="17" operator="equal">
      <formula>7</formula>
    </cfRule>
    <cfRule type="cellIs" dxfId="408" priority="18" operator="equal">
      <formula>3</formula>
    </cfRule>
    <cfRule type="cellIs" dxfId="407" priority="19" operator="equal">
      <formula>10</formula>
    </cfRule>
    <cfRule type="cellIs" dxfId="406" priority="20" operator="equal">
      <formula>6</formula>
    </cfRule>
    <cfRule type="cellIs" dxfId="405" priority="21" operator="equal">
      <formula>2</formula>
    </cfRule>
    <cfRule type="cellIs" dxfId="404" priority="22" operator="equal">
      <formula>9</formula>
    </cfRule>
    <cfRule type="cellIs" dxfId="403" priority="23" operator="equal">
      <formula>5</formula>
    </cfRule>
    <cfRule type="cellIs" dxfId="402" priority="24" operator="equal">
      <formula>1</formula>
    </cfRule>
  </conditionalFormatting>
  <conditionalFormatting sqref="EV10">
    <cfRule type="cellIs" dxfId="401" priority="1" operator="equal">
      <formula>12</formula>
    </cfRule>
    <cfRule type="cellIs" dxfId="400" priority="2" operator="equal">
      <formula>8</formula>
    </cfRule>
    <cfRule type="cellIs" dxfId="399" priority="3" operator="equal">
      <formula>4</formula>
    </cfRule>
    <cfRule type="cellIs" dxfId="398" priority="4" operator="equal">
      <formula>11</formula>
    </cfRule>
    <cfRule type="cellIs" dxfId="397" priority="5" operator="equal">
      <formula>7</formula>
    </cfRule>
    <cfRule type="cellIs" dxfId="396" priority="6" operator="equal">
      <formula>3</formula>
    </cfRule>
    <cfRule type="cellIs" dxfId="395" priority="7" operator="equal">
      <formula>10</formula>
    </cfRule>
    <cfRule type="cellIs" dxfId="394" priority="8" operator="equal">
      <formula>6</formula>
    </cfRule>
    <cfRule type="cellIs" dxfId="393" priority="9" operator="equal">
      <formula>2</formula>
    </cfRule>
    <cfRule type="cellIs" dxfId="392" priority="10" operator="equal">
      <formula>9</formula>
    </cfRule>
    <cfRule type="cellIs" dxfId="391" priority="11" operator="equal">
      <formula>5</formula>
    </cfRule>
    <cfRule type="cellIs" dxfId="390" priority="12" operator="equal">
      <formula>1</formula>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V14"/>
  <sheetViews>
    <sheetView workbookViewId="0">
      <selection activeCell="E6" sqref="E6"/>
    </sheetView>
  </sheetViews>
  <sheetFormatPr defaultColWidth="7.140625" defaultRowHeight="12.75"/>
  <cols>
    <col min="1" max="1" width="17.140625" style="137" bestFit="1" customWidth="1"/>
    <col min="2" max="2" width="5" style="137" bestFit="1" customWidth="1"/>
    <col min="3" max="3" width="11.140625" style="137" bestFit="1" customWidth="1"/>
    <col min="4" max="5" width="8.28515625" style="137" bestFit="1" customWidth="1"/>
    <col min="6" max="6" width="11.7109375" style="137" bestFit="1" customWidth="1"/>
    <col min="7" max="7" width="11" style="137" bestFit="1" customWidth="1"/>
    <col min="8" max="8" width="13" style="137" bestFit="1" customWidth="1"/>
    <col min="9" max="9" width="8.28515625" style="137" bestFit="1" customWidth="1"/>
    <col min="10" max="10" width="9.5703125" style="137" bestFit="1" customWidth="1"/>
    <col min="11" max="11" width="8.28515625" style="137" bestFit="1" customWidth="1"/>
    <col min="12" max="12" width="4.85546875" style="137" bestFit="1" customWidth="1"/>
    <col min="13" max="13" width="11" style="137" bestFit="1" customWidth="1"/>
    <col min="14" max="16" width="7.140625" style="137"/>
    <col min="17" max="17" width="13.85546875" style="137" bestFit="1" customWidth="1"/>
    <col min="18" max="18" width="36.85546875" style="137" bestFit="1" customWidth="1"/>
    <col min="19" max="23" width="7.140625" style="137"/>
    <col min="24" max="24" width="2.5703125" style="137" bestFit="1" customWidth="1"/>
    <col min="25" max="16384" width="7.140625" style="137"/>
  </cols>
  <sheetData>
    <row r="1" spans="1:256" ht="15">
      <c r="A1" s="480"/>
      <c r="B1" s="480"/>
      <c r="C1" s="480"/>
      <c r="D1" s="481" t="e">
        <v>#VALUE!</v>
      </c>
      <c r="E1" s="482" t="e">
        <v>#VALUE!</v>
      </c>
      <c r="F1" s="483" t="e">
        <v>#VALUE!</v>
      </c>
      <c r="G1" s="484" t="e">
        <v>#VALUE!</v>
      </c>
      <c r="H1" s="485" t="e">
        <v>#VALUE!</v>
      </c>
      <c r="I1" s="486" t="e">
        <v>#VALUE!</v>
      </c>
      <c r="J1" s="484" t="e">
        <v>#VALUE!</v>
      </c>
      <c r="K1" s="487"/>
      <c r="L1" s="488"/>
      <c r="M1" s="489"/>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ht="15" customHeight="1">
      <c r="A2" s="480"/>
      <c r="B2" s="480"/>
      <c r="C2" s="490" t="s">
        <v>3730</v>
      </c>
      <c r="D2" s="490"/>
      <c r="E2" s="490"/>
      <c r="F2" s="490"/>
      <c r="G2" s="490"/>
      <c r="H2" s="490"/>
      <c r="I2" s="490"/>
      <c r="J2" s="490"/>
      <c r="K2" s="490"/>
      <c r="L2" s="488"/>
      <c r="M2" s="489"/>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ht="17.25">
      <c r="A3" s="491"/>
      <c r="B3" s="492" t="s">
        <v>3731</v>
      </c>
      <c r="C3" s="493" t="s">
        <v>3732</v>
      </c>
      <c r="D3" s="494" t="s">
        <v>3733</v>
      </c>
      <c r="E3" s="495" t="s">
        <v>218</v>
      </c>
      <c r="F3" s="494" t="s">
        <v>3734</v>
      </c>
      <c r="G3" s="495" t="s">
        <v>1099</v>
      </c>
      <c r="H3" s="494" t="s">
        <v>236</v>
      </c>
      <c r="I3" s="495" t="s">
        <v>3735</v>
      </c>
      <c r="J3" s="494" t="s">
        <v>3736</v>
      </c>
      <c r="K3" s="496" t="s">
        <v>3737</v>
      </c>
      <c r="L3" s="497" t="s">
        <v>3738</v>
      </c>
      <c r="M3" s="498"/>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row>
    <row r="4" spans="1:256" ht="32.25">
      <c r="A4" s="499" t="e">
        <v>#VALUE!</v>
      </c>
      <c r="B4" s="492"/>
      <c r="C4" s="494" t="s">
        <v>471</v>
      </c>
      <c r="D4" s="493" t="s">
        <v>3739</v>
      </c>
      <c r="E4" s="500" t="s">
        <v>3732</v>
      </c>
      <c r="F4" s="493" t="s">
        <v>3740</v>
      </c>
      <c r="G4" s="500" t="s">
        <v>3798</v>
      </c>
      <c r="H4" s="493" t="s">
        <v>3741</v>
      </c>
      <c r="I4" s="500" t="s">
        <v>3742</v>
      </c>
      <c r="J4" s="493" t="s">
        <v>3743</v>
      </c>
      <c r="K4" s="501" t="s">
        <v>3744</v>
      </c>
      <c r="L4" s="497"/>
      <c r="M4" s="502" t="e">
        <v>#VALUE!</v>
      </c>
      <c r="N4"/>
      <c r="O4"/>
      <c r="P4"/>
      <c r="Q4" s="503" t="s">
        <v>986</v>
      </c>
      <c r="R4" t="s">
        <v>3745</v>
      </c>
      <c r="S4"/>
      <c r="T4"/>
      <c r="V4"/>
      <c r="W4"/>
      <c r="X4">
        <v>4</v>
      </c>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row>
    <row r="5" spans="1:256" ht="30">
      <c r="A5" s="504" t="e">
        <v>#VALUE!</v>
      </c>
      <c r="B5" s="492"/>
      <c r="C5" s="495" t="s">
        <v>3746</v>
      </c>
      <c r="D5" s="500" t="s">
        <v>3747</v>
      </c>
      <c r="E5" s="493" t="s">
        <v>3748</v>
      </c>
      <c r="F5" s="505" t="s">
        <v>3749</v>
      </c>
      <c r="G5" s="506" t="s">
        <v>3750</v>
      </c>
      <c r="H5" s="505" t="s">
        <v>3751</v>
      </c>
      <c r="I5" s="493" t="s">
        <v>3752</v>
      </c>
      <c r="J5" s="500" t="s">
        <v>3753</v>
      </c>
      <c r="K5" s="507" t="s">
        <v>3754</v>
      </c>
      <c r="L5" s="497"/>
      <c r="M5" s="502" t="e">
        <v>#VALUE!</v>
      </c>
      <c r="N5"/>
      <c r="O5"/>
      <c r="P5"/>
      <c r="Q5" s="508" t="s">
        <v>1012</v>
      </c>
      <c r="R5" t="s">
        <v>3755</v>
      </c>
      <c r="S5"/>
      <c r="T5"/>
      <c r="V5"/>
      <c r="W5"/>
      <c r="X5">
        <v>5</v>
      </c>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ht="45">
      <c r="A6" s="509" t="e">
        <v>#VALUE!</v>
      </c>
      <c r="B6" s="492"/>
      <c r="C6" s="494" t="s">
        <v>317</v>
      </c>
      <c r="D6" s="493" t="s">
        <v>3756</v>
      </c>
      <c r="E6" s="505" t="s">
        <v>3757</v>
      </c>
      <c r="F6" s="493" t="s">
        <v>3758</v>
      </c>
      <c r="G6" s="494" t="s">
        <v>3799</v>
      </c>
      <c r="H6" s="493" t="s">
        <v>3759</v>
      </c>
      <c r="I6" s="505" t="s">
        <v>3657</v>
      </c>
      <c r="J6" s="493" t="s">
        <v>3760</v>
      </c>
      <c r="K6" s="501" t="s">
        <v>3761</v>
      </c>
      <c r="L6" s="497"/>
      <c r="M6" s="510" t="e">
        <v>#VALUE!</v>
      </c>
      <c r="N6"/>
      <c r="O6"/>
      <c r="P6"/>
      <c r="Q6" s="511" t="s">
        <v>1041</v>
      </c>
      <c r="R6" t="s">
        <v>3762</v>
      </c>
      <c r="S6"/>
      <c r="T6"/>
      <c r="V6"/>
      <c r="W6"/>
      <c r="X6">
        <v>2</v>
      </c>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ht="51.75">
      <c r="A7" s="512" t="e">
        <v>#VALUE!</v>
      </c>
      <c r="B7" s="492"/>
      <c r="C7" s="495" t="s">
        <v>3763</v>
      </c>
      <c r="D7" s="500" t="s">
        <v>3764</v>
      </c>
      <c r="E7" s="506" t="s">
        <v>3627</v>
      </c>
      <c r="F7" s="494" t="s">
        <v>3800</v>
      </c>
      <c r="G7" s="495" t="s">
        <v>3801</v>
      </c>
      <c r="H7" s="494" t="s">
        <v>3802</v>
      </c>
      <c r="I7" s="506" t="s">
        <v>3661</v>
      </c>
      <c r="J7" s="500" t="s">
        <v>3765</v>
      </c>
      <c r="K7" s="507" t="s">
        <v>1229</v>
      </c>
      <c r="L7" s="497"/>
      <c r="M7" s="513" t="e">
        <v>#VALUE!</v>
      </c>
      <c r="N7"/>
      <c r="O7"/>
      <c r="P7"/>
      <c r="Q7" s="514" t="s">
        <v>1065</v>
      </c>
      <c r="R7" t="s">
        <v>3766</v>
      </c>
      <c r="S7"/>
      <c r="T7"/>
      <c r="V7"/>
      <c r="W7"/>
      <c r="X7">
        <v>4</v>
      </c>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ht="30">
      <c r="A8" s="499" t="e">
        <v>#VALUE!</v>
      </c>
      <c r="B8" s="492"/>
      <c r="C8" s="494" t="s">
        <v>3767</v>
      </c>
      <c r="D8" s="493" t="s">
        <v>3768</v>
      </c>
      <c r="E8" s="505" t="s">
        <v>3769</v>
      </c>
      <c r="F8" s="493" t="s">
        <v>3770</v>
      </c>
      <c r="G8" s="494" t="s">
        <v>3803</v>
      </c>
      <c r="H8" s="493" t="s">
        <v>3771</v>
      </c>
      <c r="I8" s="505" t="s">
        <v>3662</v>
      </c>
      <c r="J8" s="493" t="s">
        <v>3772</v>
      </c>
      <c r="K8" s="501" t="s">
        <v>278</v>
      </c>
      <c r="L8" s="497"/>
      <c r="M8" s="515" t="e">
        <v>#VALUE!</v>
      </c>
      <c r="N8"/>
      <c r="P8"/>
      <c r="Q8" s="516" t="s">
        <v>1091</v>
      </c>
      <c r="R8" t="s">
        <v>3773</v>
      </c>
      <c r="S8"/>
      <c r="T8"/>
      <c r="V8"/>
      <c r="W8"/>
      <c r="X8">
        <v>4</v>
      </c>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row>
    <row r="9" spans="1:256" ht="30">
      <c r="A9" s="517" t="e">
        <v>#VALUE!</v>
      </c>
      <c r="B9" s="492"/>
      <c r="C9" s="495" t="s">
        <v>3774</v>
      </c>
      <c r="D9" s="500" t="s">
        <v>3775</v>
      </c>
      <c r="E9" s="493" t="s">
        <v>3776</v>
      </c>
      <c r="F9" s="505" t="s">
        <v>3777</v>
      </c>
      <c r="G9" s="506" t="s">
        <v>3778</v>
      </c>
      <c r="H9" s="505" t="s">
        <v>3779</v>
      </c>
      <c r="I9" s="493" t="s">
        <v>3780</v>
      </c>
      <c r="J9" s="500" t="s">
        <v>3781</v>
      </c>
      <c r="K9" s="507" t="s">
        <v>281</v>
      </c>
      <c r="L9" s="497"/>
      <c r="M9" s="518" t="e">
        <v>#VALUE!</v>
      </c>
      <c r="N9"/>
      <c r="O9"/>
      <c r="P9"/>
      <c r="Q9" s="519" t="s">
        <v>1118</v>
      </c>
      <c r="R9" t="s">
        <v>3782</v>
      </c>
      <c r="S9"/>
      <c r="T9"/>
      <c r="V9"/>
      <c r="W9"/>
      <c r="X9">
        <v>4</v>
      </c>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row>
    <row r="10" spans="1:256" ht="32.25">
      <c r="A10" s="517" t="e">
        <v>#VALUE!</v>
      </c>
      <c r="B10" s="492"/>
      <c r="C10" s="494" t="s">
        <v>3783</v>
      </c>
      <c r="D10" s="493" t="s">
        <v>3784</v>
      </c>
      <c r="E10" s="500" t="s">
        <v>3785</v>
      </c>
      <c r="F10" s="493" t="s">
        <v>3786</v>
      </c>
      <c r="G10" s="500" t="s">
        <v>3804</v>
      </c>
      <c r="H10" s="493" t="s">
        <v>3787</v>
      </c>
      <c r="I10" s="500" t="s">
        <v>3788</v>
      </c>
      <c r="J10" s="493" t="s">
        <v>3789</v>
      </c>
      <c r="K10" s="501" t="s">
        <v>3790</v>
      </c>
      <c r="L10" s="497"/>
      <c r="M10" s="520" t="e">
        <v>#VALUE!</v>
      </c>
      <c r="N10"/>
      <c r="O10"/>
      <c r="P10"/>
      <c r="Q10" s="521" t="s">
        <v>1136</v>
      </c>
      <c r="R10" t="s">
        <v>3791</v>
      </c>
      <c r="S10"/>
      <c r="T10"/>
      <c r="V10"/>
      <c r="W10"/>
      <c r="X10">
        <v>5</v>
      </c>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30">
      <c r="A11" s="491"/>
      <c r="B11" s="492"/>
      <c r="C11" s="493" t="s">
        <v>3792</v>
      </c>
      <c r="D11" s="494" t="s">
        <v>2337</v>
      </c>
      <c r="E11" s="495" t="s">
        <v>1369</v>
      </c>
      <c r="F11" s="494" t="s">
        <v>3793</v>
      </c>
      <c r="G11" s="495" t="s">
        <v>3794</v>
      </c>
      <c r="H11" s="494" t="s">
        <v>295</v>
      </c>
      <c r="I11" s="495" t="s">
        <v>292</v>
      </c>
      <c r="J11" s="494" t="s">
        <v>289</v>
      </c>
      <c r="K11" s="496" t="s">
        <v>3795</v>
      </c>
      <c r="L11" s="497"/>
      <c r="M11" s="498"/>
      <c r="N11"/>
      <c r="O11"/>
      <c r="P11" s="254"/>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row>
    <row r="12" spans="1:256">
      <c r="A12" s="488"/>
      <c r="B12" s="488"/>
      <c r="C12" s="522" t="s">
        <v>3796</v>
      </c>
      <c r="D12" s="522"/>
      <c r="E12" s="522"/>
      <c r="F12" s="522"/>
      <c r="G12" s="522"/>
      <c r="H12" s="522"/>
      <c r="I12" s="522"/>
      <c r="J12" s="522"/>
      <c r="K12" s="488"/>
      <c r="L12" s="488"/>
      <c r="M12" s="488"/>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row>
    <row r="13" spans="1:256" ht="27">
      <c r="A13" s="523"/>
      <c r="B13" s="523"/>
      <c r="C13" s="524"/>
      <c r="D13" s="525" t="e">
        <v>#VALUE!</v>
      </c>
      <c r="E13" s="526"/>
      <c r="F13" s="527" t="e">
        <v>#VALUE!</v>
      </c>
      <c r="G13" s="528" t="e">
        <v>#VALUE!</v>
      </c>
      <c r="H13" s="529" t="e">
        <v>#VALUE!</v>
      </c>
      <c r="I13" s="529" t="e">
        <v>#VALUE!</v>
      </c>
      <c r="J13" s="530" t="e">
        <v>#VALUE!</v>
      </c>
      <c r="K13" s="531"/>
      <c r="L13" s="488"/>
      <c r="M13" s="498"/>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row>
    <row r="14" spans="1:256">
      <c r="A14" s="532" t="s">
        <v>3797</v>
      </c>
      <c r="B14" s="532"/>
      <c r="C14"/>
      <c r="D14"/>
      <c r="E14"/>
      <c r="F14"/>
      <c r="G14"/>
      <c r="H14"/>
      <c r="I14"/>
      <c r="J14"/>
      <c r="K14"/>
      <c r="L14" s="441"/>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row>
  </sheetData>
  <mergeCells count="4">
    <mergeCell ref="C2:K2"/>
    <mergeCell ref="B3:B11"/>
    <mergeCell ref="L3:L11"/>
    <mergeCell ref="C12:J1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Sheet4</vt:lpstr>
      <vt:lpstr>Sheet1</vt:lpstr>
      <vt:lpstr>Annex</vt:lpstr>
      <vt:lpstr>Sheet2</vt:lpstr>
      <vt:lpstr>Ahargana</vt:lpstr>
      <vt:lpstr>PanchangaYoga</vt:lpstr>
      <vt:lpstr>RasiTbl_11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sarajit poddar</dc:creator>
  <cp:lastModifiedBy>ADMIN</cp:lastModifiedBy>
  <cp:lastPrinted>2018-01-08T12:10:24Z</cp:lastPrinted>
  <dcterms:created xsi:type="dcterms:W3CDTF">2001-11-19T16:23:41Z</dcterms:created>
  <dcterms:modified xsi:type="dcterms:W3CDTF">2021-05-09T17:32:38Z</dcterms:modified>
</cp:coreProperties>
</file>