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1B6F7E83-3E23-40FA-A56A-592B11F61BB0}" xr6:coauthVersionLast="47" xr6:coauthVersionMax="47" xr10:uidLastSave="{00000000-0000-0000-0000-000000000000}"/>
  <bookViews>
    <workbookView xWindow="4575" yWindow="1080" windowWidth="21360" windowHeight="11505" tabRatio="914" firstSheet="4" activeTab="12" xr2:uid="{1E01BCA3-435A-488D-9BFC-9A2205937763}"/>
  </bookViews>
  <sheets>
    <sheet name="Daten" sheetId="39" state="hidden" r:id="rId1"/>
    <sheet name="DatenGebaeude" sheetId="38" state="hidden" r:id="rId2"/>
    <sheet name="DatenHaufwerk" sheetId="37" state="hidden" r:id="rId3"/>
    <sheet name="DatenErkundungsstelle" sheetId="36" state="hidden" r:id="rId4"/>
    <sheet name="Chemie" sheetId="33" r:id="rId5"/>
    <sheet name="RuK" sheetId="17" r:id="rId6"/>
    <sheet name="LP" sheetId="18" r:id="rId7"/>
    <sheet name="Untersuchung ERK" sheetId="1" r:id="rId8"/>
    <sheet name="Probe ERK" sheetId="41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DatenErkundungsstelle!$A$1:$DA$3</definedName>
    <definedName name="ExternalData_2" localSheetId="2" hidden="1">DatenHaufwerk!$A$1:$BB$3</definedName>
    <definedName name="ExternalData_3" localSheetId="1" hidden="1">DatenGebaeude!$A$1:$BC$3</definedName>
    <definedName name="ExternalData_4" localSheetId="0" hidden="1">Daten!$A$1:$DQ$7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0" l="1"/>
  <c r="Z2" i="41"/>
  <c r="Z3" i="41"/>
  <c r="Y2" i="41" a="1"/>
  <c r="Y2" i="41" s="1"/>
  <c r="Y3" i="41" a="1"/>
  <c r="Y3" i="41" s="1"/>
  <c r="F3" i="41"/>
  <c r="A3" i="41"/>
  <c r="F2" i="41"/>
  <c r="A2" i="41"/>
  <c r="F2" i="18"/>
  <c r="G2" i="18" s="1"/>
  <c r="H2" i="18" s="1"/>
  <c r="I2" i="18" s="1"/>
  <c r="J2" i="18" s="1"/>
  <c r="B2" i="18"/>
  <c r="A2" i="18"/>
  <c r="B2" i="17"/>
  <c r="A2" i="17"/>
  <c r="A3" i="33"/>
  <c r="A2" i="33"/>
  <c r="N2" i="41" a="1"/>
  <c r="N3" i="41" a="1"/>
  <c r="N3" i="41" l="1"/>
  <c r="N2" i="41"/>
  <c r="A2" i="40"/>
  <c r="A3" i="40"/>
  <c r="F2" i="40"/>
  <c r="F3" i="40"/>
  <c r="D2" i="40"/>
  <c r="D3" i="40"/>
  <c r="D2" i="10"/>
  <c r="B2" i="1"/>
  <c r="B2" i="2"/>
  <c r="B2" i="3"/>
  <c r="B3" i="3"/>
  <c r="K2" i="10" a="1"/>
  <c r="K2" i="10" s="1"/>
  <c r="K3" i="10" a="1"/>
  <c r="K3" i="10" s="1"/>
  <c r="A3" i="10"/>
  <c r="F3" i="10"/>
  <c r="F2" i="10"/>
  <c r="A2" i="10"/>
  <c r="K2" i="40" a="1"/>
  <c r="K3" i="40" a="1"/>
  <c r="M2" i="41" l="1"/>
  <c r="K3" i="40"/>
  <c r="J3" i="40" s="1"/>
  <c r="K2" i="40"/>
  <c r="J2" i="40" s="1"/>
  <c r="M3" i="4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<sst xmlns="http://schemas.openxmlformats.org/spreadsheetml/2006/main" count="1245" uniqueCount="478">
  <si>
    <t>FB1</t>
  </si>
  <si>
    <t>HW1</t>
  </si>
  <si>
    <t>GB1</t>
  </si>
  <si>
    <t>C1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</si>
  <si>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</si>
  <si>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</si>
  <si>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</si>
  <si>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</si>
  <si>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</si>
  <si>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</si>
  <si>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</si>
  <si>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</si>
  <si>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</si>
  <si>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</si>
  <si>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</si>
  <si>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</si>
  <si>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</si>
  <si>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</si>
  <si>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</si>
  <si>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</si>
  <si>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</si>
  <si>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</si>
  <si>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</si>
  <si>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</si>
  <si>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</si>
  <si>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</si>
  <si>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</si>
  <si>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</si>
  <si>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</si>
  <si>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</si>
  <si>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</si>
  <si>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</si>
  <si>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</si>
  <si>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</si>
  <si>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</si>
  <si>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</si>
  <si>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</si>
  <si>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</si>
  <si>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</si>
  <si>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</si>
  <si>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</si>
  <si>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</si>
  <si>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</si>
  <si>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</si>
  <si>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</si>
  <si>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</si>
  <si>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</si>
  <si>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</si>
  <si>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</si>
  <si>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</si>
  <si>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</si>
  <si>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</si>
  <si>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</si>
  <si>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</si>
  <si>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</si>
  <si>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</si>
  <si>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</si>
  <si>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</si>
  <si>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</si>
  <si>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</si>
  <si>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</si>
  <si>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</si>
  <si>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</si>
  <si>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</si>
  <si>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</si>
  <si>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</si>
  <si>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</si>
  <si>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</si>
  <si>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</si>
  <si>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</si>
  <si>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</si>
  <si>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</si>
  <si>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</si>
  <si>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</si>
  <si>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</si>
  <si>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</si>
  <si>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</si>
  <si>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</si>
  <si>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</si>
  <si>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</si>
  <si>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</si>
  <si>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</si>
  <si>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</si>
  <si>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</si>
  <si>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</si>
  <si>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</si>
  <si>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</si>
  <si>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</si>
  <si>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</si>
  <si>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</si>
  <si>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</si>
  <si>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</si>
  <si>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</si>
  <si>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</si>
  <si>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</si>
  <si>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</si>
  <si>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</si>
  <si>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</si>
  <si>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</si>
  <si>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</si>
  <si>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</si>
  <si>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</si>
  <si>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</si>
  <si>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</si>
  <si>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</si>
  <si>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</si>
  <si>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</si>
  <si>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</si>
  <si>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</si>
  <si>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</si>
  <si>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</si>
  <si>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</si>
  <si>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</si>
  <si>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</si>
  <si>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</si>
  <si>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</si>
  <si>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</si>
  <si>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</si>
  <si>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</si>
  <si>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</si>
  <si>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</si>
  <si>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</si>
  <si>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</si>
  <si>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</si>
  <si>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</si>
  <si>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</si>
  <si>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</si>
  <si>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</si>
  <si>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</si>
  <si>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</si>
  <si>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</si>
  <si>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</si>
  <si>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</si>
  <si>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</si>
  <si>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</si>
  <si>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</si>
  <si>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</si>
  <si>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</si>
  <si>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</si>
  <si>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</si>
  <si>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</si>
  <si>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</si>
  <si>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</si>
  <si>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</si>
  <si>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</si>
  <si>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</si>
  <si>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</si>
  <si>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</si>
  <si>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</si>
  <si>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</si>
  <si>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</si>
  <si>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</si>
  <si>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</si>
  <si>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</si>
  <si>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</si>
  <si>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</si>
  <si>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</si>
  <si>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</si>
  <si>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</si>
  <si>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</si>
  <si>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</si>
  <si>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</si>
  <si>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</si>
  <si>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</si>
  <si>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</si>
  <si>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</si>
  <si>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</si>
  <si>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</si>
  <si>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</si>
  <si>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</si>
  <si>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</si>
  <si>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</si>
  <si>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</si>
  <si>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</si>
  <si>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</si>
  <si>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</si>
  <si>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</si>
  <si>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</si>
  <si>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</si>
  <si>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</si>
  <si>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</si>
  <si>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</si>
  <si>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</si>
  <si>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</si>
  <si>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</si>
  <si>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</si>
  <si>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</si>
  <si>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</si>
  <si>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</si>
  <si>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</si>
  <si>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</si>
  <si>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</si>
  <si>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</si>
  <si>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</si>
  <si>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</si>
  <si>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</si>
  <si>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</si>
  <si>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</si>
  <si>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</si>
  <si>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</si>
  <si>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</si>
  <si>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</si>
  <si>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</si>
  <si>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</si>
  <si>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</si>
  <si>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</si>
  <si>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</si>
  <si>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</si>
  <si>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</si>
  <si>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</si>
  <si>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</si>
  <si>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</si>
  <si>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</si>
  <si>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</si>
  <si>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</si>
  <si>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</si>
  <si>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</si>
  <si>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</si>
  <si>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</si>
  <si>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</si>
  <si>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</si>
  <si>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</si>
  <si>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</si>
  <si>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</si>
  <si>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</si>
  <si>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</si>
  <si>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</si>
  <si>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</si>
  <si>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</si>
  <si>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</si>
  <si>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</si>
  <si>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</si>
  <si>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</si>
  <si>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</si>
  <si>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</si>
  <si>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</si>
  <si>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</si>
  <si>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</si>
  <si>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</si>
  <si>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</si>
  <si>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</si>
  <si>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</si>
  <si>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</si>
  <si>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</si>
  <si>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</si>
  <si>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</si>
  <si>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</si>
  <si>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</si>
  <si>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</si>
  <si>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</si>
  <si>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</si>
  <si>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</si>
  <si>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</si>
  <si>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</si>
  <si>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</si>
  <si>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</si>
  <si>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</si>
  <si>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</si>
  <si>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</si>
  <si>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</si>
  <si>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</si>
  <si>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</si>
  <si>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</si>
  <si>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</si>
  <si>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</si>
  <si>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</si>
  <si>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</si>
  <si>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</si>
  <si>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</si>
  <si>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</si>
  <si>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</si>
  <si>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</si>
  <si>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</si>
  <si>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</si>
  <si>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</si>
  <si>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</si>
  <si>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</si>
  <si>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</si>
  <si>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</si>
  <si>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</si>
  <si>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</si>
  <si>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</si>
  <si>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</si>
  <si>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</si>
  <si>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</si>
  <si>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</si>
  <si>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</si>
  <si>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</si>
  <si>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</si>
  <si>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</si>
  <si>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</si>
  <si>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</si>
  <si>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</si>
  <si>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</si>
  <si>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</si>
  <si>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</si>
  <si>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</si>
  <si>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</si>
  <si>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</si>
  <si>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</si>
  <si>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</si>
  <si>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</si>
  <si>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</si>
  <si>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</si>
  <si>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</si>
  <si>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</si>
  <si>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</si>
  <si>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</si>
  <si>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</si>
  <si>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</si>
  <si>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</si>
  <si>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</si>
  <si>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</si>
  <si>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</si>
  <si>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</si>
  <si>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</si>
  <si>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</si>
  <si>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</si>
  <si>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</si>
  <si>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</si>
  <si>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</si>
  <si>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</si>
  <si>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</si>
  <si>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</si>
  <si>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</si>
  <si>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</si>
  <si>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</si>
  <si>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</si>
  <si>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</si>
  <si>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</si>
  <si>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</si>
  <si>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</si>
  <si>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</si>
  <si>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</si>
  <si>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</si>
  <si>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</si>
  <si>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</si>
  <si>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</si>
  <si>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</si>
  <si>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</si>
  <si>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</si>
  <si>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</si>
  <si>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</si>
  <si>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</si>
  <si>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</si>
  <si>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</si>
  <si>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</si>
  <si>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</si>
  <si>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</si>
  <si>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</si>
  <si>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</si>
  <si>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</si>
  <si>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</si>
  <si>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</si>
  <si>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</si>
  <si>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</si>
  <si>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</si>
  <si>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</si>
  <si>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</si>
  <si>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</si>
  <si>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</si>
  <si>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</si>
  <si>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</si>
  <si>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</si>
  <si>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</si>
  <si>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</si>
  <si>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</si>
  <si>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</si>
  <si>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</si>
  <si>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</si>
  <si>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</si>
  <si>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</si>
  <si>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</si>
  <si>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</si>
  <si>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</si>
  <si>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</si>
  <si>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</si>
  <si>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</si>
  <si>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</si>
  <si>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</si>
  <si>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</si>
  <si>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</si>
  <si>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</si>
  <si>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</si>
  <si>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</si>
  <si>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</si>
  <si>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</si>
  <si>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</si>
  <si>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</si>
  <si>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</si>
  <si>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</si>
  <si>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</si>
  <si>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</si>
  <si>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</si>
  <si>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</si>
  <si>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</si>
  <si>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</si>
  <si>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</si>
  <si>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</si>
  <si>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</si>
  <si>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</si>
  <si>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</si>
  <si>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</si>
  <si>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</si>
  <si>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</si>
  <si>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</si>
  <si>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</si>
  <si>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</si>
  <si>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</si>
  <si>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</si>
  <si>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</si>
  <si>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</si>
  <si>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</si>
  <si>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</si>
  <si>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</si>
  <si>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</si>
  <si>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</si>
  <si>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</si>
  <si>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</si>
  <si>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</si>
  <si>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</si>
  <si>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</si>
  <si>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</si>
  <si>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</si>
  <si>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</si>
  <si>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</si>
  <si>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</si>
  <si>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</si>
  <si>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</si>
  <si>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</si>
  <si>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</si>
  <si>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</si>
  <si>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</si>
  <si>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</si>
  <si>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</si>
  <si>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</si>
  <si>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</si>
  <si>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</si>
  <si>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</si>
  <si>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</si>
  <si>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</si>
  <si>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</si>
  <si>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</si>
  <si>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</si>
  <si>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</si>
  <si>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</si>
  <si>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</si>
  <si>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</si>
  <si>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</si>
  <si>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</si>
  <si>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</si>
  <si>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GB0</t>
  </si>
  <si>
    <t>1/11</t>
  </si>
  <si>
    <t>aufällig</t>
  </si>
  <si>
    <t>1/4</t>
  </si>
  <si>
    <t>Asphalt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</si>
  <si>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</si>
  <si>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</si>
  <si>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</si>
  <si>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</si>
  <si>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</si>
  <si>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</si>
  <si>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</si>
  <si>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</si>
  <si>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</si>
  <si>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</si>
  <si>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</si>
  <si>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</si>
  <si>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</si>
  <si>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</si>
  <si>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</si>
  <si>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</si>
  <si>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</si>
  <si>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</si>
  <si>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</si>
  <si>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</si>
  <si>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A1</t>
  </si>
  <si>
    <t>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</si>
</sst>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</cellXfs>
  <cellStyles count="1">
    <cellStyle name="Normal" xfId="0" builtinId="0"/>
  </cellStyles>
  <dxfs count="1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7" tableType="queryTable" totalsRowShown="0">
  <autoFilter ref="A1:DQ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160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159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158"/>
    <tableColumn id="71" xr3:uid="{B7D2BA06-4A34-4C68-8818-08707091BD51}" uniqueName="71" name="PARAMETER.LP.EV2" queryTableFieldId="71" dataDxfId="157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156"/>
    <tableColumn id="77" xr3:uid="{A31B4E8D-FF30-4350-8B36-F5A091FA8BE3}" uniqueName="77" name="PARAMETER.CHEMISTRY.ID" queryTableFieldId="77" dataDxfId="155"/>
    <tableColumn id="78" xr3:uid="{6447F090-92FC-4BF7-BB54-7062E3B51531}" uniqueName="78" name="PARAMETER.CHEMISTRY.MUFV" queryTableFieldId="78" dataDxfId="154"/>
    <tableColumn id="79" xr3:uid="{02A2CC25-5CAB-486D-B541-3DE6E66C39B0}" uniqueName="79" name="PARAMETER.CHEMISTRY.MUFV_PARAMETER" queryTableFieldId="79" dataDxfId="153"/>
    <tableColumn id="80" xr3:uid="{7807F747-E532-4E88-9A2C-D53E765139AA}" uniqueName="80" name="PARAMETER.CHEMISTRY.ASBEST" queryTableFieldId="80" dataDxfId="152"/>
    <tableColumn id="81" xr3:uid="{4EBADA30-0DF6-499D-AAF0-FC1167D25847}" uniqueName="81" name="PARAMETER.CHEMISTRY.KMF" queryTableFieldId="81" dataDxfId="151"/>
    <tableColumn id="82" xr3:uid="{3B561F5F-2D43-4067-8617-DECD7FB8EA51}" uniqueName="82" name="PARAMETER.CHEMISTRY.PAK" queryTableFieldId="82" dataDxfId="150"/>
    <tableColumn id="83" xr3:uid="{FFB29055-4A3C-457D-A460-0093ABBD6620}" uniqueName="83" name="PARAMETER.CHEMISTRY.PCB" queryTableFieldId="83" dataDxfId="149"/>
    <tableColumn id="84" xr3:uid="{223AB50A-7F5C-4434-976E-67A136FA6D2C}" uniqueName="84" name="PARAMETER.CHEMISTRY.BTEX" queryTableFieldId="84" dataDxfId="148"/>
    <tableColumn id="85" xr3:uid="{DF177C34-7768-423A-BBEE-CB2710E46706}" uniqueName="85" name="PARAMETER.CHEMISTRY.EOX" queryTableFieldId="85" dataDxfId="147"/>
    <tableColumn id="86" xr3:uid="{449C7574-6309-4508-9E06-DA2A5DDB239D}" uniqueName="86" name="PARAMETER.CHEMISTRY.PHENOLE" queryTableFieldId="86" dataDxfId="146"/>
    <tableColumn id="87" xr3:uid="{FA4D0C39-E96A-4B21-9448-CD88C1947C88}" uniqueName="87" name="PARAMETER.CHEMISTRY.ICP_SCREENING" queryTableFieldId="87" dataDxfId="145"/>
    <tableColumn id="88" xr3:uid="{5C31CD76-89C0-4772-832C-EDD96CAF2D7C}" uniqueName="88" name="PARAMETER.CHEMISTRY.MKW_C10_C22" queryTableFieldId="88" dataDxfId="144"/>
    <tableColumn id="89" xr3:uid="{6557DE6D-5F29-4CCB-BEAF-951520533AB7}" uniqueName="89" name="PARAMETER.CHEMISTRY.MKW_C10_C40" queryTableFieldId="89" dataDxfId="143"/>
    <tableColumn id="90" xr3:uid="{56DEE031-2DC4-466F-B6B3-6EFB4A114A06}" uniqueName="90" name="PARAMETER.CHEMISTRY.SULFAT" queryTableFieldId="90" dataDxfId="142"/>
    <tableColumn id="91" xr3:uid="{E331A1BC-B90C-48E4-84AA-6505E483F830}" uniqueName="91" name="PARAMETER.CHEMISTRY.ALTHOLZ_VERORDNUNG" queryTableFieldId="91" dataDxfId="141"/>
    <tableColumn id="92" xr3:uid="{664484A1-1F1D-4631-9229-FA2423019CF7}" uniqueName="92" name="PARAMETER.CHEMISTRY.FCKW" queryTableFieldId="92" dataDxfId="140"/>
    <tableColumn id="93" xr3:uid="{E9955DE5-8EE5-451C-B9B5-47B862F0EBF7}" uniqueName="93" name="PARAMETER.CHEMISTRY.HBCD" queryTableFieldId="93" dataDxfId="139"/>
    <tableColumn id="94" xr3:uid="{99A8AAEB-7F54-443A-9AE4-10239B7B5313}" uniqueName="94" name="PARAMETER.CHEMISTRY.LAGA_BO" queryTableFieldId="94" dataDxfId="138"/>
    <tableColumn id="95" xr3:uid="{40FC5D6C-62C6-452D-85D0-BF8E2B0CA64D}" uniqueName="95" name="PARAMETER.CHEMISTRY.LAGA_RC" queryTableFieldId="95" dataDxfId="137"/>
    <tableColumn id="96" xr3:uid="{5350E1CB-168D-43E2-8174-5307AB2F7FFF}" uniqueName="96" name="PARAMETER.CHEMISTRY.LAGA_RC_ORIENTIERUNGSWERT" queryTableFieldId="96" dataDxfId="136"/>
    <tableColumn id="97" xr3:uid="{A22C6EC8-A7C8-42A1-A4A5-49F13CDF77E8}" uniqueName="97" name="PARAMETER.CHEMISTRY.TL_GESTEIN" queryTableFieldId="97" dataDxfId="135"/>
    <tableColumn id="98" xr3:uid="{725C7FEA-C159-432A-BBD3-F6031988605E}" uniqueName="98" name="PARAMETER.CHEMISTRY.DEPV" queryTableFieldId="98" dataDxfId="134"/>
    <tableColumn id="99" xr3:uid="{C4872AA8-2C00-433A-97CE-CA0243253F13}" uniqueName="99" name="PARAMETER.CHEMISTRY.ENTSCHEIDUNGSHILFE" queryTableFieldId="99" dataDxfId="133"/>
    <tableColumn id="100" xr3:uid="{4A15FF20-0E7F-4AFB-92FE-AE384507F846}" uniqueName="100" name="PARAMETER.CHEMISTRY.REKU" queryTableFieldId="100" dataDxfId="132"/>
    <tableColumn id="101" xr3:uid="{6DE305E5-8909-4015-B780-8B5EC1734EF0}" uniqueName="101" name="PARAMETER.CHEMISTRY.RUVA" queryTableFieldId="101" dataDxfId="131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30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29"/>
    <tableColumn id="118" xr3:uid="{3BFAA40F-A0BC-48BB-A998-3C0F59055FDF}" uniqueName="118" name="SAMPLE.ABFALLSCHLUESSEL_GEMISCH" queryTableFieldId="118" dataDxfId="12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" tableType="queryTable" totalsRowShown="0">
  <autoFilter ref="A1:BC3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7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26"/>
    <tableColumn id="26" xr3:uid="{FC97436C-64A0-41C8-B4BE-9C2242984A2A}" uniqueName="26" name="SAMPLE.ABFALLSCHLUESSEL_GEMISCH" queryTableFieldId="26" dataDxfId="125"/>
    <tableColumn id="27" xr3:uid="{FEC52FA2-705E-42CB-80EC-4928D5325B71}" uniqueName="27" name="PARAMETER.CHEMISTRY.ID" queryTableFieldId="27" dataDxfId="124"/>
    <tableColumn id="28" xr3:uid="{27A4E004-8EAD-421D-9AA3-CF721B6D9A83}" uniqueName="28" name="PARAMETER.CHEMISTRY.MUFV" queryTableFieldId="28" dataDxfId="123"/>
    <tableColumn id="29" xr3:uid="{93606AFB-108E-4FE1-895A-71BB6F3DF64F}" uniqueName="29" name="PARAMETER.CHEMISTRY.MUFV_PARAMETER" queryTableFieldId="29" dataDxfId="122"/>
    <tableColumn id="30" xr3:uid="{F78B4E58-D201-4664-9FA5-DFB52507CB65}" uniqueName="30" name="PARAMETER.CHEMISTRY.ASBEST" queryTableFieldId="30" dataDxfId="121"/>
    <tableColumn id="31" xr3:uid="{14D629DF-C709-4790-82B1-CF18C3C6D43E}" uniqueName="31" name="PARAMETER.CHEMISTRY.KMF" queryTableFieldId="31" dataDxfId="120"/>
    <tableColumn id="32" xr3:uid="{0F0061C7-0951-41B7-87CF-A6950CCB314E}" uniqueName="32" name="PARAMETER.CHEMISTRY.PAK" queryTableFieldId="32" dataDxfId="119"/>
    <tableColumn id="33" xr3:uid="{2F939509-A19C-4906-8FC2-BCF88B19BE05}" uniqueName="33" name="PARAMETER.CHEMISTRY.PCB" queryTableFieldId="33" dataDxfId="118"/>
    <tableColumn id="34" xr3:uid="{03BF367E-3FCF-4ECC-A100-B8012E65F100}" uniqueName="34" name="PARAMETER.CHEMISTRY.BTEX" queryTableFieldId="34" dataDxfId="117"/>
    <tableColumn id="35" xr3:uid="{BA3BECE2-FE5C-47CC-970C-F106E733A380}" uniqueName="35" name="PARAMETER.CHEMISTRY.EOX" queryTableFieldId="35" dataDxfId="116"/>
    <tableColumn id="36" xr3:uid="{629BC31F-3BD7-41C8-AEAB-17B0A80F2C92}" uniqueName="36" name="PARAMETER.CHEMISTRY.PHENOLE" queryTableFieldId="36" dataDxfId="115"/>
    <tableColumn id="37" xr3:uid="{68813B17-BB65-4926-BE6A-4716BE7DB98C}" uniqueName="37" name="PARAMETER.CHEMISTRY.ICP_SCREENING" queryTableFieldId="37" dataDxfId="114"/>
    <tableColumn id="38" xr3:uid="{EE16B3EF-DECD-42F8-890C-2C830D731663}" uniqueName="38" name="PARAMETER.CHEMISTRY.MKW_C10_C22" queryTableFieldId="38" dataDxfId="113"/>
    <tableColumn id="39" xr3:uid="{5ABF636F-5B8F-4034-8610-2DCB1D4E5DAB}" uniqueName="39" name="PARAMETER.CHEMISTRY.MKW_C10_C40" queryTableFieldId="39" dataDxfId="112"/>
    <tableColumn id="40" xr3:uid="{8B7F21F1-6D87-4C4E-843F-DEF943284D33}" uniqueName="40" name="PARAMETER.CHEMISTRY.SULFAT" queryTableFieldId="40" dataDxfId="111"/>
    <tableColumn id="41" xr3:uid="{4998777B-9E4E-4BC9-B317-43F694B0F669}" uniqueName="41" name="PARAMETER.CHEMISTRY.ALTHOLZ_VERORDNUNG" queryTableFieldId="41" dataDxfId="110"/>
    <tableColumn id="42" xr3:uid="{2FF936F5-EAC8-48B4-9AA7-737B3728B063}" uniqueName="42" name="PARAMETER.CHEMISTRY.FCKW" queryTableFieldId="42" dataDxfId="109"/>
    <tableColumn id="43" xr3:uid="{FDFBEC0C-E165-43F8-9120-B73BD468C297}" uniqueName="43" name="PARAMETER.CHEMISTRY.HBCD" queryTableFieldId="43" dataDxfId="108"/>
    <tableColumn id="44" xr3:uid="{43420AA0-A5F4-4F3B-8341-DC45675A9502}" uniqueName="44" name="PARAMETER.CHEMISTRY.LAGA_BO" queryTableFieldId="44" dataDxfId="107"/>
    <tableColumn id="45" xr3:uid="{58F1740F-4C9F-431F-9219-439DD02CECC4}" uniqueName="45" name="PARAMETER.CHEMISTRY.LAGA_RC" queryTableFieldId="45" dataDxfId="106"/>
    <tableColumn id="46" xr3:uid="{60A31DD1-B933-49AA-B154-8C44FA3D3F2F}" uniqueName="46" name="PARAMETER.CHEMISTRY.LAGA_RC_ORIENTIERUNGSWERT" queryTableFieldId="46" dataDxfId="105"/>
    <tableColumn id="47" xr3:uid="{5D44EE28-B9E3-48A0-A2BA-B4E23CE1C2F1}" uniqueName="47" name="PARAMETER.CHEMISTRY.TL_GESTEIN" queryTableFieldId="47" dataDxfId="104"/>
    <tableColumn id="48" xr3:uid="{1639B7A6-5F78-42FC-A430-E662E0FF3BEE}" uniqueName="48" name="PARAMETER.CHEMISTRY.DEPV" queryTableFieldId="48" dataDxfId="103"/>
    <tableColumn id="49" xr3:uid="{6B10F78D-E8F9-41E6-B732-58683EAA26B4}" uniqueName="49" name="PARAMETER.CHEMISTRY.ENTSCHEIDUNGSHILFE" queryTableFieldId="49" dataDxfId="102"/>
    <tableColumn id="50" xr3:uid="{8E2DB51E-5F76-470A-A87D-FB1FE1BEEC83}" uniqueName="50" name="PARAMETER.CHEMISTRY.REKU" queryTableFieldId="50" dataDxfId="101"/>
    <tableColumn id="51" xr3:uid="{C4DE7668-10FF-47BD-8618-85556FE90926}" uniqueName="51" name="PARAMETER.CHEMISTRY.RUVA" queryTableFieldId="51" dataDxfId="100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3" tableType="queryTable" totalsRowShown="0">
  <autoFilter ref="A1:BB3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8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7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96"/>
    <tableColumn id="27" xr3:uid="{902891BF-4C44-4429-AE57-3AAD8935F399}" uniqueName="27" name="PARAMETER.CHEMISTRY.MUFV" queryTableFieldId="27" dataDxfId="95"/>
    <tableColumn id="28" xr3:uid="{0163579B-8675-4915-B82E-5DDFFC21F068}" uniqueName="28" name="PARAMETER.CHEMISTRY.MUFV_PARAMETER" queryTableFieldId="28" dataDxfId="94"/>
    <tableColumn id="29" xr3:uid="{3E687AF0-BFDA-4066-8D85-AC750FB27FDA}" uniqueName="29" name="PARAMETER.CHEMISTRY.ASBEST" queryTableFieldId="29" dataDxfId="93"/>
    <tableColumn id="30" xr3:uid="{71C9984E-D894-44FC-9976-9D93D2D21604}" uniqueName="30" name="PARAMETER.CHEMISTRY.KMF" queryTableFieldId="30" dataDxfId="92"/>
    <tableColumn id="31" xr3:uid="{8B4C8DA6-6572-4699-A05F-09F5E4C19362}" uniqueName="31" name="PARAMETER.CHEMISTRY.PAK" queryTableFieldId="31" dataDxfId="91"/>
    <tableColumn id="32" xr3:uid="{B9B85D41-AFCE-4533-B5E6-24125385408D}" uniqueName="32" name="PARAMETER.CHEMISTRY.PCB" queryTableFieldId="32" dataDxfId="90"/>
    <tableColumn id="33" xr3:uid="{F4507179-85F8-426A-A8E6-400631C082EF}" uniqueName="33" name="PARAMETER.CHEMISTRY.BTEX" queryTableFieldId="33" dataDxfId="89"/>
    <tableColumn id="34" xr3:uid="{F3FA9695-3EFB-421B-9F14-E940B7BAEE97}" uniqueName="34" name="PARAMETER.CHEMISTRY.EOX" queryTableFieldId="34" dataDxfId="88"/>
    <tableColumn id="35" xr3:uid="{CA6C8245-C111-46C2-9973-26638FB0340B}" uniqueName="35" name="PARAMETER.CHEMISTRY.PHENOLE" queryTableFieldId="35" dataDxfId="87"/>
    <tableColumn id="36" xr3:uid="{55CE9F12-B661-4590-8250-B3BFBF790071}" uniqueName="36" name="PARAMETER.CHEMISTRY.ICP_SCREENING" queryTableFieldId="36" dataDxfId="86"/>
    <tableColumn id="37" xr3:uid="{D164A852-28EB-4196-B9BD-1F98D08D34C5}" uniqueName="37" name="PARAMETER.CHEMISTRY.MKW_C10_C22" queryTableFieldId="37" dataDxfId="85"/>
    <tableColumn id="38" xr3:uid="{297CC18C-733C-440E-806A-C6A285362C3F}" uniqueName="38" name="PARAMETER.CHEMISTRY.MKW_C10_C40" queryTableFieldId="38" dataDxfId="84"/>
    <tableColumn id="39" xr3:uid="{080E079B-0396-48D3-8E4D-F432AA3CE2B6}" uniqueName="39" name="PARAMETER.CHEMISTRY.SULFAT" queryTableFieldId="39" dataDxfId="83"/>
    <tableColumn id="40" xr3:uid="{0F406AE1-339B-449F-B1B8-F8BDD57E1A1E}" uniqueName="40" name="PARAMETER.CHEMISTRY.ALTHOLZ_VERORDNUNG" queryTableFieldId="40" dataDxfId="82"/>
    <tableColumn id="41" xr3:uid="{4F984E01-9D95-4FF1-A5E7-7AFCE5900571}" uniqueName="41" name="PARAMETER.CHEMISTRY.FCKW" queryTableFieldId="41" dataDxfId="81"/>
    <tableColumn id="42" xr3:uid="{CD504F65-4317-4929-A9B0-3E95534C4D14}" uniqueName="42" name="PARAMETER.CHEMISTRY.HBCD" queryTableFieldId="42" dataDxfId="80"/>
    <tableColumn id="43" xr3:uid="{EBC9A661-FC40-4D4E-9852-FCCDDB64CEFE}" uniqueName="43" name="PARAMETER.CHEMISTRY.LAGA_BO" queryTableFieldId="43" dataDxfId="79"/>
    <tableColumn id="44" xr3:uid="{87F8EBEA-4032-4611-B364-574506B13F1D}" uniqueName="44" name="PARAMETER.CHEMISTRY.LAGA_RC" queryTableFieldId="44" dataDxfId="78"/>
    <tableColumn id="45" xr3:uid="{D1FA07D6-1F78-4552-AAC1-A43F8A241C15}" uniqueName="45" name="PARAMETER.CHEMISTRY.LAGA_RC_ORIENTIERUNGSWERT" queryTableFieldId="45" dataDxfId="77"/>
    <tableColumn id="46" xr3:uid="{EE9E9F84-F22A-4D36-9E69-73379F14B8AC}" uniqueName="46" name="PARAMETER.CHEMISTRY.TL_GESTEIN" queryTableFieldId="46" dataDxfId="76"/>
    <tableColumn id="47" xr3:uid="{61C447EC-A975-407A-AC35-08B9EBA86685}" uniqueName="47" name="PARAMETER.CHEMISTRY.DEPV" queryTableFieldId="47" dataDxfId="75"/>
    <tableColumn id="48" xr3:uid="{C658E730-A7C7-4CE8-ABF0-9884889D6E2C}" uniqueName="48" name="PARAMETER.CHEMISTRY.ENTSCHEIDUNGSHILFE" queryTableFieldId="48" dataDxfId="74"/>
    <tableColumn id="49" xr3:uid="{0E2F03C5-E7E3-4E58-95F2-1B5CCF153376}" uniqueName="49" name="PARAMETER.CHEMISTRY.REKU" queryTableFieldId="49" dataDxfId="73"/>
    <tableColumn id="50" xr3:uid="{D490B33E-7ED1-4745-AFE3-BC2A63A7AA99}" uniqueName="50" name="PARAMETER.CHEMISTRY.RUVA" queryTableFieldId="50" dataDxfId="7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7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3" tableType="queryTable" totalsRowShown="0">
  <autoFilter ref="A1:DA3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7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9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8"/>
    <tableColumn id="71" xr3:uid="{B2B0DC0A-4F06-4037-BF53-4869770EDC23}" uniqueName="71" name="PARAMETER.LP.EV2" queryTableFieldId="71" dataDxfId="6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66"/>
    <tableColumn id="77" xr3:uid="{BE683E9B-8FDA-40E0-9D5F-6DE1618EE920}" uniqueName="77" name="PARAMETER.CHEMISTRY.ID" queryTableFieldId="77" dataDxfId="65"/>
    <tableColumn id="78" xr3:uid="{49EFDBAC-19CC-4661-B008-77A9DBA07868}" uniqueName="78" name="PARAMETER.CHEMISTRY.MUFV" queryTableFieldId="78" dataDxfId="64"/>
    <tableColumn id="79" xr3:uid="{0715B054-3D90-4ECF-B353-252F004A4F5B}" uniqueName="79" name="PARAMETER.CHEMISTRY.MUFV_PARAMETER" queryTableFieldId="79" dataDxfId="63"/>
    <tableColumn id="80" xr3:uid="{36C55A8A-64FA-4C3C-813E-1FD0EBF52AA9}" uniqueName="80" name="PARAMETER.CHEMISTRY.ASBEST" queryTableFieldId="80" dataDxfId="62"/>
    <tableColumn id="81" xr3:uid="{62A408EB-C7AA-45EB-8EF4-A2E1ECC4C3CC}" uniqueName="81" name="PARAMETER.CHEMISTRY.KMF" queryTableFieldId="81" dataDxfId="61"/>
    <tableColumn id="82" xr3:uid="{62ED9188-F645-41A3-88F0-129B28CEF72F}" uniqueName="82" name="PARAMETER.CHEMISTRY.PAK" queryTableFieldId="82" dataDxfId="60"/>
    <tableColumn id="83" xr3:uid="{19B27EF8-A549-4C1F-9B42-9D430FCAFDFD}" uniqueName="83" name="PARAMETER.CHEMISTRY.PCB" queryTableFieldId="83" dataDxfId="59"/>
    <tableColumn id="84" xr3:uid="{408F9534-9EE6-4547-B5B1-2FBF85B7945F}" uniqueName="84" name="PARAMETER.CHEMISTRY.BTEX" queryTableFieldId="84" dataDxfId="58"/>
    <tableColumn id="85" xr3:uid="{F57E53A5-8FAA-486C-B91D-D459D982FF1A}" uniqueName="85" name="PARAMETER.CHEMISTRY.EOX" queryTableFieldId="85" dataDxfId="57"/>
    <tableColumn id="86" xr3:uid="{D5193380-2EA0-4671-B593-292D080CD9AF}" uniqueName="86" name="PARAMETER.CHEMISTRY.PHENOLE" queryTableFieldId="86" dataDxfId="56"/>
    <tableColumn id="87" xr3:uid="{70FBACBD-54B9-4FF4-98E6-304083C2881B}" uniqueName="87" name="PARAMETER.CHEMISTRY.ICP_SCREENING" queryTableFieldId="87" dataDxfId="55"/>
    <tableColumn id="88" xr3:uid="{8DC2F49B-FB91-43C4-B144-9D71FD8DE9DA}" uniqueName="88" name="PARAMETER.CHEMISTRY.MKW_C10_C22" queryTableFieldId="88" dataDxfId="54"/>
    <tableColumn id="89" xr3:uid="{8C619B32-F2ED-4154-A971-E54C0533BE46}" uniqueName="89" name="PARAMETER.CHEMISTRY.MKW_C10_C40" queryTableFieldId="89" dataDxfId="53"/>
    <tableColumn id="90" xr3:uid="{CBEF3DD2-C9EF-49A2-84C8-2AED4407ED4B}" uniqueName="90" name="PARAMETER.CHEMISTRY.SULFAT" queryTableFieldId="90" dataDxfId="52"/>
    <tableColumn id="91" xr3:uid="{FEA55896-E766-49D4-90F2-914EEDCB0AB2}" uniqueName="91" name="PARAMETER.CHEMISTRY.ALTHOLZ_VERORDNUNG" queryTableFieldId="91" dataDxfId="51"/>
    <tableColumn id="92" xr3:uid="{E7F2BD8B-E27A-4B4F-8A49-93F8BD7D18A0}" uniqueName="92" name="PARAMETER.CHEMISTRY.FCKW" queryTableFieldId="92" dataDxfId="50"/>
    <tableColumn id="93" xr3:uid="{816AEC63-0DEE-4627-8FC7-0E38BBD3281A}" uniqueName="93" name="PARAMETER.CHEMISTRY.HBCD" queryTableFieldId="93" dataDxfId="49"/>
    <tableColumn id="94" xr3:uid="{5D8D0448-FD28-4E36-B3BC-27D314DF815B}" uniqueName="94" name="PARAMETER.CHEMISTRY.LAGA_BO" queryTableFieldId="94" dataDxfId="48"/>
    <tableColumn id="95" xr3:uid="{B9F3D638-C332-49F7-8927-86D91BAC52D8}" uniqueName="95" name="PARAMETER.CHEMISTRY.LAGA_RC" queryTableFieldId="95" dataDxfId="47"/>
    <tableColumn id="96" xr3:uid="{732D813B-F681-4A3D-9F90-E49CDE81F912}" uniqueName="96" name="PARAMETER.CHEMISTRY.LAGA_RC_ORIENTIERUNGSWERT" queryTableFieldId="96" dataDxfId="46"/>
    <tableColumn id="97" xr3:uid="{49B9CC8A-0EFC-4D0B-A20F-E8A8AE5A5B99}" uniqueName="97" name="PARAMETER.CHEMISTRY.TL_GESTEIN" queryTableFieldId="97" dataDxfId="45"/>
    <tableColumn id="98" xr3:uid="{16CD09D6-B40B-4446-A277-4972A7E14642}" uniqueName="98" name="PARAMETER.CHEMISTRY.DEPV" queryTableFieldId="98" dataDxfId="44"/>
    <tableColumn id="99" xr3:uid="{26DD249C-F520-4939-A0C4-C280C03D0BAE}" uniqueName="99" name="PARAMETER.CHEMISTRY.ENTSCHEIDUNGSHILFE" queryTableFieldId="99" dataDxfId="43"/>
    <tableColumn id="100" xr3:uid="{43436799-932D-409B-93DB-A33E627D925B}" uniqueName="100" name="PARAMETER.CHEMISTRY.REKU" queryTableFieldId="100" dataDxfId="42"/>
    <tableColumn id="101" xr3:uid="{4D536224-BE38-42C2-B331-302398CC0060}" uniqueName="101" name="PARAMETER.CHEMISTRY.RUVA" queryTableFieldId="101" dataDxfId="4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4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3" totalsRowShown="0">
  <autoFilter ref="A1:AA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2" totalsRowShown="0">
  <autoFilter ref="A1:D2" xr:uid="{10D35800-9D67-48C4-AD9A-6C0A5709A897}"/>
  <tableColumns count="4">
    <tableColumn id="1" xr3:uid="{8939B6B1-95AF-4C73-877C-EF82136B8050}" name="ID" dataDxfId="39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3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2" totalsRowShown="0">
  <autoFilter ref="A1:J2" xr:uid="{C5B5D589-DA93-4F14-A4A4-7B60407AADCF}"/>
  <tableColumns count="10">
    <tableColumn id="1" xr3:uid="{4F88403B-0C27-4180-BCBE-62627665E7D8}" name="ID" dataDxfId="37">
      <calculatedColumnFormula>"LP"&amp;ROW()-1</calculatedColumnFormula>
    </tableColumn>
    <tableColumn id="2" xr3:uid="{51F153C6-5FF1-44FD-B39F-464F5777D26F}" name="NUMMER" dataDxfId="36">
      <calculatedColumnFormula>ROW()-1</calculatedColumnFormula>
    </tableColumn>
    <tableColumn id="3" xr3:uid="{D635D0C6-EC46-4499-87D8-E68BA2217AC3}" name="WERT_1" dataDxfId="35"/>
    <tableColumn id="4" xr3:uid="{EB4DDFA1-C89E-49B6-A6D9-3E4EE912B328}" name="WERT_2" dataDxfId="34"/>
    <tableColumn id="5" xr3:uid="{675180B4-A186-4E41-9A3F-809597A2D137}" name="WERT_3" dataDxfId="33"/>
    <tableColumn id="6" xr3:uid="{1BCD8931-601C-4036-97BE-6890E0BB8E1A}" name="MITTELWERT" dataDxfId="32">
      <calculatedColumnFormula>IFERROR(AVERAGE(Lp.Table[[#This Row],[WERT_1]:[WERT_3]]),"")</calculatedColumnFormula>
    </tableColumn>
    <tableColumn id="7" xr3:uid="{E52EA34C-9206-4F8E-ADA8-4882EB8536D2}" name="EV" dataDxfId="31">
      <calculatedColumnFormula>IFERROR(ROUND(22.5/Lp.Table[[#This Row],[MITTELWERT]],1),"")</calculatedColumnFormula>
    </tableColumn>
    <tableColumn id="8" xr3:uid="{F82604BB-DC28-42BD-A51D-F8A987DCA29B}" name="EV85" dataDxfId="30">
      <calculatedColumnFormula>IFERROR(ROUND(Lp.Table[[#This Row],[EV]]*0.85,0),"")</calculatedColumnFormula>
    </tableColumn>
    <tableColumn id="9" xr3:uid="{DAF46846-3846-48E2-BAD5-98185ED0BC6A}" name="EV2" dataDxfId="29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28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2" totalsRowShown="0">
  <autoFilter ref="A1:AG2" xr:uid="{AB98E13D-EE76-407A-9E41-2FEB0148ED29}"/>
  <tableColumns count="33">
    <tableColumn id="1" xr3:uid="{694A277F-BFC2-43E2-BA7B-9942E6414962}" name="ID"/>
    <tableColumn id="3" xr3:uid="{902726AA-755D-453F-843E-F3D3F46C8599}" name="TYPE" dataDxfId="27">
      <calculatedColumnFormula>"EXPLORATION"</calculatedColumnFormula>
    </tableColumn>
    <tableColumn id="2" xr3:uid="{5E32C2F2-99B1-4F86-B125-5BC77663FE3F}" name="NUMMER"/>
    <tableColumn id="4" xr3:uid="{4963561D-ADA7-4207-B968-F5A9A09EF179}" name="DATUM" dataDxfId="26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25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24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73AE0-BB3C-4741-B506-4D2B6E8A93E9}" name="Erkundungsstelle.Sample.Table" displayName="Erkundungsstelle.Sample.Table" ref="A1:AE3" totalsRowShown="0" headerRowDxfId="23">
  <autoFilter ref="A1:AE3" xr:uid="{B3173AE0-BB3C-4741-B506-4D2B6E8A93E9}"/>
  <tableColumns count="31">
    <tableColumn id="1" xr3:uid="{FCF538CC-85F2-43E8-80A7-AC79136582D8}" name="ID">
      <calculatedColumnFormula>"SE"&amp;ROW()-1</calculatedColumnFormula>
    </tableColumn>
    <tableColumn id="2" xr3:uid="{5C702399-B869-4A0F-838E-88EBF8469ACF}" name="PROBE.ID"/>
    <tableColumn id="3" xr3:uid="{AE165978-F37E-42DC-AC33-D78F1FFA3CA5}" name="CHEMISTRY.ID"/>
    <tableColumn id="4" xr3:uid="{CB2CFE64-BAEE-41BE-B844-05B0298A3EC0}" name="RUK.ID"/>
    <tableColumn id="5" xr3:uid="{BFCE71A3-86B0-4E06-AFCB-6461DAEA2F55}" name="LP.ID"/>
    <tableColumn id="6" xr3:uid="{2EF08FBE-2845-44D1-9243-795EA20CCD64}" name="TYPE">
      <calculatedColumnFormula>"LAYER"</calculatedColumnFormula>
    </tableColumn>
    <tableColumn id="7" xr3:uid="{3D984B0F-BD24-44CE-BD7A-0AD6EE974804}" name="NUMMER"/>
    <tableColumn id="8" xr3:uid="{09F9C7A6-1F22-4111-AAC4-0B81DA24230B}" name="AUFSCHLUSS"/>
    <tableColumn id="9" xr3:uid="{E93A09FF-D855-461B-A2E3-B4C631D67FC1}" name="ART"/>
    <tableColumn id="10" xr3:uid="{FFCE3A61-1B5C-4C81-8621-27233945D897}" name="KOERNUNG"/>
    <tableColumn id="11" xr3:uid="{0F49D0C0-46B0-43A0-9437-0FD6745BDA13}" name="BODENKLASSE"/>
    <tableColumn id="12" xr3:uid="{31293A07-2C1D-42E3-9479-8FADAE0B195D}" name="DICKE"/>
    <tableColumn id="13" xr3:uid="{7CC6BF73-3100-4E52-A620-EA119C52A17F}" name="TIEFE_START" dataDxfId="22">
      <calculatedColumnFormula>Erkundungsstelle.Sample.Table[[#This Row],[TIEFE_ENDE]]-Erkundungsstelle.Sample.Table[[#This Row],[DICKE]]</calculatedColumnFormula>
    </tableColumn>
    <tableColumn id="14" xr3:uid="{3BD9C73A-1A09-4DD6-9298-23C06DEFB7EB}" name="TIEFE_ENDE" dataDxfId="21">
      <calculatedColumnFormula array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5" xr3:uid="{05A15022-1730-45AD-9E34-16EE85FA255D}" name="PECH"/>
    <tableColumn id="16" xr3:uid="{62A588B5-71A6-4F25-979A-8837F397E143}" name="RUNDUNGSGRAD_GESTUFTHEIT"/>
    <tableColumn id="17" xr3:uid="{10A0F876-7BA0-4C9A-A671-29F6C35C38CF}" name="FARBE"/>
    <tableColumn id="18" xr3:uid="{B3A53D2C-2E49-4CA4-89BE-420DADD1A18E}" name="BODENART"/>
    <tableColumn id="19" xr3:uid="{05EB0795-1978-450D-B0BE-AAC2E4C5D3FA}" name="KONSISTENZ"/>
    <tableColumn id="20" xr3:uid="{F3D99100-E197-4D00-844A-85BB28A9413D}" name="FEUCHTIGKEIT"/>
    <tableColumn id="21" xr3:uid="{708AB01A-C5A9-4393-B93B-BA7D5F86C65E}" name="WASSERGEHALT"/>
    <tableColumn id="22" xr3:uid="{D45643BB-C3B6-4E88-8DC9-668BCB33516D}" name="WASSERPROCTOR"/>
    <tableColumn id="23" xr3:uid="{3256EC02-CE29-489C-BF1C-52C68B9883E5}" name="NOTIZ"/>
    <tableColumn id="24" xr3:uid="{513EE2CC-EE3A-4CDF-8573-BC5A2FBE9695}" name="BEHAELTNIS"/>
    <tableColumn id="25" xr3:uid="{9879E33C-CB88-4FF7-9437-D5CE6D8B3954}" name="ABFALLART" dataDxfId="20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6" xr3:uid="{E8DFA15D-610F-4EE5-9C0C-508E58F3F35D}" name="GERUCH" dataDxfId="19">
      <calculatedColumnFormula>IF(Erkundungsstelle.Sample.Table[[#This Row],[PECH]]="JA","auffällig",IF(Erkundungsstelle.Sample.Table[[#This Row],[ART]]&lt;&gt;"","neutral",""))</calculatedColumnFormula>
    </tableColumn>
    <tableColumn id="27" xr3:uid="{7CD3024B-E2FB-476C-8F4F-CC3F08DFD74F}" name="KORNGROESSENVERTEILUNG"/>
    <tableColumn id="28" xr3:uid="{3B48D7D6-E594-4736-AAD8-5F49A390DD9A}" name="DRUCKFESTIGKEIT"/>
    <tableColumn id="29" xr3:uid="{DBAC2A99-A6A1-46A5-BFFF-03DD986E334C}" name="FROSTEMPFINDLICHKEITSKLASSE"/>
    <tableColumn id="30" xr3:uid="{313C9C8D-D5D0-485F-916F-2B0C4F72BAC6}" name="VERDICHTUNGSFAEHIGKEIT"/>
    <tableColumn id="31" xr3:uid="{32136E52-6ED2-410D-A8B6-A2E770D2F597}" name="HOMOGENBEREICH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2" totalsRowShown="0" headerRowDxfId="18">
  <autoFilter ref="A1:I2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7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3" totalsRowShown="0" headerRowDxfId="15">
  <autoFilter ref="A1:R3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4">
      <calculatedColumnFormula>"HAUFWERK"</calculatedColumnFormula>
    </tableColumn>
    <tableColumn id="6" xr3:uid="{1586FA36-B4DE-4684-9D6E-C35C26DEC2A1}" name="ART"/>
    <tableColumn id="20" xr3:uid="{E39EAB2A-0B3D-4A23-B43E-208E3AAE3017}" name="KOERNUNG" dataDxfId="1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2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3" totalsRowShown="0" headerRowDxfId="10">
  <autoFilter ref="A1:L3" xr:uid="{783D31A9-0098-428A-BD52-FB14AEB31A8E}"/>
  <tableColumns count="12">
    <tableColumn id="1" xr3:uid="{DFC95AB4-C2C4-4331-914E-D0BA5DE00A0A}" name="ID"/>
    <tableColumn id="12" xr3:uid="{FE9265EA-15AC-41E0-9077-CF0A8D518D4A}" name="TYPE" dataDxfId="9">
      <calculatedColumnFormula>"BUILDING"</calculatedColumnFormula>
    </tableColumn>
    <tableColumn id="2" xr3:uid="{3EEAA087-E8CD-44B3-8DF7-FA0EE5A08610}" name="NUMMER"/>
    <tableColumn id="3" xr3:uid="{A368117F-57A6-414D-A93E-3A6BD44DE902}" name="DATUM" dataDxfId="8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" totalsRowShown="0" headerRowDxfId="7" headerRowBorderDxfId="6" tableBorderDxfId="5">
  <autoFilter ref="A1:P3" xr:uid="{3730A37C-629E-4550-A01C-455CDD4A615A}"/>
  <tableColumns count="16">
    <tableColumn id="16" xr3:uid="{54D7B85E-0AC3-4C06-8F98-2D052592AE14}" name="ID" dataDxfId="4">
      <calculatedColumnFormula>"SB"&amp;ROW()-1</calculatedColumnFormula>
    </tableColumn>
    <tableColumn id="1" xr3:uid="{B6CFCABB-7B4C-4788-B0D9-F645AF05737F}" name="PROBE.ID"/>
    <tableColumn id="2" xr3:uid="{FA6E3FC5-57B0-4801-A809-FBC07D2EA348}" name="CHEMISTRY.ID"/>
    <tableColumn id="3" xr3:uid="{E0088270-41AD-4E9D-9395-8EEAD6B46818}" name="TYPE" dataDxfId="3">
      <calculatedColumnFormula>"LAYER"</calculatedColumnFormula>
    </tableColumn>
    <tableColumn id="4" xr3:uid="{E42478A1-49FD-48AB-BAA7-1896B69635A5}" name="NUMMER"/>
    <tableColumn id="5" xr3:uid="{63C7892F-F854-491A-96AB-FE7C93927D92}" name="AUFSCHLUSS" dataDxfId="2">
      <calculatedColumnFormula>"GEBAEUDE"</calculatedColumnFormula>
    </tableColumn>
    <tableColumn id="6" xr3:uid="{AD71487E-188D-421D-ABC6-648B4C312B1E}" name="MATERIAL"/>
    <tableColumn id="7" xr3:uid="{87AA8CA9-F85E-4C63-9282-8F783ACCAB3D}" name="FARBE"/>
    <tableColumn id="8" xr3:uid="{7806AECF-E2BB-4753-BA86-0A4EC06B9DD6}" name="DICKE"/>
    <tableColumn id="9" xr3:uid="{0BBF5BF4-1261-4A80-AE47-44EA076F8B64}" name="TIEFE_START" dataDxfId="1">
      <calculatedColumnFormula>Gebaeude.Sample.Table[[#This Row],[TIEFE_ENDE]]-Gebaeude.Sample.Table[[#This Row],[DICKE]]</calculatedColumnFormula>
    </tableColumn>
    <tableColumn id="10" xr3:uid="{5CBF7A6E-AC07-4534-A77E-5433494D3ACF}" name="TIEFE_ENDE" dataDxfId="0">
      <calculatedColumnFormula array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/>
    <tableColumn id="12" xr3:uid="{8786C879-9DF0-4DCE-8456-F5C438480E7D}" name="MATERIAL_VERGLEICH"/>
    <tableColumn id="13" xr3:uid="{DF245829-1BB6-4FD3-A91C-F045A5969E9E}" name="SCHADSTOFFVERDACHT"/>
    <tableColumn id="14" xr3:uid="{64FB9452-3366-4D6B-87ED-49F442A6A4B5}" name="ABFALLSCHLUESSEL_MATERIAL"/>
    <tableColumn id="15" xr3:uid="{BDE638E0-0759-42EA-AC6A-42F7513E4590}" name="ABFALLSCHLUESSEL_GEMISCH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7"/>
  <sheetViews>
    <sheetView topLeftCell="BN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17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13</v>
      </c>
      <c r="B1" t="s">
        <v>469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464</v>
      </c>
      <c r="AM1" t="s">
        <v>470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463</v>
      </c>
      <c r="DA1" t="s">
        <v>155</v>
      </c>
      <c r="DB1" t="s">
        <v>148</v>
      </c>
      <c r="DC1" t="s">
        <v>149</v>
      </c>
      <c r="DD1" t="s">
        <v>18</v>
      </c>
      <c r="DE1" t="s">
        <v>69</v>
      </c>
      <c r="DF1" t="s">
        <v>70</v>
      </c>
      <c r="DG1" t="s">
        <v>71</v>
      </c>
      <c r="DH1" t="s">
        <v>310</v>
      </c>
      <c r="DI1" t="s">
        <v>72</v>
      </c>
      <c r="DJ1" t="s">
        <v>73</v>
      </c>
      <c r="DK1" t="s">
        <v>74</v>
      </c>
      <c r="DL1" t="s">
        <v>147</v>
      </c>
      <c r="DM1" t="s">
        <v>150</v>
      </c>
      <c r="DN1" t="s">
        <v>440</v>
      </c>
      <c r="DO1" t="s">
        <v>151</v>
      </c>
      <c r="DP1" t="s">
        <v>152</v>
      </c>
      <c r="DQ1" t="s">
        <v>307</v>
      </c>
    </row>
    <row r="2" spans="1:121" x14ac:dyDescent="0.25">
      <c r="A2" t="s">
        <v>0</v>
      </c>
      <c r="B2" t="s">
        <v>472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  <c r="AH2" t="s">
        <v>461</v>
      </c>
      <c r="AI2" t="s">
        <v>0</v>
      </c>
      <c r="AJ2" t="s">
        <v>3</v>
      </c>
      <c r="AK2" t="s">
        <v>476</v>
      </c>
      <c r="AM2" t="s">
        <v>468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455</v>
      </c>
      <c r="BG2" t="s">
        <v>309</v>
      </c>
      <c r="BH2">
        <v>2</v>
      </c>
      <c r="BI2" t="s">
        <v>458</v>
      </c>
      <c r="BJ2" t="s">
        <v>458</v>
      </c>
      <c r="BK2" t="s">
        <v>191</v>
      </c>
      <c r="BL2" t="s">
        <v>458</v>
      </c>
      <c r="BR2" s="1"/>
      <c r="BS2"/>
      <c r="BT2" s="6"/>
      <c r="BU2" s="6"/>
      <c r="BW2" t="s">
        <v>476</v>
      </c>
      <c r="BX2">
        <v>1</v>
      </c>
      <c r="BY2" t="s">
        <v>6</v>
      </c>
      <c r="BZ2" s="4">
        <v>77</v>
      </c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460</v>
      </c>
      <c r="CH2" s="1" t="s">
        <v>460</v>
      </c>
      <c r="CI2" s="1" t="s">
        <v>460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409</v>
      </c>
      <c r="CP2" s="1" t="s">
        <v>460</v>
      </c>
      <c r="CQ2" s="1" t="s">
        <v>460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460</v>
      </c>
      <c r="DA2" s="1" t="s">
        <v>240</v>
      </c>
      <c r="DP2" s="1"/>
      <c r="DQ2" s="1"/>
    </row>
    <row r="3" spans="1:121" x14ac:dyDescent="0.25">
      <c r="A3" t="s">
        <v>0</v>
      </c>
      <c r="B3" t="s">
        <v>472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465</v>
      </c>
      <c r="AH3" t="s">
        <v>448</v>
      </c>
      <c r="AI3" t="s">
        <v>0</v>
      </c>
      <c r="AJ3" t="s">
        <v>348</v>
      </c>
      <c r="AL3" t="s">
        <v>477</v>
      </c>
      <c r="AM3" t="s">
        <v>468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V3" t="s">
        <v>220</v>
      </c>
      <c r="AW3" t="s">
        <v>216</v>
      </c>
      <c r="AX3" t="s">
        <v>456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457</v>
      </c>
      <c r="BJ3" t="s">
        <v>457</v>
      </c>
      <c r="BK3" t="s">
        <v>220</v>
      </c>
      <c r="BL3" t="s">
        <v>457</v>
      </c>
      <c r="BM3" t="s">
        <v>477</v>
      </c>
      <c r="BN3">
        <v>1</v>
      </c>
      <c r="BO3">
        <v>0.42</v>
      </c>
      <c r="BP3">
        <v>0.39</v>
      </c>
      <c r="BQ3">
        <v>0.39</v>
      </c>
      <c r="BR3" s="1">
        <v>0.4</v>
      </c>
      <c r="BS3">
        <v>56.3</v>
      </c>
      <c r="BT3" s="6">
        <v>48</v>
      </c>
      <c r="BU3" s="6">
        <v>87</v>
      </c>
      <c r="BV3">
        <v>120</v>
      </c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1</v>
      </c>
      <c r="B4" t="s">
        <v>467</v>
      </c>
      <c r="C4">
        <v>1</v>
      </c>
      <c r="D4" s="11">
        <v>44425</v>
      </c>
      <c r="E4" t="s">
        <v>351</v>
      </c>
      <c r="F4" t="s">
        <v>341</v>
      </c>
      <c r="G4" t="s">
        <v>352</v>
      </c>
      <c r="H4" t="s">
        <v>344</v>
      </c>
      <c r="I4" t="s">
        <v>345</v>
      </c>
      <c r="AH4" t="s">
        <v>459</v>
      </c>
      <c r="AI4" t="s">
        <v>1</v>
      </c>
      <c r="AJ4" t="s">
        <v>348</v>
      </c>
      <c r="AM4" t="s">
        <v>473</v>
      </c>
      <c r="AN4">
        <v>2</v>
      </c>
      <c r="AO4" t="s">
        <v>318</v>
      </c>
      <c r="AP4" t="s">
        <v>450</v>
      </c>
      <c r="AQ4" t="s">
        <v>452</v>
      </c>
      <c r="AR4" t="s">
        <v>454</v>
      </c>
      <c r="AV4" t="s">
        <v>220</v>
      </c>
      <c r="AX4" t="s">
        <v>449</v>
      </c>
      <c r="AY4" t="s">
        <v>266</v>
      </c>
      <c r="BE4" t="s">
        <v>215</v>
      </c>
      <c r="BF4" t="s">
        <v>450</v>
      </c>
      <c r="BG4" t="s">
        <v>453</v>
      </c>
      <c r="BR4" s="1"/>
      <c r="BS4"/>
      <c r="BT4" s="6"/>
      <c r="BU4" s="6"/>
      <c r="BX4"/>
      <c r="BZ4" s="4"/>
      <c r="CA4" s="1" t="s">
        <v>348</v>
      </c>
      <c r="CB4" s="1" t="s">
        <v>4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B4">
        <v>250</v>
      </c>
      <c r="DC4">
        <v>7</v>
      </c>
      <c r="DP4" s="1"/>
      <c r="DQ4" s="1"/>
    </row>
    <row r="5" spans="1:121" x14ac:dyDescent="0.25">
      <c r="A5" t="s">
        <v>1</v>
      </c>
      <c r="B5" t="s">
        <v>467</v>
      </c>
      <c r="C5">
        <v>1</v>
      </c>
      <c r="D5" s="11">
        <v>44425</v>
      </c>
      <c r="E5" t="s">
        <v>351</v>
      </c>
      <c r="F5" t="s">
        <v>341</v>
      </c>
      <c r="G5" t="s">
        <v>352</v>
      </c>
      <c r="H5" t="s">
        <v>344</v>
      </c>
      <c r="I5" t="s">
        <v>345</v>
      </c>
      <c r="AH5" t="s">
        <v>447</v>
      </c>
      <c r="AI5" t="s">
        <v>1</v>
      </c>
      <c r="AJ5" t="s">
        <v>3</v>
      </c>
      <c r="AM5" t="s">
        <v>473</v>
      </c>
      <c r="AN5">
        <v>1</v>
      </c>
      <c r="AO5" t="s">
        <v>318</v>
      </c>
      <c r="AP5" t="s">
        <v>350</v>
      </c>
      <c r="AQ5" t="s">
        <v>349</v>
      </c>
      <c r="AX5" t="s">
        <v>354</v>
      </c>
      <c r="AY5" t="s">
        <v>235</v>
      </c>
      <c r="BD5" t="s">
        <v>355</v>
      </c>
      <c r="BE5" t="s">
        <v>233</v>
      </c>
      <c r="BF5" t="s">
        <v>353</v>
      </c>
      <c r="BG5" t="s">
        <v>309</v>
      </c>
      <c r="BR5" s="1"/>
      <c r="BS5"/>
      <c r="BT5" s="6"/>
      <c r="BU5" s="6"/>
      <c r="BX5"/>
      <c r="BZ5" s="4"/>
      <c r="CA5" s="1" t="s">
        <v>3</v>
      </c>
      <c r="CB5" s="1" t="s">
        <v>238</v>
      </c>
      <c r="CC5" s="1"/>
      <c r="CD5" s="1" t="s">
        <v>243</v>
      </c>
      <c r="CE5" s="1"/>
      <c r="CF5" s="1"/>
      <c r="CG5" s="1" t="s">
        <v>460</v>
      </c>
      <c r="CH5" s="1" t="s">
        <v>460</v>
      </c>
      <c r="CI5" s="1" t="s">
        <v>460</v>
      </c>
      <c r="CJ5" s="1" t="s">
        <v>460</v>
      </c>
      <c r="CK5" s="1" t="s">
        <v>460</v>
      </c>
      <c r="CL5" s="1" t="s">
        <v>460</v>
      </c>
      <c r="CM5" s="1" t="s">
        <v>460</v>
      </c>
      <c r="CN5" s="1" t="s">
        <v>460</v>
      </c>
      <c r="CO5" s="1" t="s">
        <v>409</v>
      </c>
      <c r="CP5" s="1" t="s">
        <v>460</v>
      </c>
      <c r="CQ5" s="1" t="s">
        <v>460</v>
      </c>
      <c r="CR5" s="1" t="s">
        <v>221</v>
      </c>
      <c r="CS5" s="1" t="s">
        <v>221</v>
      </c>
      <c r="CT5" s="1" t="s">
        <v>240</v>
      </c>
      <c r="CU5" s="1" t="s">
        <v>270</v>
      </c>
      <c r="CV5" s="1" t="s">
        <v>223</v>
      </c>
      <c r="CW5" s="1" t="s">
        <v>242</v>
      </c>
      <c r="CX5" s="1" t="s">
        <v>5</v>
      </c>
      <c r="CY5" s="1" t="s">
        <v>460</v>
      </c>
      <c r="DA5" s="1" t="s">
        <v>240</v>
      </c>
      <c r="DB5">
        <v>250</v>
      </c>
      <c r="DC5">
        <v>7</v>
      </c>
      <c r="DP5" s="1"/>
      <c r="DQ5" s="1"/>
    </row>
    <row r="6" spans="1:121" x14ac:dyDescent="0.25">
      <c r="A6" t="s">
        <v>451</v>
      </c>
      <c r="B6" t="s">
        <v>471</v>
      </c>
      <c r="C6">
        <v>0</v>
      </c>
      <c r="D6" s="11"/>
      <c r="AH6" t="s">
        <v>474</v>
      </c>
      <c r="AI6" t="s">
        <v>451</v>
      </c>
      <c r="AM6" t="s">
        <v>468</v>
      </c>
      <c r="AN6">
        <v>1</v>
      </c>
      <c r="AO6" t="s">
        <v>304</v>
      </c>
      <c r="AS6">
        <v>2</v>
      </c>
      <c r="BR6" s="1"/>
      <c r="BS6"/>
      <c r="BT6" s="6"/>
      <c r="BU6" s="6"/>
      <c r="BX6"/>
      <c r="BZ6" s="4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2</v>
      </c>
      <c r="B7" t="s">
        <v>471</v>
      </c>
      <c r="C7">
        <v>1</v>
      </c>
      <c r="D7" s="11">
        <v>44165</v>
      </c>
      <c r="AH7" t="s">
        <v>475</v>
      </c>
      <c r="AI7" t="s">
        <v>2</v>
      </c>
      <c r="AJ7" t="s">
        <v>348</v>
      </c>
      <c r="AM7" t="s">
        <v>468</v>
      </c>
      <c r="AN7">
        <v>1</v>
      </c>
      <c r="AO7" t="s">
        <v>304</v>
      </c>
      <c r="AS7">
        <v>3</v>
      </c>
      <c r="BR7" s="1"/>
      <c r="BS7"/>
      <c r="BT7" s="6"/>
      <c r="BU7" s="6"/>
      <c r="BX7"/>
      <c r="BZ7" s="4"/>
      <c r="CA7" s="1" t="s">
        <v>348</v>
      </c>
      <c r="CB7" s="1" t="s">
        <v>4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D7" t="s">
        <v>358</v>
      </c>
      <c r="DE7" t="s">
        <v>300</v>
      </c>
      <c r="DG7" t="s">
        <v>359</v>
      </c>
      <c r="DH7" t="s">
        <v>358</v>
      </c>
      <c r="DI7" t="s">
        <v>360</v>
      </c>
      <c r="DK7" t="s">
        <v>415</v>
      </c>
      <c r="DP7" s="1"/>
      <c r="DQ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"/>
  <sheetViews>
    <sheetView topLeftCell="J1" zoomScaleNormal="100"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140625" bestFit="1" customWidth="1"/>
    <col min="6" max="6" width="28" bestFit="1" customWidth="1"/>
    <col min="7" max="7" width="17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16.710937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13</v>
      </c>
      <c r="B1" t="s">
        <v>469</v>
      </c>
      <c r="C1" t="s">
        <v>14</v>
      </c>
      <c r="D1" t="s">
        <v>15</v>
      </c>
      <c r="E1" t="s">
        <v>18</v>
      </c>
      <c r="F1" t="s">
        <v>69</v>
      </c>
      <c r="G1" t="s">
        <v>70</v>
      </c>
      <c r="H1" t="s">
        <v>71</v>
      </c>
      <c r="I1" t="s">
        <v>310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470</v>
      </c>
      <c r="Q1" t="s">
        <v>122</v>
      </c>
      <c r="R1" t="s">
        <v>123</v>
      </c>
      <c r="S1" t="s">
        <v>147</v>
      </c>
      <c r="T1" t="s">
        <v>132</v>
      </c>
      <c r="U1" t="s">
        <v>127</v>
      </c>
      <c r="V1" t="s">
        <v>128</v>
      </c>
      <c r="W1" t="s">
        <v>129</v>
      </c>
      <c r="X1" t="s">
        <v>150</v>
      </c>
      <c r="Y1" t="s">
        <v>440</v>
      </c>
      <c r="Z1" t="s">
        <v>151</v>
      </c>
      <c r="AA1" t="s">
        <v>152</v>
      </c>
      <c r="AB1" t="s">
        <v>307</v>
      </c>
      <c r="AC1" t="s">
        <v>26</v>
      </c>
      <c r="AD1" t="s">
        <v>153</v>
      </c>
      <c r="AE1" t="s">
        <v>154</v>
      </c>
      <c r="AF1" t="s">
        <v>162</v>
      </c>
      <c r="AG1" t="s">
        <v>181</v>
      </c>
      <c r="AH1" t="s">
        <v>182</v>
      </c>
      <c r="AI1" t="s">
        <v>163</v>
      </c>
      <c r="AJ1" t="s">
        <v>164</v>
      </c>
      <c r="AK1" t="s">
        <v>178</v>
      </c>
      <c r="AL1" t="s">
        <v>340</v>
      </c>
      <c r="AM1" t="s">
        <v>179</v>
      </c>
      <c r="AN1" t="s">
        <v>445</v>
      </c>
      <c r="AO1" t="s">
        <v>446</v>
      </c>
      <c r="AP1" t="s">
        <v>180</v>
      </c>
      <c r="AQ1" t="s">
        <v>183</v>
      </c>
      <c r="AR1" t="s">
        <v>441</v>
      </c>
      <c r="AS1" t="s">
        <v>442</v>
      </c>
      <c r="AT1" t="s">
        <v>156</v>
      </c>
      <c r="AU1" t="s">
        <v>157</v>
      </c>
      <c r="AV1" t="s">
        <v>339</v>
      </c>
      <c r="AW1" t="s">
        <v>158</v>
      </c>
      <c r="AX1" t="s">
        <v>159</v>
      </c>
      <c r="AY1" t="s">
        <v>160</v>
      </c>
      <c r="AZ1" t="s">
        <v>161</v>
      </c>
      <c r="BA1" t="s">
        <v>357</v>
      </c>
      <c r="BB1" t="s">
        <v>463</v>
      </c>
      <c r="BC1" t="s">
        <v>155</v>
      </c>
    </row>
    <row r="2" spans="1:55" x14ac:dyDescent="0.25">
      <c r="A2" t="s">
        <v>451</v>
      </c>
      <c r="B2" t="s">
        <v>471</v>
      </c>
      <c r="C2">
        <v>0</v>
      </c>
      <c r="D2" s="11"/>
      <c r="M2" t="s">
        <v>474</v>
      </c>
      <c r="N2" t="s">
        <v>451</v>
      </c>
      <c r="P2" t="s">
        <v>468</v>
      </c>
      <c r="Q2">
        <v>1</v>
      </c>
      <c r="R2" t="s">
        <v>304</v>
      </c>
      <c r="U2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471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415</v>
      </c>
      <c r="M3" t="s">
        <v>475</v>
      </c>
      <c r="N3" t="s">
        <v>2</v>
      </c>
      <c r="O3" t="s">
        <v>348</v>
      </c>
      <c r="P3" t="s">
        <v>468</v>
      </c>
      <c r="Q3">
        <v>1</v>
      </c>
      <c r="R3" t="s">
        <v>304</v>
      </c>
      <c r="U3">
        <v>3</v>
      </c>
      <c r="AA3" s="1"/>
      <c r="AB3" s="1"/>
      <c r="AC3" s="1" t="s">
        <v>348</v>
      </c>
      <c r="AD3" s="1" t="s">
        <v>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C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3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3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13</v>
      </c>
      <c r="B1" t="s">
        <v>469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20</v>
      </c>
      <c r="K1" t="s">
        <v>21</v>
      </c>
      <c r="L1" t="s">
        <v>22</v>
      </c>
      <c r="M1" t="s">
        <v>470</v>
      </c>
      <c r="N1" t="s">
        <v>122</v>
      </c>
      <c r="O1" t="s">
        <v>123</v>
      </c>
      <c r="P1" t="s">
        <v>124</v>
      </c>
      <c r="Q1" s="13" t="s">
        <v>125</v>
      </c>
      <c r="R1" t="s">
        <v>140</v>
      </c>
      <c r="S1" t="s">
        <v>148</v>
      </c>
      <c r="T1" t="s">
        <v>149</v>
      </c>
      <c r="U1" t="s">
        <v>139</v>
      </c>
      <c r="V1" t="s">
        <v>132</v>
      </c>
      <c r="W1" t="s">
        <v>141</v>
      </c>
      <c r="X1" t="s">
        <v>126</v>
      </c>
      <c r="Y1" t="s">
        <v>130</v>
      </c>
      <c r="Z1" t="s">
        <v>133</v>
      </c>
      <c r="AA1" t="s">
        <v>138</v>
      </c>
      <c r="AB1" t="s">
        <v>26</v>
      </c>
      <c r="AC1" t="s">
        <v>153</v>
      </c>
      <c r="AD1" t="s">
        <v>154</v>
      </c>
      <c r="AE1" t="s">
        <v>162</v>
      </c>
      <c r="AF1" t="s">
        <v>181</v>
      </c>
      <c r="AG1" t="s">
        <v>182</v>
      </c>
      <c r="AH1" t="s">
        <v>163</v>
      </c>
      <c r="AI1" t="s">
        <v>164</v>
      </c>
      <c r="AJ1" t="s">
        <v>178</v>
      </c>
      <c r="AK1" t="s">
        <v>340</v>
      </c>
      <c r="AL1" t="s">
        <v>179</v>
      </c>
      <c r="AM1" t="s">
        <v>445</v>
      </c>
      <c r="AN1" t="s">
        <v>446</v>
      </c>
      <c r="AO1" t="s">
        <v>180</v>
      </c>
      <c r="AP1" t="s">
        <v>183</v>
      </c>
      <c r="AQ1" t="s">
        <v>441</v>
      </c>
      <c r="AR1" t="s">
        <v>442</v>
      </c>
      <c r="AS1" t="s">
        <v>156</v>
      </c>
      <c r="AT1" t="s">
        <v>157</v>
      </c>
      <c r="AU1" t="s">
        <v>339</v>
      </c>
      <c r="AV1" t="s">
        <v>158</v>
      </c>
      <c r="AW1" t="s">
        <v>159</v>
      </c>
      <c r="AX1" t="s">
        <v>160</v>
      </c>
      <c r="AY1" t="s">
        <v>161</v>
      </c>
      <c r="AZ1" t="s">
        <v>357</v>
      </c>
      <c r="BA1" t="s">
        <v>463</v>
      </c>
      <c r="BB1" t="s">
        <v>155</v>
      </c>
    </row>
    <row r="2" spans="1:54" x14ac:dyDescent="0.25">
      <c r="A2" t="s">
        <v>1</v>
      </c>
      <c r="B2" t="s">
        <v>467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t="s">
        <v>345</v>
      </c>
      <c r="J2" t="s">
        <v>459</v>
      </c>
      <c r="K2" t="s">
        <v>1</v>
      </c>
      <c r="L2" t="s">
        <v>348</v>
      </c>
      <c r="M2" t="s">
        <v>473</v>
      </c>
      <c r="N2">
        <v>2</v>
      </c>
      <c r="O2" t="s">
        <v>318</v>
      </c>
      <c r="P2" t="s">
        <v>450</v>
      </c>
      <c r="Q2" s="13" t="s">
        <v>452</v>
      </c>
      <c r="R2" t="s">
        <v>450</v>
      </c>
      <c r="S2">
        <v>250</v>
      </c>
      <c r="T2">
        <v>7</v>
      </c>
      <c r="U2" t="s">
        <v>215</v>
      </c>
      <c r="V2" t="s">
        <v>449</v>
      </c>
      <c r="W2" t="s">
        <v>453</v>
      </c>
      <c r="X2" t="s">
        <v>454</v>
      </c>
      <c r="Y2" t="s">
        <v>220</v>
      </c>
      <c r="Z2" t="s">
        <v>266</v>
      </c>
      <c r="AB2" s="1" t="s">
        <v>348</v>
      </c>
      <c r="AC2" s="1" t="s">
        <v>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</row>
    <row r="3" spans="1:54" x14ac:dyDescent="0.25">
      <c r="A3" t="s">
        <v>1</v>
      </c>
      <c r="B3" t="s">
        <v>467</v>
      </c>
      <c r="C3">
        <v>1</v>
      </c>
      <c r="D3" s="11">
        <v>44425</v>
      </c>
      <c r="E3" t="s">
        <v>351</v>
      </c>
      <c r="F3" t="s">
        <v>341</v>
      </c>
      <c r="G3" t="s">
        <v>352</v>
      </c>
      <c r="H3" t="s">
        <v>344</v>
      </c>
      <c r="I3" t="s">
        <v>345</v>
      </c>
      <c r="J3" t="s">
        <v>447</v>
      </c>
      <c r="K3" t="s">
        <v>1</v>
      </c>
      <c r="L3" t="s">
        <v>3</v>
      </c>
      <c r="M3" t="s">
        <v>473</v>
      </c>
      <c r="N3">
        <v>1</v>
      </c>
      <c r="O3" t="s">
        <v>318</v>
      </c>
      <c r="P3" t="s">
        <v>350</v>
      </c>
      <c r="Q3" s="13" t="s">
        <v>349</v>
      </c>
      <c r="R3" t="s">
        <v>353</v>
      </c>
      <c r="S3">
        <v>250</v>
      </c>
      <c r="T3">
        <v>7</v>
      </c>
      <c r="U3" t="s">
        <v>233</v>
      </c>
      <c r="V3" t="s">
        <v>354</v>
      </c>
      <c r="W3" t="s">
        <v>309</v>
      </c>
      <c r="Z3" t="s">
        <v>235</v>
      </c>
      <c r="AA3" t="s">
        <v>355</v>
      </c>
      <c r="AB3" s="1" t="s">
        <v>3</v>
      </c>
      <c r="AC3" s="1" t="s">
        <v>238</v>
      </c>
      <c r="AD3" s="1"/>
      <c r="AE3" s="1" t="s">
        <v>243</v>
      </c>
      <c r="AF3" s="1"/>
      <c r="AG3" s="1"/>
      <c r="AH3" s="1" t="s">
        <v>460</v>
      </c>
      <c r="AI3" s="1" t="s">
        <v>460</v>
      </c>
      <c r="AJ3" s="1" t="s">
        <v>460</v>
      </c>
      <c r="AK3" s="1" t="s">
        <v>460</v>
      </c>
      <c r="AL3" s="1" t="s">
        <v>460</v>
      </c>
      <c r="AM3" s="1" t="s">
        <v>460</v>
      </c>
      <c r="AN3" s="1" t="s">
        <v>460</v>
      </c>
      <c r="AO3" s="1" t="s">
        <v>460</v>
      </c>
      <c r="AP3" s="1" t="s">
        <v>409</v>
      </c>
      <c r="AQ3" s="1" t="s">
        <v>460</v>
      </c>
      <c r="AR3" s="1" t="s">
        <v>460</v>
      </c>
      <c r="AS3" s="1" t="s">
        <v>221</v>
      </c>
      <c r="AT3" s="1" t="s">
        <v>221</v>
      </c>
      <c r="AU3" s="1" t="s">
        <v>240</v>
      </c>
      <c r="AV3" s="1" t="s">
        <v>270</v>
      </c>
      <c r="AW3" s="1" t="s">
        <v>223</v>
      </c>
      <c r="AX3" s="1" t="s">
        <v>242</v>
      </c>
      <c r="AY3" s="1" t="s">
        <v>5</v>
      </c>
      <c r="AZ3" s="1" t="s">
        <v>460</v>
      </c>
      <c r="BB3" s="1" t="s">
        <v>240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3"/>
  <sheetViews>
    <sheetView topLeftCell="BM1" workbookViewId="0">
      <selection activeCell="BQ23" sqref="BQ23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13</v>
      </c>
      <c r="B1" t="s">
        <v>469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464</v>
      </c>
      <c r="AM1" t="s">
        <v>470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463</v>
      </c>
      <c r="DA1" t="s">
        <v>155</v>
      </c>
    </row>
    <row r="2" spans="1:105" x14ac:dyDescent="0.25">
      <c r="A2" t="s">
        <v>0</v>
      </c>
      <c r="B2" t="s">
        <v>472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  <c r="AH2" t="s">
        <v>461</v>
      </c>
      <c r="AI2" t="s">
        <v>0</v>
      </c>
      <c r="AJ2" t="s">
        <v>3</v>
      </c>
      <c r="AK2" t="s">
        <v>476</v>
      </c>
      <c r="AM2" t="s">
        <v>468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455</v>
      </c>
      <c r="BG2" t="s">
        <v>309</v>
      </c>
      <c r="BH2">
        <v>2</v>
      </c>
      <c r="BI2" t="s">
        <v>458</v>
      </c>
      <c r="BJ2" t="s">
        <v>458</v>
      </c>
      <c r="BK2" t="s">
        <v>191</v>
      </c>
      <c r="BL2" t="s">
        <v>458</v>
      </c>
      <c r="BR2" s="1"/>
      <c r="BS2"/>
      <c r="BT2" s="6"/>
      <c r="BU2" s="6"/>
      <c r="BW2" t="s">
        <v>476</v>
      </c>
      <c r="BX2">
        <v>1</v>
      </c>
      <c r="BY2" t="s">
        <v>6</v>
      </c>
      <c r="BZ2" s="4">
        <v>77</v>
      </c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460</v>
      </c>
      <c r="CH2" s="1" t="s">
        <v>460</v>
      </c>
      <c r="CI2" s="1" t="s">
        <v>460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409</v>
      </c>
      <c r="CP2" s="1" t="s">
        <v>460</v>
      </c>
      <c r="CQ2" s="1" t="s">
        <v>460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460</v>
      </c>
      <c r="DA2" s="1" t="s">
        <v>240</v>
      </c>
    </row>
    <row r="3" spans="1:105" x14ac:dyDescent="0.25">
      <c r="A3" t="s">
        <v>0</v>
      </c>
      <c r="B3" t="s">
        <v>472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465</v>
      </c>
      <c r="AH3" t="s">
        <v>448</v>
      </c>
      <c r="AI3" t="s">
        <v>0</v>
      </c>
      <c r="AJ3" t="s">
        <v>348</v>
      </c>
      <c r="AL3" t="s">
        <v>477</v>
      </c>
      <c r="AM3" t="s">
        <v>468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V3" t="s">
        <v>220</v>
      </c>
      <c r="AW3" t="s">
        <v>216</v>
      </c>
      <c r="AX3" t="s">
        <v>456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457</v>
      </c>
      <c r="BJ3" t="s">
        <v>457</v>
      </c>
      <c r="BK3" t="s">
        <v>220</v>
      </c>
      <c r="BL3" t="s">
        <v>457</v>
      </c>
      <c r="BM3" t="s">
        <v>477</v>
      </c>
      <c r="BN3">
        <v>1</v>
      </c>
      <c r="BO3">
        <v>0.42</v>
      </c>
      <c r="BP3">
        <v>0.39</v>
      </c>
      <c r="BQ3">
        <v>0.39</v>
      </c>
      <c r="BR3" s="1">
        <v>0.4</v>
      </c>
      <c r="BS3">
        <v>56.3</v>
      </c>
      <c r="BT3" s="6">
        <v>48</v>
      </c>
      <c r="BU3" s="6">
        <v>87</v>
      </c>
      <c r="BV3">
        <v>120</v>
      </c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3"/>
  <sheetViews>
    <sheetView workbookViewId="0">
      <pane xSplit="1" topLeftCell="B1" activePane="topRight" state="frozen"/>
      <selection activeCell="M31" sqref="M31"/>
      <selection pane="topRight" activeCell="S16" sqref="S16"/>
    </sheetView>
  </sheetViews>
  <sheetFormatPr defaultColWidth="11.42578125" defaultRowHeight="15" x14ac:dyDescent="0.25"/>
  <cols>
    <col min="1" max="1" width="10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0" width="32.85546875" bestFit="1" customWidth="1"/>
    <col min="21" max="21" width="13.5703125" bestFit="1" customWidth="1"/>
    <col min="22" max="22" width="8" bestFit="1" customWidth="1"/>
    <col min="23" max="23" width="23.28515625" bestFit="1" customWidth="1"/>
    <col min="24" max="24" width="11.7109375" bestFit="1" customWidth="1"/>
    <col min="25" max="25" width="8.4257812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7</v>
      </c>
      <c r="B1" t="s">
        <v>104</v>
      </c>
      <c r="C1" t="s">
        <v>105</v>
      </c>
      <c r="D1" t="s">
        <v>113</v>
      </c>
      <c r="E1" t="s">
        <v>176</v>
      </c>
      <c r="F1" t="s">
        <v>83</v>
      </c>
      <c r="G1" t="s">
        <v>114</v>
      </c>
      <c r="H1" t="s">
        <v>115</v>
      </c>
      <c r="I1" t="s">
        <v>173</v>
      </c>
      <c r="J1" t="s">
        <v>305</v>
      </c>
      <c r="K1" t="s">
        <v>174</v>
      </c>
      <c r="L1" t="s">
        <v>443</v>
      </c>
      <c r="M1" t="s">
        <v>444</v>
      </c>
      <c r="N1" t="s">
        <v>175</v>
      </c>
      <c r="O1" t="s">
        <v>177</v>
      </c>
      <c r="P1" t="s">
        <v>411</v>
      </c>
      <c r="Q1" t="s">
        <v>412</v>
      </c>
      <c r="R1" t="s">
        <v>107</v>
      </c>
      <c r="S1" t="s">
        <v>108</v>
      </c>
      <c r="T1" t="s">
        <v>184</v>
      </c>
      <c r="U1" t="s">
        <v>109</v>
      </c>
      <c r="V1" t="s">
        <v>110</v>
      </c>
      <c r="W1" t="s">
        <v>111</v>
      </c>
      <c r="X1" t="s">
        <v>112</v>
      </c>
      <c r="Y1" t="s">
        <v>356</v>
      </c>
      <c r="Z1" t="s">
        <v>462</v>
      </c>
      <c r="AA1" t="s">
        <v>106</v>
      </c>
    </row>
    <row r="2" spans="1:27" x14ac:dyDescent="0.25">
      <c r="A2" t="str">
        <f>"C"&amp;ROW()-2</f>
        <v>C0</v>
      </c>
      <c r="B2" t="s">
        <v>4</v>
      </c>
    </row>
    <row r="3" spans="1:27" x14ac:dyDescent="0.25">
      <c r="A3" t="str">
        <f t="shared" ref="A3" si="0">"C"&amp;ROW()-2</f>
        <v>C1</v>
      </c>
      <c r="B3" t="s">
        <v>238</v>
      </c>
      <c r="D3" t="s">
        <v>243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409</v>
      </c>
      <c r="P3">
        <v>1</v>
      </c>
      <c r="Q3">
        <v>1</v>
      </c>
      <c r="R3" t="s">
        <v>221</v>
      </c>
      <c r="S3" t="s">
        <v>221</v>
      </c>
      <c r="T3" t="s">
        <v>240</v>
      </c>
      <c r="U3" t="s">
        <v>270</v>
      </c>
      <c r="V3" t="s">
        <v>223</v>
      </c>
      <c r="W3" t="s">
        <v>242</v>
      </c>
      <c r="X3" t="s">
        <v>5</v>
      </c>
      <c r="Y3">
        <v>1</v>
      </c>
      <c r="AA3" t="s">
        <v>240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3" xr:uid="{310B5C64-E75B-48B0-A433-987ACC6A4389}">
      <formula1>"nachweisbar, nicht nachweisbar"</formula1>
    </dataValidation>
    <dataValidation type="list" allowBlank="1" showInputMessage="1" showErrorMessage="1" sqref="O2:O3" xr:uid="{BE8A61CA-55EE-44EB-B6CC-F3311FC218FB}">
      <formula1>"auffällig, nicht auffällig"</formula1>
    </dataValidation>
    <dataValidation type="list" allowBlank="1" showInputMessage="1" showErrorMessage="1" sqref="AA2:AA23 AB2:AB13 T2:T3 X2:X3" xr:uid="{0C1B8A6C-111C-4A71-B7CB-19BBB7CA01B8}">
      <formula1>"eingehalten, nicht eingehalten"</formula1>
    </dataValidation>
    <dataValidation type="list" allowBlank="1" showInputMessage="1" showErrorMessage="1" sqref="W2:W3" xr:uid="{BBFD99F8-4F98-4551-92EF-03D41A8C6CE6}">
      <formula1>"Spalte 5, DK1, DK2"</formula1>
    </dataValidation>
    <dataValidation type="list" allowBlank="1" showInputMessage="1" showErrorMessage="1" sqref="V2:V3" xr:uid="{2794A249-3D56-44F3-BA92-18A27C5E4D87}">
      <formula1>"DK0, DK1, DK2, DK3, &gt;DK3"</formula1>
    </dataValidation>
    <dataValidation type="list" allowBlank="1" showInputMessage="1" showErrorMessage="1" sqref="U2:U3" xr:uid="{1E602BBC-AD99-4DA7-85B3-EFB0009D9C54}">
      <formula1>"RC1, RC2, RC3, &gt;RC3"</formula1>
    </dataValidation>
    <dataValidation type="list" allowBlank="1" showInputMessage="1" showErrorMessage="1" sqref="R2:S3" xr:uid="{FA06BEE0-3E9C-4195-BDEB-FDE18FB3A0C9}">
      <formula1>"Z0, Z0*, Z1.1, Z1.2, Z2, &gt;Z2"</formula1>
    </dataValidation>
    <dataValidation type="list" allowBlank="1" showInputMessage="1" showErrorMessage="1" sqref="B2:B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E11" sqref="E11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7</v>
      </c>
      <c r="B1" t="s">
        <v>8</v>
      </c>
      <c r="C1" t="s">
        <v>116</v>
      </c>
      <c r="D1" s="4" t="s">
        <v>117</v>
      </c>
    </row>
    <row r="2" spans="1:4" x14ac:dyDescent="0.25">
      <c r="A2" t="str">
        <f t="shared" ref="A2" si="0">"A"&amp;ROW()-1</f>
        <v>A1</v>
      </c>
      <c r="B2">
        <f t="shared" ref="B2" si="1">ROW()-1</f>
        <v>1</v>
      </c>
      <c r="C2" t="s">
        <v>6</v>
      </c>
      <c r="D2" s="4">
        <v>77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F18" sqref="F1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7</v>
      </c>
      <c r="B1" t="s">
        <v>8</v>
      </c>
      <c r="C1" t="s">
        <v>118</v>
      </c>
      <c r="D1" t="s">
        <v>119</v>
      </c>
      <c r="E1" t="s">
        <v>120</v>
      </c>
      <c r="F1" s="5" t="s">
        <v>121</v>
      </c>
      <c r="G1" s="9" t="s">
        <v>185</v>
      </c>
      <c r="H1" s="2" t="s">
        <v>186</v>
      </c>
      <c r="I1" s="2" t="s">
        <v>187</v>
      </c>
      <c r="J1" t="s">
        <v>188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C3" s="3"/>
      <c r="D3" s="3"/>
      <c r="E3" s="3"/>
      <c r="G3"/>
    </row>
    <row r="4" spans="1:10" x14ac:dyDescent="0.25">
      <c r="C4" s="3"/>
      <c r="D4" s="3"/>
      <c r="E4" s="3"/>
      <c r="G4"/>
    </row>
    <row r="5" spans="1:10" x14ac:dyDescent="0.25">
      <c r="C5" s="3"/>
      <c r="D5" s="3"/>
      <c r="E5" s="3"/>
      <c r="G5"/>
    </row>
    <row r="6" spans="1:10" x14ac:dyDescent="0.25">
      <c r="C6" s="3"/>
      <c r="D6" s="3"/>
      <c r="E6" s="3"/>
      <c r="G6"/>
    </row>
    <row r="7" spans="1:10" x14ac:dyDescent="0.25">
      <c r="C7" s="3"/>
      <c r="D7" s="3"/>
      <c r="E7" s="3"/>
      <c r="G7"/>
    </row>
    <row r="8" spans="1:10" x14ac:dyDescent="0.25">
      <c r="C8" s="3"/>
      <c r="D8" s="3"/>
      <c r="E8" s="3"/>
      <c r="G8"/>
    </row>
    <row r="9" spans="1:10" x14ac:dyDescent="0.25">
      <c r="C9" s="3"/>
      <c r="D9" s="3"/>
      <c r="E9" s="3"/>
      <c r="G9"/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C1" activePane="topRight" state="frozen"/>
      <selection activeCell="F37" sqref="F37"/>
      <selection pane="topRight" activeCell="G16" sqref="G16"/>
    </sheetView>
  </sheetViews>
  <sheetFormatPr defaultColWidth="11.42578125" defaultRowHeight="15" x14ac:dyDescent="0.25"/>
  <cols>
    <col min="1" max="1" width="5.140625" bestFit="1" customWidth="1"/>
    <col min="2" max="2" width="13.5703125" hidden="1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6" t="s">
        <v>7</v>
      </c>
      <c r="B1" s="16" t="s">
        <v>466</v>
      </c>
      <c r="C1" s="16" t="s">
        <v>8</v>
      </c>
      <c r="D1" s="17" t="s">
        <v>9</v>
      </c>
      <c r="E1" s="18" t="s">
        <v>10</v>
      </c>
      <c r="F1" s="18" t="s">
        <v>11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42</v>
      </c>
      <c r="U1" s="18" t="s">
        <v>43</v>
      </c>
      <c r="V1" s="18" t="s">
        <v>44</v>
      </c>
      <c r="W1" s="18" t="s">
        <v>45</v>
      </c>
      <c r="X1" s="10" t="s">
        <v>319</v>
      </c>
      <c r="Y1" s="10" t="s">
        <v>320</v>
      </c>
      <c r="Z1" s="10" t="s">
        <v>321</v>
      </c>
      <c r="AA1" s="10" t="s">
        <v>322</v>
      </c>
      <c r="AB1" s="10" t="s">
        <v>323</v>
      </c>
      <c r="AC1" s="10" t="s">
        <v>324</v>
      </c>
      <c r="AD1" s="10" t="s">
        <v>325</v>
      </c>
      <c r="AE1" s="10" t="s">
        <v>326</v>
      </c>
      <c r="AF1" s="10" t="s">
        <v>327</v>
      </c>
      <c r="AG1" s="10" t="s">
        <v>328</v>
      </c>
    </row>
    <row r="2" spans="1:33" x14ac:dyDescent="0.25">
      <c r="A2" t="s">
        <v>0</v>
      </c>
      <c r="B2" t="str">
        <f t="shared" ref="B2" si="0">"EXPLORATION"</f>
        <v>EXPLORATION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s="1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s="1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</row>
    <row r="3" spans="1:33" x14ac:dyDescent="0.25">
      <c r="D3" s="11"/>
      <c r="I3" s="12"/>
      <c r="O3" s="12"/>
    </row>
    <row r="4" spans="1:33" x14ac:dyDescent="0.25">
      <c r="B4" s="1"/>
      <c r="D4" s="11"/>
      <c r="I4" s="12"/>
      <c r="O4" s="12"/>
    </row>
    <row r="5" spans="1:33" x14ac:dyDescent="0.25">
      <c r="B5" s="1"/>
      <c r="D5" s="11"/>
      <c r="I5" s="12"/>
      <c r="O5" s="12"/>
    </row>
    <row r="6" spans="1:33" x14ac:dyDescent="0.25">
      <c r="B6" s="1"/>
      <c r="D6" s="11"/>
      <c r="I6" s="12"/>
      <c r="O6" s="12"/>
    </row>
    <row r="7" spans="1:33" x14ac:dyDescent="0.25">
      <c r="B7" s="1"/>
      <c r="D7" s="11"/>
      <c r="I7" s="12"/>
      <c r="O7" s="12"/>
    </row>
    <row r="8" spans="1:33" x14ac:dyDescent="0.25">
      <c r="B8" s="1"/>
      <c r="D8" s="11"/>
      <c r="I8" s="12"/>
      <c r="O8" s="12"/>
    </row>
    <row r="9" spans="1:33" x14ac:dyDescent="0.25">
      <c r="B9" s="1"/>
      <c r="D9" s="11"/>
      <c r="I9" s="12"/>
      <c r="O9" s="12"/>
    </row>
    <row r="10" spans="1:33" x14ac:dyDescent="0.25">
      <c r="B10" s="1"/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19C7-2A32-44C6-8955-0C43EF130A3F}">
  <sheetPr>
    <tabColor theme="7" tint="0.39997558519241921"/>
  </sheetPr>
  <dimension ref="A1:AE3"/>
  <sheetViews>
    <sheetView workbookViewId="0">
      <pane xSplit="9" topLeftCell="J1" activePane="topRight" state="frozen"/>
      <selection pane="topRight" activeCell="M13" sqref="M13"/>
    </sheetView>
  </sheetViews>
  <sheetFormatPr defaultRowHeight="15" x14ac:dyDescent="0.25"/>
  <cols>
    <col min="1" max="1" width="5.140625" hidden="1" customWidth="1"/>
    <col min="2" max="2" width="11.5703125" bestFit="1" customWidth="1"/>
    <col min="3" max="3" width="16" bestFit="1" customWidth="1"/>
    <col min="4" max="4" width="9.42578125" bestFit="1" customWidth="1"/>
    <col min="5" max="5" width="7.7109375" bestFit="1" customWidth="1"/>
    <col min="6" max="6" width="7.5703125" hidden="1" customWidth="1"/>
    <col min="7" max="7" width="12" bestFit="1" customWidth="1"/>
    <col min="8" max="8" width="14.7109375" bestFit="1" customWidth="1"/>
    <col min="9" max="9" width="11.42578125" bestFit="1" customWidth="1"/>
    <col min="10" max="10" width="13.7109375" bestFit="1" customWidth="1"/>
    <col min="11" max="11" width="16" bestFit="1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425781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6" bestFit="1" customWidth="1"/>
    <col min="21" max="21" width="17.7109375" bestFit="1" customWidth="1"/>
    <col min="22" max="22" width="19.28515625" bestFit="1" customWidth="1"/>
    <col min="23" max="23" width="8.7109375" bestFit="1" customWidth="1"/>
    <col min="24" max="24" width="13.85546875" bestFit="1" customWidth="1"/>
    <col min="25" max="25" width="15.140625" bestFit="1" customWidth="1"/>
    <col min="26" max="26" width="10.7109375" bestFit="1" customWidth="1"/>
    <col min="27" max="27" width="29.5703125" bestFit="1" customWidth="1"/>
    <col min="28" max="28" width="19.28515625" bestFit="1" customWidth="1"/>
    <col min="29" max="29" width="32.7109375" bestFit="1" customWidth="1"/>
    <col min="30" max="30" width="28.140625" bestFit="1" customWidth="1"/>
    <col min="31" max="31" width="20.7109375" bestFit="1" customWidth="1"/>
  </cols>
  <sheetData>
    <row r="1" spans="1:31" x14ac:dyDescent="0.25">
      <c r="A1" s="16" t="s">
        <v>7</v>
      </c>
      <c r="B1" s="16" t="s">
        <v>13</v>
      </c>
      <c r="C1" s="16" t="s">
        <v>19</v>
      </c>
      <c r="D1" s="16" t="s">
        <v>24</v>
      </c>
      <c r="E1" s="16" t="s">
        <v>23</v>
      </c>
      <c r="F1" s="16" t="s">
        <v>466</v>
      </c>
      <c r="G1" s="16" t="s">
        <v>8</v>
      </c>
      <c r="H1" s="16" t="s">
        <v>75</v>
      </c>
      <c r="I1" s="16" t="s">
        <v>76</v>
      </c>
      <c r="J1" s="16" t="s">
        <v>77</v>
      </c>
      <c r="K1" s="16" t="s">
        <v>78</v>
      </c>
      <c r="L1" s="16" t="s">
        <v>79</v>
      </c>
      <c r="M1" s="16" t="s">
        <v>80</v>
      </c>
      <c r="N1" s="16" t="s">
        <v>81</v>
      </c>
      <c r="O1" s="16" t="s">
        <v>82</v>
      </c>
      <c r="P1" s="16" t="s">
        <v>84</v>
      </c>
      <c r="Q1" s="16" t="s">
        <v>85</v>
      </c>
      <c r="R1" s="16" t="s">
        <v>86</v>
      </c>
      <c r="S1" s="16" t="s">
        <v>87</v>
      </c>
      <c r="T1" s="16" t="s">
        <v>88</v>
      </c>
      <c r="U1" s="16" t="s">
        <v>89</v>
      </c>
      <c r="V1" s="16" t="s">
        <v>90</v>
      </c>
      <c r="W1" s="16" t="s">
        <v>91</v>
      </c>
      <c r="X1" s="16" t="s">
        <v>92</v>
      </c>
      <c r="Y1" s="16" t="s">
        <v>93</v>
      </c>
      <c r="Z1" s="16" t="s">
        <v>47</v>
      </c>
      <c r="AA1" s="16" t="s">
        <v>94</v>
      </c>
      <c r="AB1" s="16" t="s">
        <v>95</v>
      </c>
      <c r="AC1" s="16" t="s">
        <v>96</v>
      </c>
      <c r="AD1" s="16" t="s">
        <v>97</v>
      </c>
      <c r="AE1" s="16" t="s">
        <v>98</v>
      </c>
    </row>
    <row r="2" spans="1:31" x14ac:dyDescent="0.25">
      <c r="A2" t="str">
        <f>"SE"&amp;ROW()-1</f>
        <v>SE1</v>
      </c>
      <c r="B2" t="s">
        <v>0</v>
      </c>
      <c r="C2" t="s">
        <v>348</v>
      </c>
      <c r="E2" t="s">
        <v>477</v>
      </c>
      <c r="F2" t="str">
        <f>"LAYER"</f>
        <v>LAYER</v>
      </c>
      <c r="G2">
        <v>1</v>
      </c>
      <c r="H2" t="s">
        <v>190</v>
      </c>
      <c r="I2" t="s">
        <v>189</v>
      </c>
      <c r="J2" t="s">
        <v>316</v>
      </c>
      <c r="L2">
        <v>5</v>
      </c>
      <c r="M2" t="e">
        <f ca="1">Erkundungsstelle.Sample.Table[[#This Row],[TIEFE_ENDE]]-Erkundungsstelle.Sample.Table[[#This Row],[DICKE]]</f>
        <v>#VALUE!</v>
      </c>
      <c r="N2" t="e" cm="1">
        <f t="array" aca="1" ref="N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2" t="s">
        <v>220</v>
      </c>
      <c r="P2" t="s">
        <v>216</v>
      </c>
      <c r="Q2" t="s">
        <v>456</v>
      </c>
      <c r="R2" t="s">
        <v>217</v>
      </c>
      <c r="S2" t="s">
        <v>218</v>
      </c>
      <c r="T2" t="s">
        <v>219</v>
      </c>
      <c r="U2">
        <v>1</v>
      </c>
      <c r="V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t="str">
        <f>IF(Erkundungsstelle.Sample.Table[[#This Row],[PECH]]="JA","auffällig",IF(Erkundungsstelle.Sample.Table[[#This Row],[ART]]&lt;&gt;"","neutral",""))</f>
        <v>auffällig</v>
      </c>
      <c r="AA2">
        <v>1</v>
      </c>
      <c r="AB2" t="s">
        <v>457</v>
      </c>
      <c r="AC2" t="s">
        <v>457</v>
      </c>
      <c r="AD2" t="s">
        <v>220</v>
      </c>
      <c r="AE2" t="s">
        <v>457</v>
      </c>
    </row>
    <row r="3" spans="1:31" x14ac:dyDescent="0.25">
      <c r="A3" t="str">
        <f t="shared" ref="A3" si="0">"SE"&amp;ROW()-1</f>
        <v>SE2</v>
      </c>
      <c r="B3" t="s">
        <v>0</v>
      </c>
      <c r="C3" t="s">
        <v>3</v>
      </c>
      <c r="D3" t="s">
        <v>476</v>
      </c>
      <c r="F3" t="str">
        <f>"LAYER"</f>
        <v>LAYER</v>
      </c>
      <c r="G3">
        <v>2</v>
      </c>
      <c r="H3" t="s">
        <v>190</v>
      </c>
      <c r="I3" t="s">
        <v>189</v>
      </c>
      <c r="J3" t="s">
        <v>316</v>
      </c>
      <c r="L3">
        <v>3</v>
      </c>
      <c r="M3" t="e">
        <f ca="1">Erkundungsstelle.Sample.Table[[#This Row],[TIEFE_ENDE]]-Erkundungsstelle.Sample.Table[[#This Row],[DICKE]]</f>
        <v>#VALUE!</v>
      </c>
      <c r="N3" t="e" cm="1">
        <f t="array" aca="1" ref="N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" t="s">
        <v>191</v>
      </c>
      <c r="P3" t="s">
        <v>234</v>
      </c>
      <c r="Q3" t="s">
        <v>449</v>
      </c>
      <c r="R3" t="s">
        <v>235</v>
      </c>
      <c r="S3" t="s">
        <v>236</v>
      </c>
      <c r="T3" t="s">
        <v>237</v>
      </c>
      <c r="U3">
        <v>2</v>
      </c>
      <c r="V3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t="str">
        <f>IF(Erkundungsstelle.Sample.Table[[#This Row],[PECH]]="JA","auffällig",IF(Erkundungsstelle.Sample.Table[[#This Row],[ART]]&lt;&gt;"","neutral",""))</f>
        <v>neutral</v>
      </c>
      <c r="AA3">
        <v>2</v>
      </c>
      <c r="AB3" t="s">
        <v>458</v>
      </c>
      <c r="AC3" t="s">
        <v>458</v>
      </c>
      <c r="AD3" t="s">
        <v>191</v>
      </c>
      <c r="AE3" t="s">
        <v>458</v>
      </c>
    </row>
  </sheetData>
  <dataValidations count="20">
    <dataValidation type="list" allowBlank="1" showInputMessage="1" showErrorMessage="1" sqref="E2:E3" xr:uid="{606FD157-69C7-4181-BEEF-39619C01D709}">
      <formula1>LP_ID</formula1>
    </dataValidation>
    <dataValidation type="list" allowBlank="1" showInputMessage="1" showErrorMessage="1" sqref="B2:B3" xr:uid="{9137DDE7-64B6-4EC2-87C7-BBDDB0A58C79}">
      <formula1>ERK_ID</formula1>
    </dataValidation>
    <dataValidation type="list" allowBlank="1" showInputMessage="1" showErrorMessage="1" sqref="D3" xr:uid="{E49DC8AE-33D0-4E7A-9E94-A4461E747A25}">
      <formula1>RUK_ID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3" xr:uid="{60D4A022-DCB5-4E11-8171-7058849DF06D}">
      <formula1>JA_NEIN_AUSWAHL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3" xr:uid="{947D146F-74E5-4EF8-893F-988C0ECCCCEC}">
      <formula1>BEHAELTNIS_AUSWAHL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3" xr:uid="{982EF88C-22EA-40E6-B979-F680AFB9B486}">
      <formula1>FEUCHTIGKEIT_AUSWAHL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3" xr:uid="{5BB20ED0-3E7A-4328-909A-DE8FDE68ADE0}">
      <formula1>KONSISTENZ_AUSWAHL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3" xr:uid="{0CF134B2-D4FC-43CE-A9A8-C0BF24B0B97A}">
      <formula1>BODENART_AUSWAHL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3" xr:uid="{E8FE3F19-A66F-4F83-B468-67F3345BA51D}">
      <formula1>RUNDUNGSGRAD_AUSWAHL</formula1>
    </dataValidation>
    <dataValidation type="list" allowBlank="1" showInputMessage="1" showErrorMessage="1" errorTitle="Fehler!" error="Ungültige Eingabe." promptTitle="Pechnachweis" prompt="Wählen Sie aus der Liste aus." sqref="O2:O3" xr:uid="{90DED97F-CFBF-4A7C-8AE2-2643AC6D72D2}">
      <formula1>JA_NEIN_AUSWAHL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3" xr:uid="{8DF64396-2A47-4FDF-BCFB-19DF6266431B}">
      <formula1>AUFSCHLUSS_AUSWAHL</formula1>
    </dataValidation>
    <dataValidation type="list" allowBlank="1" showInputMessage="1" showErrorMessage="1" sqref="C2:C3" xr:uid="{9411AEC3-8749-452B-8953-47FF91652635}">
      <formula1>CHEMIE_ID_GEB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X1" xr:uid="{DFCFE86A-FC1A-4D1D-A10B-4620E44A6FA9}"/>
    <dataValidation errorStyle="information" allowBlank="1" showInputMessage="1" showErrorMessage="1" errorTitle="Achtung" promptTitle="Rundungsgrad" prompt="Bitte wählen Sie eine Eigenschaft aus der Liste oder tragen selbst einen Wert ein." sqref="P1" xr:uid="{16B9F7D9-4251-4E8A-BCF2-497D92FBC4B1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4AB70C77-7308-4F93-BD08-E7FC26907B4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0B3FBFBA-D809-4B5E-B708-659FABE9D6A5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BA3BC54C-46F6-4B15-89C6-EE70318D89D2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58C7B0C8-6C26-465A-8E4F-92BB1DCE0826}"/>
    <dataValidation allowBlank="1" showInputMessage="1" showErrorMessage="1" errorTitle="Fehler!" error="Ungültige Eingabe." promptTitle="Pechnachweis" prompt="Wählen Sie aus der Liste aus." sqref="O1" xr:uid="{4AC35EA3-B4A9-41AE-9608-B06BE0E76E31}"/>
    <dataValidation allowBlank="1" showInputMessage="1" showErrorMessage="1" errorTitle="Falscher Aufschluss!" error="Bitte wählen Sie einen Aufschluss aus der Liste." promptTitle="Aufschluss" prompt="Bitte wählen sie einen Aufschluss aus der Liste." sqref="H1" xr:uid="{396FDD5E-3FD9-43C5-AA12-5D986EE90021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8"/>
  <sheetViews>
    <sheetView workbookViewId="0">
      <selection activeCell="A2" sqref="A2"/>
    </sheetView>
  </sheetViews>
  <sheetFormatPr defaultColWidth="11.42578125" defaultRowHeight="15" x14ac:dyDescent="0.25"/>
  <cols>
    <col min="1" max="1" width="13.42578125" customWidth="1"/>
    <col min="2" max="2" width="7.5703125" hidden="1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9" t="s">
        <v>7</v>
      </c>
      <c r="B1" s="19" t="s">
        <v>466</v>
      </c>
      <c r="C1" s="19" t="s">
        <v>8</v>
      </c>
      <c r="D1" s="20" t="s">
        <v>9</v>
      </c>
      <c r="E1" s="21" t="s">
        <v>10</v>
      </c>
      <c r="F1" s="21" t="s">
        <v>11</v>
      </c>
      <c r="G1" s="21" t="s">
        <v>29</v>
      </c>
      <c r="H1" s="21" t="s">
        <v>30</v>
      </c>
      <c r="I1" s="21" t="s">
        <v>31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s="12" t="s">
        <v>345</v>
      </c>
    </row>
    <row r="3" spans="1:9" x14ac:dyDescent="0.25">
      <c r="D3" s="11"/>
      <c r="I3" s="12"/>
    </row>
    <row r="4" spans="1:9" x14ac:dyDescent="0.25">
      <c r="D4" s="11"/>
      <c r="I4" s="12"/>
    </row>
    <row r="5" spans="1:9" x14ac:dyDescent="0.25">
      <c r="D5" s="11"/>
      <c r="I5" s="12"/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4"/>
  <sheetViews>
    <sheetView topLeftCell="B1" workbookViewId="0">
      <selection activeCell="B2" sqref="B2"/>
    </sheetView>
  </sheetViews>
  <sheetFormatPr defaultColWidth="11.42578125" defaultRowHeight="15" x14ac:dyDescent="0.25"/>
  <cols>
    <col min="1" max="1" width="7.140625" hidden="1" customWidth="1"/>
    <col min="2" max="2" width="11.5703125" bestFit="1" customWidth="1"/>
    <col min="3" max="3" width="15.85546875" bestFit="1" customWidth="1"/>
    <col min="4" max="4" width="12" hidden="1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9" t="s">
        <v>7</v>
      </c>
      <c r="B1" s="19" t="s">
        <v>13</v>
      </c>
      <c r="C1" s="19" t="s">
        <v>19</v>
      </c>
      <c r="D1" s="19" t="s">
        <v>466</v>
      </c>
      <c r="E1" s="19" t="s">
        <v>8</v>
      </c>
      <c r="F1" s="19" t="s">
        <v>75</v>
      </c>
      <c r="G1" s="19" t="s">
        <v>76</v>
      </c>
      <c r="H1" s="22" t="s">
        <v>77</v>
      </c>
      <c r="I1" s="19" t="s">
        <v>93</v>
      </c>
      <c r="J1" s="19" t="s">
        <v>100</v>
      </c>
      <c r="K1" s="19" t="s">
        <v>101</v>
      </c>
      <c r="L1" s="19" t="s">
        <v>92</v>
      </c>
      <c r="M1" s="19" t="s">
        <v>85</v>
      </c>
      <c r="N1" s="19" t="s">
        <v>47</v>
      </c>
      <c r="O1" s="22" t="s">
        <v>78</v>
      </c>
      <c r="P1" s="19" t="s">
        <v>82</v>
      </c>
      <c r="Q1" s="19" t="s">
        <v>86</v>
      </c>
      <c r="R1" s="19" t="s">
        <v>91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350</v>
      </c>
      <c r="H2" s="13" t="s">
        <v>349</v>
      </c>
      <c r="I2" t="s">
        <v>353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233</v>
      </c>
      <c r="M2" t="s">
        <v>354</v>
      </c>
      <c r="N2" t="s">
        <v>309</v>
      </c>
      <c r="Q2" t="s">
        <v>235</v>
      </c>
      <c r="R2" t="s">
        <v>355</v>
      </c>
    </row>
    <row r="3" spans="1:18" x14ac:dyDescent="0.25">
      <c r="A3" t="str">
        <f t="shared" ref="A3" si="1">"SH"&amp;ROW()-1</f>
        <v>SH2</v>
      </c>
      <c r="B3" t="s">
        <v>1</v>
      </c>
      <c r="C3" t="s">
        <v>348</v>
      </c>
      <c r="D3" t="str">
        <f>"PIECE"</f>
        <v>PIECE</v>
      </c>
      <c r="E3">
        <v>2</v>
      </c>
      <c r="F3" t="str">
        <f t="shared" si="0"/>
        <v>HAUFWERK</v>
      </c>
      <c r="G3" t="s">
        <v>450</v>
      </c>
      <c r="H3" s="13" t="s">
        <v>452</v>
      </c>
      <c r="I3" t="s">
        <v>450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215</v>
      </c>
      <c r="M3" t="s">
        <v>449</v>
      </c>
      <c r="N3" t="s">
        <v>453</v>
      </c>
      <c r="O3" s="13" t="s">
        <v>454</v>
      </c>
      <c r="P3" t="s">
        <v>220</v>
      </c>
      <c r="Q3" t="s">
        <v>266</v>
      </c>
    </row>
    <row r="10" spans="1:18" x14ac:dyDescent="0.25">
      <c r="F10" s="1"/>
      <c r="K10" s="1"/>
    </row>
    <row r="11" spans="1:18" x14ac:dyDescent="0.25">
      <c r="F11" s="1"/>
      <c r="K11" s="1"/>
    </row>
    <row r="12" spans="1:18" x14ac:dyDescent="0.25">
      <c r="F12" s="1"/>
      <c r="K12" s="1"/>
    </row>
    <row r="13" spans="1:18" x14ac:dyDescent="0.25">
      <c r="F13" s="1"/>
      <c r="K13" s="1"/>
    </row>
    <row r="14" spans="1:18" x14ac:dyDescent="0.25">
      <c r="F14" s="1"/>
      <c r="K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3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0"/>
  <sheetViews>
    <sheetView workbookViewId="0">
      <selection activeCell="L14" sqref="L14"/>
    </sheetView>
  </sheetViews>
  <sheetFormatPr defaultColWidth="11.42578125" defaultRowHeight="15" x14ac:dyDescent="0.25"/>
  <cols>
    <col min="1" max="1" width="5.140625" bestFit="1" customWidth="1"/>
    <col min="2" max="2" width="10.42578125" hidden="1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7</v>
      </c>
      <c r="B1" s="14" t="s">
        <v>466</v>
      </c>
      <c r="C1" s="14" t="s">
        <v>8</v>
      </c>
      <c r="D1" s="15" t="s">
        <v>9</v>
      </c>
      <c r="E1" s="14" t="s">
        <v>12</v>
      </c>
      <c r="F1" s="14" t="s">
        <v>46</v>
      </c>
      <c r="G1" s="14" t="s">
        <v>47</v>
      </c>
      <c r="H1" s="14" t="s">
        <v>48</v>
      </c>
      <c r="I1" s="14" t="s">
        <v>304</v>
      </c>
      <c r="J1" s="14" t="s">
        <v>49</v>
      </c>
      <c r="K1" s="14" t="s">
        <v>50</v>
      </c>
      <c r="L1" s="14" t="s">
        <v>51</v>
      </c>
    </row>
    <row r="2" spans="1:12" x14ac:dyDescent="0.25">
      <c r="A2" t="s">
        <v>451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415</v>
      </c>
    </row>
    <row r="4" spans="1:12" x14ac:dyDescent="0.25">
      <c r="D4" s="11"/>
    </row>
    <row r="5" spans="1:12" x14ac:dyDescent="0.25">
      <c r="D5" s="11"/>
    </row>
    <row r="6" spans="1:12" x14ac:dyDescent="0.25">
      <c r="D6" s="11"/>
    </row>
    <row r="7" spans="1:12" x14ac:dyDescent="0.25">
      <c r="D7" s="11"/>
    </row>
    <row r="8" spans="1:12" x14ac:dyDescent="0.25">
      <c r="D8" s="11"/>
    </row>
    <row r="9" spans="1:12" x14ac:dyDescent="0.25">
      <c r="D9" s="11"/>
    </row>
    <row r="10" spans="1:12" x14ac:dyDescent="0.25">
      <c r="D10" s="11"/>
    </row>
    <row r="11" spans="1:12" x14ac:dyDescent="0.25">
      <c r="D11" s="11"/>
    </row>
    <row r="12" spans="1:12" x14ac:dyDescent="0.25">
      <c r="D12" s="11"/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13:L1048576" xr:uid="{8CDCC3CC-8229-4BFD-8817-7A9A8D721E9D}">
      <formula1>ENTNAHME_AUSWAHL</formula1>
    </dataValidation>
    <dataValidation type="list" errorStyle="information" allowBlank="1" showInputMessage="1" sqref="E13:E1048576" xr:uid="{4C14746D-B56B-48AD-917E-4755FBBF5E40}">
      <formula1>GEBAUDE_BAUTEIL_AUSWAHL</formula1>
    </dataValidation>
    <dataValidation type="list" errorStyle="information" allowBlank="1" showInputMessage="1" sqref="F13:F1048576" xr:uid="{2E1B5F08-DC20-4E81-975A-BE01EA3F3CFD}">
      <formula1>GEBAUDE_CHARAKTER_AUSWAHL</formula1>
    </dataValidation>
    <dataValidation type="list" allowBlank="1" showInputMessage="1" sqref="G13:G1048576" xr:uid="{32892F23-B6B8-4D8B-9360-D2764F4A32C0}">
      <formula1>GEBAUDE_GERUCH_AUSWAHL</formula1>
    </dataValidation>
    <dataValidation type="list" allowBlank="1" showInputMessage="1" sqref="J13:J1048576" xr:uid="{915EE2A1-55E0-4768-84A3-03ABEC565053}">
      <formula1>ETAGEN_AUSWAHL</formula1>
    </dataValidation>
    <dataValidation type="list" allowBlank="1" showInputMessage="1" showErrorMessage="1" sqref="L3:L12" xr:uid="{D22D0BD7-C6FC-4E8C-8CED-77F2D9EDEF9D}">
      <formula1>ENTNAHME_AUSWAHL</formula1>
    </dataValidation>
    <dataValidation type="list" allowBlank="1" showInputMessage="1" showErrorMessage="1" sqref="J3:J12" xr:uid="{F2ACDFCA-3B40-46C0-BCC3-2474FBA54753}">
      <formula1>ETAGEN_AUSWAHL</formula1>
    </dataValidation>
    <dataValidation type="list" allowBlank="1" showInputMessage="1" showErrorMessage="1" sqref="G3:G12" xr:uid="{8CE29388-AFC8-42B9-ADB4-8138C8390CE8}">
      <formula1>GEBAUDE_GERUCH_AUSWAHL</formula1>
    </dataValidation>
    <dataValidation type="list" allowBlank="1" showInputMessage="1" showErrorMessage="1" sqref="F3:F12" xr:uid="{A74925F9-6FC3-4F89-A933-0CB5DF70FBB6}">
      <formula1>GEBAUDE_CHARAKTER_AUSWAHL</formula1>
    </dataValidation>
    <dataValidation type="list" allowBlank="1" showInputMessage="1" showErrorMessage="1" sqref="E3:E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"/>
  <sheetViews>
    <sheetView tabSelected="1" topLeftCell="B1" workbookViewId="0">
      <selection activeCell="L16" sqref="L16"/>
    </sheetView>
  </sheetViews>
  <sheetFormatPr defaultRowHeight="15" x14ac:dyDescent="0.25"/>
  <cols>
    <col min="1" max="1" width="8.140625" hidden="1" customWidth="1"/>
    <col min="2" max="2" width="11.42578125" customWidth="1"/>
    <col min="3" max="3" width="15.7109375" customWidth="1"/>
    <col min="4" max="4" width="8.7109375" hidden="1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6" t="s">
        <v>7</v>
      </c>
      <c r="B1" s="24" t="s">
        <v>13</v>
      </c>
      <c r="C1" s="25" t="s">
        <v>19</v>
      </c>
      <c r="D1" s="26" t="s">
        <v>466</v>
      </c>
      <c r="E1" s="26" t="s">
        <v>8</v>
      </c>
      <c r="F1" s="26" t="s">
        <v>75</v>
      </c>
      <c r="G1" s="26" t="s">
        <v>99</v>
      </c>
      <c r="H1" s="26" t="s">
        <v>85</v>
      </c>
      <c r="I1" s="26" t="s">
        <v>79</v>
      </c>
      <c r="J1" s="26" t="s">
        <v>80</v>
      </c>
      <c r="K1" s="26" t="s">
        <v>81</v>
      </c>
      <c r="L1" s="26" t="s">
        <v>51</v>
      </c>
      <c r="M1" s="26" t="s">
        <v>439</v>
      </c>
      <c r="N1" s="26" t="s">
        <v>102</v>
      </c>
      <c r="O1" s="27" t="s">
        <v>103</v>
      </c>
      <c r="P1" s="25" t="s">
        <v>306</v>
      </c>
    </row>
    <row r="2" spans="1:16" x14ac:dyDescent="0.25">
      <c r="A2" t="str">
        <f t="shared" ref="A2:A3" si="0">"SB"&amp;ROW()-1</f>
        <v>SB1</v>
      </c>
      <c r="B2" t="s">
        <v>451</v>
      </c>
      <c r="D2" t="str">
        <f t="shared" ref="D2:D3" si="1">"LAYER"</f>
        <v>LAYER</v>
      </c>
      <c r="E2">
        <v>1</v>
      </c>
      <c r="F2" t="str">
        <f t="shared" ref="F2:F3" si="2">"GEBAEUDE"</f>
        <v>GEBAEUDE</v>
      </c>
      <c r="I2">
        <v>2</v>
      </c>
      <c r="J2" t="e">
        <f ca="1">Gebaeude.Sample.Table[[#This Row],[TIEFE_ENDE]]-Gebaeude.Sample.Table[[#This Row],[DICKE]]</f>
        <v>#VALUE!</v>
      </c>
      <c r="K2" t="e" cm="1">
        <f t="array" aca="1" ref="K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  <row r="3" spans="1:16" x14ac:dyDescent="0.25">
      <c r="A3" t="str">
        <f t="shared" si="0"/>
        <v>SB2</v>
      </c>
      <c r="B3" t="s">
        <v>2</v>
      </c>
      <c r="C3" t="s">
        <v>348</v>
      </c>
      <c r="D3" t="str">
        <f t="shared" si="1"/>
        <v>LAYER</v>
      </c>
      <c r="E3">
        <v>1</v>
      </c>
      <c r="F3" t="str">
        <f t="shared" si="2"/>
        <v>GEBAEUDE</v>
      </c>
      <c r="I3">
        <v>3</v>
      </c>
      <c r="J3" t="e">
        <f ca="1">Gebaeude.Sample.Table[[#This Row],[TIEFE_ENDE]]-Gebaeude.Sample.Table[[#This Row],[DICKE]]</f>
        <v>#VALUE!</v>
      </c>
      <c r="K3" t="e" cm="1">
        <f t="array" aca="1" ref="K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howErrorMessage="1" sqref="C2:C3" xr:uid="{E74ADC19-5BEB-4601-A39A-2DC1A19D6508}">
      <formula1>CHEMIE_ID_GEB</formula1>
    </dataValidation>
    <dataValidation type="list" allowBlank="1" showInputMessage="1" showErrorMessage="1" sqref="L2:L3" xr:uid="{453497B1-15E4-4637-8676-386528AA683F}">
      <formula1>JA_NEIN_AUSWAHL</formula1>
    </dataValidation>
    <dataValidation type="list" allowBlank="1" showInputMessage="1" showErrorMessage="1" sqref="O2:O3" xr:uid="{93516313-06F8-42E2-89BE-A087E75B0DA5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192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  <c r="J1" s="8" t="s">
        <v>201</v>
      </c>
      <c r="K1" s="8" t="s">
        <v>202</v>
      </c>
      <c r="L1" s="8" t="s">
        <v>203</v>
      </c>
      <c r="M1" s="8" t="s">
        <v>204</v>
      </c>
      <c r="N1" s="8" t="s">
        <v>205</v>
      </c>
      <c r="O1" s="8" t="s">
        <v>206</v>
      </c>
      <c r="P1" s="8" t="s">
        <v>207</v>
      </c>
      <c r="Q1" s="8" t="s">
        <v>208</v>
      </c>
      <c r="R1" s="8" t="s">
        <v>209</v>
      </c>
      <c r="S1" s="8" t="s">
        <v>210</v>
      </c>
      <c r="T1" s="8" t="s">
        <v>211</v>
      </c>
      <c r="U1" s="8" t="s">
        <v>212</v>
      </c>
      <c r="V1" s="8" t="s">
        <v>213</v>
      </c>
      <c r="W1" s="8" t="s">
        <v>214</v>
      </c>
      <c r="X1" s="8" t="s">
        <v>317</v>
      </c>
      <c r="Y1" s="8" t="s">
        <v>393</v>
      </c>
      <c r="Z1" s="8" t="s">
        <v>394</v>
      </c>
      <c r="AA1" s="8" t="s">
        <v>390</v>
      </c>
      <c r="AB1" s="8" t="s">
        <v>383</v>
      </c>
      <c r="AC1" s="8" t="s">
        <v>395</v>
      </c>
      <c r="AD1" s="23" t="s">
        <v>396</v>
      </c>
      <c r="AE1" s="8" t="s">
        <v>106</v>
      </c>
      <c r="AF1" s="8" t="s">
        <v>176</v>
      </c>
      <c r="AG1" s="8" t="s">
        <v>408</v>
      </c>
    </row>
    <row r="2" spans="1:33" x14ac:dyDescent="0.25">
      <c r="A2" t="s">
        <v>190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4</v>
      </c>
      <c r="I2" t="s">
        <v>221</v>
      </c>
      <c r="J2" t="s">
        <v>221</v>
      </c>
      <c r="K2" t="s">
        <v>5</v>
      </c>
      <c r="L2" t="s">
        <v>222</v>
      </c>
      <c r="M2" t="s">
        <v>223</v>
      </c>
      <c r="N2" t="s">
        <v>224</v>
      </c>
      <c r="O2" t="s">
        <v>5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303</v>
      </c>
      <c r="X2" t="s">
        <v>6</v>
      </c>
      <c r="Y2" t="s">
        <v>363</v>
      </c>
      <c r="Z2" t="s">
        <v>300</v>
      </c>
      <c r="AA2" t="s">
        <v>379</v>
      </c>
      <c r="AB2" t="s">
        <v>384</v>
      </c>
      <c r="AC2" t="s">
        <v>414</v>
      </c>
      <c r="AD2" s="13" t="s">
        <v>371</v>
      </c>
      <c r="AE2" t="s">
        <v>5</v>
      </c>
      <c r="AF2" t="s">
        <v>225</v>
      </c>
      <c r="AG2" t="s">
        <v>409</v>
      </c>
    </row>
    <row r="3" spans="1:33" x14ac:dyDescent="0.25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191</v>
      </c>
      <c r="H3" t="s">
        <v>238</v>
      </c>
      <c r="I3" t="s">
        <v>239</v>
      </c>
      <c r="J3" t="s">
        <v>239</v>
      </c>
      <c r="K3" t="s">
        <v>240</v>
      </c>
      <c r="L3" t="s">
        <v>241</v>
      </c>
      <c r="M3" t="s">
        <v>242</v>
      </c>
      <c r="N3" t="s">
        <v>242</v>
      </c>
      <c r="O3" t="s">
        <v>240</v>
      </c>
      <c r="P3" t="s">
        <v>243</v>
      </c>
      <c r="Q3" t="s">
        <v>244</v>
      </c>
      <c r="R3" t="s">
        <v>245</v>
      </c>
      <c r="S3" t="s">
        <v>246</v>
      </c>
      <c r="T3" t="s">
        <v>247</v>
      </c>
      <c r="U3">
        <v>0.3</v>
      </c>
      <c r="V3" t="s">
        <v>248</v>
      </c>
      <c r="W3" t="s">
        <v>262</v>
      </c>
      <c r="X3" t="s">
        <v>315</v>
      </c>
      <c r="Y3" t="s">
        <v>366</v>
      </c>
      <c r="Z3" t="s">
        <v>362</v>
      </c>
      <c r="AA3" t="s">
        <v>380</v>
      </c>
      <c r="AB3" t="s">
        <v>385</v>
      </c>
      <c r="AC3" t="s">
        <v>415</v>
      </c>
      <c r="AD3" s="13" t="s">
        <v>405</v>
      </c>
      <c r="AE3" t="s">
        <v>240</v>
      </c>
      <c r="AF3" t="s">
        <v>243</v>
      </c>
      <c r="AG3" t="s">
        <v>410</v>
      </c>
    </row>
    <row r="4" spans="1:33" x14ac:dyDescent="0.25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H4" t="s">
        <v>413</v>
      </c>
      <c r="I4" t="s">
        <v>256</v>
      </c>
      <c r="J4" t="s">
        <v>256</v>
      </c>
      <c r="L4" t="s">
        <v>257</v>
      </c>
      <c r="M4" t="s">
        <v>258</v>
      </c>
      <c r="N4" t="s">
        <v>258</v>
      </c>
      <c r="Q4" t="s">
        <v>259</v>
      </c>
      <c r="R4" t="s">
        <v>228</v>
      </c>
      <c r="S4" t="s">
        <v>227</v>
      </c>
      <c r="T4" t="s">
        <v>260</v>
      </c>
      <c r="U4" s="4">
        <v>1</v>
      </c>
      <c r="V4" t="s">
        <v>261</v>
      </c>
      <c r="W4" t="s">
        <v>274</v>
      </c>
      <c r="Y4" t="s">
        <v>365</v>
      </c>
      <c r="Z4" t="s">
        <v>378</v>
      </c>
      <c r="AA4" t="s">
        <v>381</v>
      </c>
      <c r="AB4" t="s">
        <v>364</v>
      </c>
      <c r="AC4" t="s">
        <v>416</v>
      </c>
      <c r="AD4" s="13" t="s">
        <v>372</v>
      </c>
    </row>
    <row r="5" spans="1:33" x14ac:dyDescent="0.25">
      <c r="A5" t="s">
        <v>263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H5" t="s">
        <v>438</v>
      </c>
      <c r="I5" t="s">
        <v>269</v>
      </c>
      <c r="J5" t="s">
        <v>269</v>
      </c>
      <c r="L5" t="s">
        <v>270</v>
      </c>
      <c r="M5" t="s">
        <v>271</v>
      </c>
      <c r="Q5" t="s">
        <v>272</v>
      </c>
      <c r="S5" t="s">
        <v>245</v>
      </c>
      <c r="U5">
        <v>1.8</v>
      </c>
      <c r="V5" t="s">
        <v>273</v>
      </c>
      <c r="W5" t="s">
        <v>283</v>
      </c>
      <c r="Y5" t="s">
        <v>373</v>
      </c>
      <c r="Z5" t="s">
        <v>361</v>
      </c>
      <c r="AA5" t="s">
        <v>382</v>
      </c>
      <c r="AB5" t="s">
        <v>386</v>
      </c>
      <c r="AC5" t="s">
        <v>417</v>
      </c>
      <c r="AD5" s="13" t="s">
        <v>406</v>
      </c>
    </row>
    <row r="6" spans="1:33" x14ac:dyDescent="0.25">
      <c r="A6" t="s">
        <v>275</v>
      </c>
      <c r="B6" t="s">
        <v>276</v>
      </c>
      <c r="E6" t="s">
        <v>277</v>
      </c>
      <c r="F6" t="s">
        <v>278</v>
      </c>
      <c r="I6" t="s">
        <v>279</v>
      </c>
      <c r="J6" t="s">
        <v>279</v>
      </c>
      <c r="M6" t="s">
        <v>280</v>
      </c>
      <c r="Q6" t="s">
        <v>281</v>
      </c>
      <c r="U6">
        <v>3.2</v>
      </c>
      <c r="V6" t="s">
        <v>282</v>
      </c>
      <c r="W6" t="s">
        <v>289</v>
      </c>
      <c r="Y6" t="s">
        <v>374</v>
      </c>
      <c r="AB6" t="s">
        <v>360</v>
      </c>
      <c r="AC6" t="s">
        <v>430</v>
      </c>
      <c r="AD6" s="13" t="s">
        <v>407</v>
      </c>
    </row>
    <row r="7" spans="1:33" x14ac:dyDescent="0.25">
      <c r="A7" t="s">
        <v>284</v>
      </c>
      <c r="E7" t="s">
        <v>285</v>
      </c>
      <c r="I7" t="s">
        <v>286</v>
      </c>
      <c r="J7" t="s">
        <v>286</v>
      </c>
      <c r="Q7" t="s">
        <v>287</v>
      </c>
      <c r="U7">
        <v>10</v>
      </c>
      <c r="V7" t="s">
        <v>288</v>
      </c>
      <c r="W7" t="s">
        <v>294</v>
      </c>
      <c r="Y7" t="s">
        <v>358</v>
      </c>
      <c r="AB7" t="s">
        <v>387</v>
      </c>
      <c r="AC7" t="s">
        <v>431</v>
      </c>
      <c r="AD7" s="13" t="s">
        <v>398</v>
      </c>
    </row>
    <row r="8" spans="1:33" x14ac:dyDescent="0.25">
      <c r="A8" t="s">
        <v>290</v>
      </c>
      <c r="E8" t="s">
        <v>291</v>
      </c>
      <c r="Q8" t="s">
        <v>292</v>
      </c>
      <c r="U8">
        <v>32</v>
      </c>
      <c r="V8" t="s">
        <v>293</v>
      </c>
      <c r="W8" t="s">
        <v>298</v>
      </c>
      <c r="Y8" t="s">
        <v>375</v>
      </c>
      <c r="AB8" t="s">
        <v>388</v>
      </c>
      <c r="AC8" t="s">
        <v>432</v>
      </c>
      <c r="AD8" s="13" t="s">
        <v>367</v>
      </c>
    </row>
    <row r="9" spans="1:33" x14ac:dyDescent="0.25">
      <c r="A9" t="s">
        <v>295</v>
      </c>
      <c r="E9" t="s">
        <v>296</v>
      </c>
      <c r="Q9" t="s">
        <v>245</v>
      </c>
      <c r="U9">
        <v>100</v>
      </c>
      <c r="V9" t="s">
        <v>297</v>
      </c>
      <c r="W9" t="s">
        <v>301</v>
      </c>
      <c r="Y9" t="s">
        <v>376</v>
      </c>
      <c r="AB9" t="s">
        <v>389</v>
      </c>
      <c r="AC9" t="s">
        <v>433</v>
      </c>
      <c r="AD9" s="13" t="s">
        <v>399</v>
      </c>
    </row>
    <row r="10" spans="1:33" x14ac:dyDescent="0.25">
      <c r="A10" t="s">
        <v>299</v>
      </c>
      <c r="E10" t="s">
        <v>300</v>
      </c>
      <c r="W10" t="s">
        <v>249</v>
      </c>
      <c r="Y10" t="s">
        <v>377</v>
      </c>
      <c r="AB10" t="s">
        <v>391</v>
      </c>
      <c r="AC10" t="s">
        <v>418</v>
      </c>
      <c r="AD10" s="13" t="s">
        <v>400</v>
      </c>
    </row>
    <row r="11" spans="1:33" x14ac:dyDescent="0.25">
      <c r="A11" s="7" t="s">
        <v>302</v>
      </c>
      <c r="AB11" t="s">
        <v>392</v>
      </c>
      <c r="AC11" t="s">
        <v>419</v>
      </c>
      <c r="AD11" s="13" t="s">
        <v>368</v>
      </c>
    </row>
    <row r="12" spans="1:33" x14ac:dyDescent="0.25">
      <c r="AC12" t="s">
        <v>420</v>
      </c>
      <c r="AD12" s="13" t="s">
        <v>401</v>
      </c>
    </row>
    <row r="13" spans="1:33" x14ac:dyDescent="0.25">
      <c r="AC13" t="s">
        <v>421</v>
      </c>
      <c r="AD13" s="13" t="s">
        <v>402</v>
      </c>
    </row>
    <row r="14" spans="1:33" x14ac:dyDescent="0.25">
      <c r="AC14" t="s">
        <v>422</v>
      </c>
      <c r="AD14" s="13" t="s">
        <v>403</v>
      </c>
    </row>
    <row r="15" spans="1:33" x14ac:dyDescent="0.25">
      <c r="AC15" t="s">
        <v>423</v>
      </c>
      <c r="AD15" s="13" t="s">
        <v>404</v>
      </c>
    </row>
    <row r="16" spans="1:33" x14ac:dyDescent="0.25">
      <c r="AC16" t="s">
        <v>424</v>
      </c>
      <c r="AD16" s="13" t="s">
        <v>369</v>
      </c>
    </row>
    <row r="17" spans="29:30" x14ac:dyDescent="0.25">
      <c r="AC17" t="s">
        <v>425</v>
      </c>
      <c r="AD17" s="13" t="s">
        <v>397</v>
      </c>
    </row>
    <row r="18" spans="29:30" x14ac:dyDescent="0.25">
      <c r="AC18" t="s">
        <v>426</v>
      </c>
      <c r="AD18" s="13" t="s">
        <v>370</v>
      </c>
    </row>
    <row r="19" spans="29:30" x14ac:dyDescent="0.25">
      <c r="AC19" t="s">
        <v>427</v>
      </c>
    </row>
    <row r="20" spans="29:30" x14ac:dyDescent="0.25">
      <c r="AC20" t="s">
        <v>428</v>
      </c>
    </row>
    <row r="21" spans="29:30" x14ac:dyDescent="0.25">
      <c r="AC21" t="s">
        <v>429</v>
      </c>
    </row>
    <row r="22" spans="29:30" x14ac:dyDescent="0.25">
      <c r="AC22" t="s">
        <v>434</v>
      </c>
    </row>
    <row r="23" spans="29:30" x14ac:dyDescent="0.25">
      <c r="AC23" t="s">
        <v>435</v>
      </c>
    </row>
    <row r="24" spans="29:30" x14ac:dyDescent="0.25">
      <c r="AC24" t="s">
        <v>436</v>
      </c>
    </row>
    <row r="25" spans="29:30" x14ac:dyDescent="0.25">
      <c r="AC25" t="s">
        <v>437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2021-12-03T10:02:50Z</dcterms:modified>
</cp:coreProperties>
</file>