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sh" sheetId="1" state="visible" r:id="rId1"/>
    <sheet xmlns:r="http://schemas.openxmlformats.org/officeDocument/2006/relationships" name="agg_sheet" sheetId="2" state="visible" r:id="rId2"/>
    <sheet xmlns:r="http://schemas.openxmlformats.org/officeDocument/2006/relationships" name="equity" sheetId="3" state="visible" r:id="rId3"/>
    <sheet xmlns:r="http://schemas.openxmlformats.org/officeDocument/2006/relationships" name="mf" sheetId="4" state="visible" r:id="rId4"/>
    <sheet xmlns:r="http://schemas.openxmlformats.org/officeDocument/2006/relationships" name="cash_investments" sheetId="5" state="visible" r:id="rId5"/>
    <sheet xmlns:r="http://schemas.openxmlformats.org/officeDocument/2006/relationships" name="re_balanc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₹]#,##0.00"/>
    <numFmt numFmtId="165" formatCode="_ [$₹-439]* #,##0.00_ ;_ [$₹-439]* \-#,##0.00_ ;_ [$₹-439]* &quot;-&quot;??_ ;_ @_ "/>
  </numFmts>
  <fonts count="9">
    <font>
      <name val="Arial"/>
      <color rgb="FF000000"/>
      <sz val="10"/>
    </font>
    <font>
      <name val="Arial"/>
      <color rgb="FF000000"/>
      <sz val="10"/>
    </font>
    <font>
      <name val="Calibri"/>
      <family val="2"/>
      <color theme="1"/>
      <sz val="10"/>
    </font>
    <font>
      <name val="Arial"/>
      <family val="2"/>
      <b val="1"/>
      <color rgb="FF000000"/>
      <sz val="18"/>
    </font>
    <font>
      <name val="Arial"/>
      <family val="2"/>
      <b val="1"/>
      <color rgb="FF000000"/>
      <sz val="10"/>
    </font>
    <font>
      <name val="Arial"/>
      <family val="2"/>
      <color rgb="FF000000"/>
      <sz val="20"/>
    </font>
    <font>
      <name val="Calibri"/>
      <family val="2"/>
      <b val="1"/>
      <color theme="1"/>
      <sz val="2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33">
    <xf numFmtId="0" fontId="0" fillId="0" borderId="0" pivotButton="0" quotePrefix="0" xfId="0"/>
    <xf numFmtId="164" fontId="2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5" fillId="0" borderId="0" pivotButton="0" quotePrefix="0" xfId="0"/>
    <xf numFmtId="165" fontId="5" fillId="0" borderId="1" pivotButton="0" quotePrefix="0" xfId="0"/>
    <xf numFmtId="165" fontId="5" fillId="0" borderId="10" pivotButton="0" quotePrefix="0" xfId="0"/>
    <xf numFmtId="164" fontId="6" fillId="0" borderId="11" pivotButton="0" quotePrefix="0" xfId="0"/>
    <xf numFmtId="164" fontId="6" fillId="0" borderId="12" pivotButton="0" quotePrefix="0" xfId="0"/>
    <xf numFmtId="164" fontId="6" fillId="0" borderId="13" pivotButton="0" quotePrefix="0" xfId="0"/>
    <xf numFmtId="165" fontId="5" fillId="0" borderId="14" pivotButton="0" quotePrefix="0" xfId="0"/>
    <xf numFmtId="165" fontId="5" fillId="0" borderId="15" pivotButton="0" quotePrefix="0" xfId="0"/>
    <xf numFmtId="165" fontId="5" fillId="0" borderId="16" pivotButton="0" quotePrefix="0" xfId="0"/>
    <xf numFmtId="165" fontId="5" fillId="0" borderId="17" pivotButton="0" quotePrefix="0" xfId="0"/>
    <xf numFmtId="10" fontId="5" fillId="0" borderId="14" pivotButton="0" quotePrefix="0" xfId="1"/>
    <xf numFmtId="10" fontId="5" fillId="0" borderId="1" pivotButton="0" quotePrefix="0" xfId="1"/>
    <xf numFmtId="10" fontId="5" fillId="0" borderId="15" pivotButton="0" quotePrefix="0" xfId="1"/>
    <xf numFmtId="0" fontId="0" fillId="0" borderId="0" pivotButton="0" quotePrefix="0" xfId="0"/>
    <xf numFmtId="0" fontId="7" fillId="0" borderId="20" applyAlignment="1" pivotButton="0" quotePrefix="0" xfId="0">
      <alignment horizontal="center" vertical="top"/>
    </xf>
    <xf numFmtId="164" fontId="6" fillId="0" borderId="3" applyAlignment="1" pivotButton="0" quotePrefix="0" xfId="0">
      <alignment horizontal="center"/>
    </xf>
    <xf numFmtId="0" fontId="0" fillId="0" borderId="3" pivotButton="0" quotePrefix="0" xfId="0"/>
    <xf numFmtId="164" fontId="6" fillId="0" borderId="4" applyAlignment="1" pivotButton="0" quotePrefix="0" xfId="0">
      <alignment horizontal="center"/>
    </xf>
    <xf numFmtId="0" fontId="0" fillId="0" borderId="4" pivotButton="0" quotePrefix="0" xfId="0"/>
    <xf numFmtId="0" fontId="3" fillId="0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164" fontId="6" fillId="0" borderId="2" applyAlignment="1" pivotButton="0" quotePrefix="0" xfId="0">
      <alignment horizontal="center"/>
    </xf>
    <xf numFmtId="165" fontId="5" fillId="0" borderId="1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9" pivotButton="0" quotePrefix="0" xfId="0"/>
    <xf numFmtId="0" fontId="8" fillId="0" borderId="21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Y20"/>
  <sheetViews>
    <sheetView showGridLines="0" showRowColHeaders="0" tabSelected="1" zoomScaleNormal="100" workbookViewId="0">
      <selection activeCell="H20" sqref="H20"/>
    </sheetView>
  </sheetViews>
  <sheetFormatPr baseColWidth="8" defaultRowHeight="13.2" outlineLevelCol="0"/>
  <cols>
    <col width="3.88671875" customWidth="1" style="25" min="1" max="1"/>
    <col width="8.88671875" customWidth="1" style="25" min="2" max="3"/>
    <col width="13.33203125" bestFit="1" customWidth="1" style="25" min="4" max="4"/>
    <col width="12.6640625" bestFit="1" customWidth="1" style="25" min="5" max="5"/>
    <col width="21.77734375" bestFit="1" customWidth="1" style="25" min="6" max="6"/>
    <col width="15.77734375" bestFit="1" customWidth="1" style="25" min="7" max="7"/>
    <col width="23.77734375" bestFit="1" customWidth="1" style="25" min="8" max="8"/>
    <col width="15.77734375" bestFit="1" customWidth="1" style="25" min="9" max="9"/>
    <col width="21.77734375" bestFit="1" customWidth="1" style="25" min="10" max="10"/>
    <col width="15" bestFit="1" customWidth="1" style="25" min="11" max="11"/>
    <col width="26.88671875" bestFit="1" customWidth="1" style="25" min="12" max="12"/>
    <col width="15.77734375" bestFit="1" customWidth="1" style="25" min="13" max="13"/>
    <col width="4.6640625" customWidth="1" style="25" min="14" max="14"/>
    <col width="9.33203125" bestFit="1" customWidth="1" style="25" min="15" max="15"/>
    <col width="5.44140625" bestFit="1" customWidth="1" style="25" min="16" max="16"/>
    <col width="5.44140625" customWidth="1" style="25" min="17" max="17"/>
    <col width="7.6640625" bestFit="1" customWidth="1" style="25" min="18" max="18"/>
    <col width="12.77734375" bestFit="1" customWidth="1" style="25" min="19" max="19"/>
    <col width="6.33203125" bestFit="1" customWidth="1" style="25" min="20" max="20"/>
    <col width="12.77734375" bestFit="1" customWidth="1" style="25" min="21" max="21"/>
    <col width="6.33203125" bestFit="1" customWidth="1" style="25" min="22" max="22"/>
    <col width="12.77734375" bestFit="1" customWidth="1" style="25" min="23" max="23"/>
    <col width="6.33203125" bestFit="1" customWidth="1" style="25" min="24" max="24"/>
    <col width="12.77734375" bestFit="1" customWidth="1" style="25" min="25" max="25"/>
    <col width="6.33203125" bestFit="1" customWidth="1" style="25" min="26" max="26"/>
    <col width="8.88671875" customWidth="1" style="25" min="27" max="28"/>
    <col width="8.88671875" customWidth="1" style="25" min="29" max="16384"/>
  </cols>
  <sheetData>
    <row r="1" ht="13.8" customHeight="1" s="25" thickBot="1"/>
    <row r="2" ht="26.4" customHeight="1" s="25" thickBot="1">
      <c r="E2" s="4" t="n"/>
      <c r="F2" s="28" t="inlineStr">
        <is>
          <t>Net</t>
        </is>
      </c>
      <c r="G2" s="20" t="n"/>
      <c r="H2" s="19" t="inlineStr">
        <is>
          <t>High Risk</t>
        </is>
      </c>
      <c r="I2" s="20" t="n"/>
      <c r="J2" s="19" t="inlineStr">
        <is>
          <t>Medium Risk</t>
        </is>
      </c>
      <c r="K2" s="20" t="n"/>
      <c r="L2" s="21" t="inlineStr">
        <is>
          <t>Low Risk</t>
        </is>
      </c>
      <c r="M2" s="22" t="n"/>
      <c r="N2" s="3" t="n"/>
    </row>
    <row r="3" ht="26.4" customHeight="1" s="25" thickBot="1">
      <c r="B3" s="23" t="inlineStr">
        <is>
          <t>Today (P&amp;L)</t>
        </is>
      </c>
      <c r="C3" s="20" t="n"/>
      <c r="D3" s="20" t="n"/>
      <c r="E3" s="7" t="inlineStr">
        <is>
          <t>Net</t>
        </is>
      </c>
      <c r="F3" s="12">
        <f>SUM(agg_sheet!$G$2:$G$10)</f>
        <v/>
      </c>
      <c r="G3" s="14">
        <f>F3/SUM(agg_sheet!$E$2:$E$10)</f>
        <v/>
      </c>
      <c r="H3" s="10">
        <f>SUMIFS(agg_sheet!$G$2:$G$10,agg_sheet!$D$2:$D$10,"high")</f>
        <v/>
      </c>
      <c r="I3" s="14">
        <f>H3/SUMIFS(agg_sheet!$E$2:$E$10,agg_sheet!$D$2:$D$10,"high")</f>
        <v/>
      </c>
      <c r="J3" s="10">
        <f>SUMIFS(agg_sheet!$G$2:$G$10,agg_sheet!$D$2:$D$10,"med")</f>
        <v/>
      </c>
      <c r="K3" s="14">
        <f>J3/SUMIFS(agg_sheet!$E$2:$E$10,agg_sheet!$D$2:$D$10,"med")</f>
        <v/>
      </c>
      <c r="L3" s="10">
        <f>SUMIFS(agg_sheet!$G$2:$G$10,agg_sheet!$D$2:$D$10,"low")</f>
        <v/>
      </c>
      <c r="M3" s="14">
        <f>L3/SUMIFS(agg_sheet!$E$2:$E$10,agg_sheet!$D$2:$D$10,"low")</f>
        <v/>
      </c>
      <c r="N3" s="2" t="n"/>
    </row>
    <row r="4" ht="25.8" customHeight="1" s="25" thickBot="1">
      <c r="B4" s="24" t="n"/>
      <c r="E4" s="8" t="inlineStr">
        <is>
          <t>Debt</t>
        </is>
      </c>
      <c r="F4" s="6">
        <f>SUM(SUMIF(agg_sheet!$C$2:$C$10,"debt",agg_sheet!$G$2:$G$10), SUMIF(agg_sheet!$C$2:$C$10,"cash",agg_sheet!$G$2:$G$10),  SUMIF(agg_sheet!$C$2:$C$10,"gold",agg_sheet!$G$2:$G$10))</f>
        <v/>
      </c>
      <c r="G4" s="15">
        <f>F4/SUM(SUMIF(agg_sheet!$C$2:$C$10,"debt",agg_sheet!$E$2:$E$10), SUMIF(agg_sheet!$C$2:$C$10,"cash",agg_sheet!$E$2:$E$10),  SUMIF(agg_sheet!$C$2:$C$10,"gold",agg_sheet!$E$2:$E$10))</f>
        <v/>
      </c>
      <c r="H4" s="10">
        <f>SUMIFS(agg_sheet!$G$2:$G$10,agg_sheet!$D$2:$D$10,"high",agg_sheet!$C$2:$C$10,"debt")</f>
        <v/>
      </c>
      <c r="I4" s="15">
        <f>H4/SUMIFS(agg_sheet!$E$2:$E$10,agg_sheet!$D$2:$D$10,"high",agg_sheet!$C$2:$C$10,"debt")</f>
        <v/>
      </c>
      <c r="J4" s="5" t="n">
        <v>0</v>
      </c>
      <c r="K4" s="14" t="n">
        <v>0</v>
      </c>
      <c r="L4" s="11">
        <f>SUM(SUMIFS(agg_sheet!$G$2:$G$10,agg_sheet!$D$2:$D$10,"low",agg_sheet!$C$2:$C$10,"debt"), SUMIFS(agg_sheet!$G$2:$G$10,agg_sheet!$C$2:$C$10,"gold"), SUMIFS(agg_sheet!$G$2:$G$10,agg_sheet!$C$2:$C$10,"cash"))</f>
        <v/>
      </c>
      <c r="M4" s="15">
        <f>L4/SUM(SUMIFS(agg_sheet!$E$2:$E$10,agg_sheet!$D$2:$D$10,"low",agg_sheet!$C$2:$C$10,"debt"), SUMIFS(agg_sheet!$E$2:$E$10,agg_sheet!$C$2:$C$10,"gold"), SUMIFS(agg_sheet!$E$2:$E$10,agg_sheet!$C$2:$C$10,"cash"))</f>
        <v/>
      </c>
      <c r="N4" s="2" t="n"/>
    </row>
    <row r="5" ht="26.4" customHeight="1" s="25" thickBot="1">
      <c r="B5" s="26" t="n"/>
      <c r="C5" s="27" t="n"/>
      <c r="D5" s="27" t="n"/>
      <c r="E5" s="9" t="inlineStr">
        <is>
          <t>Equity</t>
        </is>
      </c>
      <c r="F5" s="13">
        <f>SUM(SUMIF(agg_sheet!$C$2:$C$10,"equity",agg_sheet!$G$2:$G$10), SUMIF(agg_sheet!$C$2:$C$10,"n100",agg_sheet!$G$2:$G$10),  SUMIF(agg_sheet!$C$2:$C$10,"china",agg_sheet!$G$2:$G$10))</f>
        <v/>
      </c>
      <c r="G5" s="16">
        <f>F5/SUM(SUMIF(agg_sheet!$C$2:$C$10,"equity",agg_sheet!$E$2:$E$10), SUMIF(agg_sheet!$C$2:$C$10,"n100",agg_sheet!$E$2:$E$10),  SUMIF(agg_sheet!$C$2:$C$10,"china",agg_sheet!$E$2:$E$10))</f>
        <v/>
      </c>
      <c r="H5" s="10">
        <f>SUMIFS(agg_sheet!$G$2:$G$10,agg_sheet!$D$2:$D$10,"high",agg_sheet!$C$2:$C$10,"equity")</f>
        <v/>
      </c>
      <c r="I5" s="16">
        <f>H5/SUMIFS(agg_sheet!$E$2:$E$10,agg_sheet!$D$2:$D$10,"high",agg_sheet!$C$2:$C$10,"equity")</f>
        <v/>
      </c>
      <c r="J5" s="10">
        <f>SUM(SUMIFS(agg_sheet!$G$2:$G$10,agg_sheet!$D$2:$D$10,"med",agg_sheet!$C$2:$C$10,"equity"), SUMIFS(agg_sheet!$G$2:$G$10,agg_sheet!$C$2:$C$10,"china"))</f>
        <v/>
      </c>
      <c r="K5" s="14">
        <f>J5/SUM(SUMIFS(agg_sheet!$E$2:$E$10,agg_sheet!$D$2:$D$10,"med",agg_sheet!$C$2:$C$10,"equity"), SUMIFS(agg_sheet!$E$2:$E$10,agg_sheet!$C$2:$C$10,"china"))</f>
        <v/>
      </c>
      <c r="L5" s="11">
        <f>SUM(SUMIFS(agg_sheet!$G$2:$G$10,agg_sheet!$D$2:$D$10,"low",agg_sheet!$C$2:$C$10,"equity"), SUMIFS(agg_sheet!$G$2:$G$10,agg_sheet!$C$2:$C$10,"n100"))</f>
        <v/>
      </c>
      <c r="M5" s="16">
        <f>L5/SUM(SUMIFS(agg_sheet!$E$2:$E$10,agg_sheet!$D$2:$D$10,"low",agg_sheet!$C$2:$C$10,"equity"), SUMIFS(agg_sheet!$E$2:$E$10,agg_sheet!$C$2:$C$10,"n100"))</f>
        <v/>
      </c>
      <c r="N5" s="2" t="n"/>
    </row>
    <row r="6" ht="25.2" customHeight="1" s="25" thickBot="1">
      <c r="E6" s="4" t="n"/>
      <c r="F6" s="4" t="n"/>
      <c r="G6" s="4" t="n"/>
      <c r="H6" s="4" t="n"/>
      <c r="I6" s="4" t="n"/>
      <c r="J6" s="4" t="n"/>
      <c r="K6" s="4" t="n"/>
      <c r="L6" s="4" t="n"/>
      <c r="M6" s="4" t="n"/>
    </row>
    <row r="7" ht="26.4" customHeight="1" s="25" thickBot="1">
      <c r="E7" s="4" t="n"/>
      <c r="F7" s="28" t="inlineStr">
        <is>
          <t>Net</t>
        </is>
      </c>
      <c r="G7" s="20" t="n"/>
      <c r="H7" s="19" t="inlineStr">
        <is>
          <t>High Risk</t>
        </is>
      </c>
      <c r="I7" s="20" t="n"/>
      <c r="J7" s="19" t="inlineStr">
        <is>
          <t>Medium Risk</t>
        </is>
      </c>
      <c r="K7" s="20" t="n"/>
      <c r="L7" s="21" t="inlineStr">
        <is>
          <t>Low Risk</t>
        </is>
      </c>
      <c r="M7" s="22" t="n"/>
    </row>
    <row r="8" ht="25.8" customHeight="1" s="25" thickBot="1">
      <c r="B8" s="23" t="inlineStr">
        <is>
          <t>Net (P&amp;L)</t>
        </is>
      </c>
      <c r="C8" s="20" t="n"/>
      <c r="D8" s="20" t="n"/>
      <c r="E8" s="7" t="inlineStr">
        <is>
          <t>Net</t>
        </is>
      </c>
      <c r="F8" s="12">
        <f>SUM(agg_sheet!$H$2:$H$10)</f>
        <v/>
      </c>
      <c r="G8" s="14">
        <f>F8/SUM(agg_sheet!$E$2:$E$10)</f>
        <v/>
      </c>
      <c r="H8" s="10">
        <f>SUMIFS(agg_sheet!$H$2:$H$10,agg_sheet!$D$2:$D$10,"high")</f>
        <v/>
      </c>
      <c r="I8" s="14">
        <f>H8/SUMIFS(agg_sheet!$E$2:$E$10,agg_sheet!$D$2:$D$10,"high")</f>
        <v/>
      </c>
      <c r="J8" s="10">
        <f>SUMIFS(agg_sheet!$H$2:$H$10,agg_sheet!$D$2:$D$10,"med")</f>
        <v/>
      </c>
      <c r="K8" s="14">
        <f>J8/SUMIFS(agg_sheet!$E$2:$E$10,agg_sheet!$D$2:$D$10,"med")</f>
        <v/>
      </c>
      <c r="L8" s="10">
        <f>SUMIFS(agg_sheet!$H$2:$H$10,agg_sheet!$D$2:$D$10,"low")</f>
        <v/>
      </c>
      <c r="M8" s="14">
        <f>L8/SUMIFS(agg_sheet!$E$2:$E$10,agg_sheet!$D$2:$D$10,"low")</f>
        <v/>
      </c>
      <c r="Y8" s="1" t="n"/>
    </row>
    <row r="9" ht="25.8" customHeight="1" s="25" thickBot="1">
      <c r="B9" s="24" t="n"/>
      <c r="E9" s="8" t="inlineStr">
        <is>
          <t>Debt</t>
        </is>
      </c>
      <c r="F9" s="6">
        <f>SUM(SUMIF(agg_sheet!$C$2:$C$10,"debt",agg_sheet!$H$2:$H$10), SUMIF(agg_sheet!$C$2:$C$10,"cash",agg_sheet!$H$2:$H$10),  SUMIF(agg_sheet!$C$2:$C$10,"gold",agg_sheet!$H$2:$H$10))</f>
        <v/>
      </c>
      <c r="G9" s="15">
        <f>F9/SUM(SUMIF(agg_sheet!$C$2:$C$10,"debt",agg_sheet!$E$2:$E$10), SUMIF(agg_sheet!$C$2:$C$10,"cash",agg_sheet!$E$2:$E$10),  SUMIF(agg_sheet!$C$2:$C$10,"gold",agg_sheet!$E$2:$E$10))</f>
        <v/>
      </c>
      <c r="H9" s="10">
        <f>SUMIFS(agg_sheet!$H$2:$H$10,agg_sheet!$D$2:$D$10,"high",agg_sheet!$C$2:$C$10,"debt")</f>
        <v/>
      </c>
      <c r="I9" s="15">
        <f>H9/SUMIFS(agg_sheet!$E$2:$E$10,agg_sheet!$D$2:$D$10,"high",agg_sheet!$C$2:$C$10,"debt")</f>
        <v/>
      </c>
      <c r="J9" s="5" t="n">
        <v>0</v>
      </c>
      <c r="K9" s="14" t="n">
        <v>0</v>
      </c>
      <c r="L9" s="5">
        <f>SUM(SUMIFS(agg_sheet!$H$2:$H$10,agg_sheet!$D$2:$D$10,"low",agg_sheet!$C$2:$C$10,"debt"), SUMIFS(agg_sheet!$H$2:$H$10,agg_sheet!$C$2:$C$10,"gold"), SUMIFS(agg_sheet!$H$2:$H$10,agg_sheet!$C$2:$C$10,"cash"))</f>
        <v/>
      </c>
      <c r="M9" s="15">
        <f>L9/SUM(SUMIFS(agg_sheet!$E$2:$E$10,agg_sheet!$D$2:$D$10,"low",agg_sheet!$C$2:$C$10,"debt"), SUMIFS(agg_sheet!$E$2:$E$10,agg_sheet!$C$2:$C$10,"gold"), SUMIFS(agg_sheet!$E$2:$E$10,agg_sheet!$C$2:$C$10,"cash"))</f>
        <v/>
      </c>
    </row>
    <row r="10" ht="26.4" customHeight="1" s="25" thickBot="1">
      <c r="B10" s="26" t="n"/>
      <c r="C10" s="27" t="n"/>
      <c r="D10" s="27" t="n"/>
      <c r="E10" s="9" t="inlineStr">
        <is>
          <t>Equity</t>
        </is>
      </c>
      <c r="F10" s="13">
        <f>SUM(SUMIF(agg_sheet!$C$2:$C$10,"equity",agg_sheet!$H$2:$H$10), SUMIF(agg_sheet!$C$2:$C$10,"n100",agg_sheet!$H$2:$H$10),  SUMIF(agg_sheet!$C$2:$C$10,"china",agg_sheet!$H$2:$H$10))</f>
        <v/>
      </c>
      <c r="G10" s="16">
        <f>F10/SUM(SUMIF(agg_sheet!$C$2:$C$10,"equity",agg_sheet!$E$2:$E$10), SUMIF(agg_sheet!$C$2:$C$10,"n100",agg_sheet!$E$2:$E$10),  SUMIF(agg_sheet!$C$2:$C$10,"china",agg_sheet!$E$2:$E$10))</f>
        <v/>
      </c>
      <c r="H10" s="10">
        <f>SUMIFS(agg_sheet!$H$2:$H$10,agg_sheet!$D$2:$D$10,"high",agg_sheet!$C$2:$C$10,"equity")</f>
        <v/>
      </c>
      <c r="I10" s="16">
        <f>H10/SUMIFS(agg_sheet!$E$2:$E$10,agg_sheet!$D$2:$D$10,"high",agg_sheet!$C$2:$C$10,"equity")</f>
        <v/>
      </c>
      <c r="J10" s="10">
        <f>SUM(SUMIFS(agg_sheet!$H$2:$H$10,agg_sheet!$D$2:$D$10,"med",agg_sheet!$C$2:$C$10,"equity"), SUMIFS(agg_sheet!$H$2:$H$10,agg_sheet!$C$2:$C$10,"china"))</f>
        <v/>
      </c>
      <c r="K10" s="14">
        <f>J10/SUM(SUMIFS(agg_sheet!$E$2:$E$10,agg_sheet!$D$2:$D$10,"med",agg_sheet!$C$2:$C$10,"equity"), SUMIFS(agg_sheet!$E$2:$E$10,agg_sheet!$C$2:$C$10,"china"))</f>
        <v/>
      </c>
      <c r="L10" s="11">
        <f>SUM(SUMIFS(agg_sheet!$H$2:$H$10,agg_sheet!$D$2:$D$10,"low",agg_sheet!$C$2:$C$10,"equity"), SUMIFS(agg_sheet!$H$2:$H$10,agg_sheet!$C$2:$C$10,"n100"))</f>
        <v/>
      </c>
      <c r="M10" s="16">
        <f>L10/SUM(SUMIFS(agg_sheet!$E$2:$E$10,agg_sheet!$D$2:$D$10,"low",agg_sheet!$C$2:$C$10,"equity"), SUMIFS(agg_sheet!$E$2:$E$10,agg_sheet!$C$2:$C$10,"n100"))</f>
        <v/>
      </c>
    </row>
    <row r="14" ht="13.8" customHeight="1" s="25" thickBot="1"/>
    <row r="15" ht="13.2" customHeight="1" s="25" thickBot="1">
      <c r="B15" s="23" t="inlineStr">
        <is>
          <t>Net (P&amp;L)</t>
        </is>
      </c>
      <c r="C15" s="20" t="n"/>
      <c r="D15" s="20" t="n"/>
      <c r="E15" s="29">
        <f>SUM(agg_sheet!F2:F10)</f>
        <v/>
      </c>
      <c r="F15" s="20" t="n"/>
      <c r="G15" s="20" t="n"/>
      <c r="H15" s="22" t="n"/>
    </row>
    <row r="16" ht="13.2" customHeight="1" s="25">
      <c r="B16" s="24" t="n"/>
      <c r="E16" s="24" t="n"/>
      <c r="H16" s="30" t="n"/>
    </row>
    <row r="17" ht="13.8" customHeight="1" s="25" thickBot="1">
      <c r="B17" s="26" t="n"/>
      <c r="C17" s="27" t="n"/>
      <c r="D17" s="27" t="n"/>
      <c r="E17" s="26" t="n"/>
      <c r="F17" s="27" t="n"/>
      <c r="G17" s="27" t="n"/>
      <c r="H17" s="31" t="n"/>
    </row>
    <row r="19">
      <c r="H19" t="inlineStr">
        <is>
          <t>Crores</t>
        </is>
      </c>
      <c r="I19" t="inlineStr">
        <is>
          <t>Lakhs</t>
        </is>
      </c>
      <c r="J19" t="inlineStr">
        <is>
          <t>Thousands</t>
        </is>
      </c>
      <c r="K19" t="inlineStr">
        <is>
          <t>Hundreds</t>
        </is>
      </c>
    </row>
    <row r="20">
      <c r="H20">
        <f>(MOD(SUM(agg_sheet!F2:F10),1000000000) - MOD(SUM(agg_sheet!F2:F10),10000000)) / 10000000</f>
        <v/>
      </c>
      <c r="I20">
        <f>(MOD(SUM(agg_sheet!F2:F10),10000000) - MOD(SUM(agg_sheet!F2:F10),100000)) / 100000</f>
        <v/>
      </c>
      <c r="J20">
        <f>(MOD(SUM(agg_sheet!F2:F10),100000) - MOD(SUM(agg_sheet!F2:F10),1000)) / 1000</f>
        <v/>
      </c>
      <c r="K20">
        <f>MOD(SUM(agg_sheet!F2:F10),1000)</f>
        <v/>
      </c>
    </row>
  </sheetData>
  <mergeCells count="12">
    <mergeCell ref="B8:D10"/>
    <mergeCell ref="B15:D17"/>
    <mergeCell ref="E15:H17"/>
    <mergeCell ref="F2:G2"/>
    <mergeCell ref="H2:I2"/>
    <mergeCell ref="J2:K2"/>
    <mergeCell ref="L2:M2"/>
    <mergeCell ref="B3:D5"/>
    <mergeCell ref="F7:G7"/>
    <mergeCell ref="H7:I7"/>
    <mergeCell ref="J7:K7"/>
    <mergeCell ref="L7:M7"/>
  </mergeCells>
  <conditionalFormatting sqref="J9">
    <cfRule type="cellIs" priority="101" operator="lessThan" dxfId="1">
      <formula>0</formula>
    </cfRule>
    <cfRule type="cellIs" priority="102" operator="greaterThan" dxfId="0">
      <formula>0</formula>
    </cfRule>
  </conditionalFormatting>
  <conditionalFormatting sqref="N3:N5 L4:L5">
    <cfRule type="cellIs" priority="91" operator="lessThan" dxfId="1">
      <formula>0</formula>
    </cfRule>
    <cfRule type="cellIs" priority="92" operator="greaterThan" dxfId="0">
      <formula>0</formula>
    </cfRule>
  </conditionalFormatting>
  <conditionalFormatting sqref="F3">
    <cfRule type="cellIs" priority="100" operator="greaterThan" dxfId="0">
      <formula>0</formula>
    </cfRule>
  </conditionalFormatting>
  <conditionalFormatting sqref="G3 F4:G5">
    <cfRule type="cellIs" priority="99" operator="greaterThan" dxfId="0">
      <formula>0</formula>
    </cfRule>
  </conditionalFormatting>
  <conditionalFormatting sqref="F3:G5">
    <cfRule type="cellIs" priority="98" operator="lessThan" dxfId="1">
      <formula>0</formula>
    </cfRule>
  </conditionalFormatting>
  <conditionalFormatting sqref="J4">
    <cfRule type="cellIs" priority="93" operator="lessThan" dxfId="1">
      <formula>0</formula>
    </cfRule>
    <cfRule type="cellIs" priority="94" operator="greaterThan" dxfId="0">
      <formula>0</formula>
    </cfRule>
  </conditionalFormatting>
  <conditionalFormatting sqref="I3:I5">
    <cfRule type="cellIs" priority="87" operator="lessThan" dxfId="1">
      <formula>0</formula>
    </cfRule>
    <cfRule type="cellIs" priority="88" operator="greaterThan" dxfId="0">
      <formula>0</formula>
    </cfRule>
  </conditionalFormatting>
  <conditionalFormatting sqref="K3:K5">
    <cfRule type="cellIs" priority="85" operator="lessThan" dxfId="1">
      <formula>0</formula>
    </cfRule>
    <cfRule type="cellIs" priority="86" operator="greaterThan" dxfId="0">
      <formula>0</formula>
    </cfRule>
  </conditionalFormatting>
  <conditionalFormatting sqref="M4:M5">
    <cfRule type="cellIs" priority="83" operator="lessThan" dxfId="1">
      <formula>0</formula>
    </cfRule>
    <cfRule type="cellIs" priority="84" operator="greaterThan" dxfId="0">
      <formula>0</formula>
    </cfRule>
  </conditionalFormatting>
  <conditionalFormatting sqref="F9">
    <cfRule type="cellIs" priority="77" operator="lessThan" dxfId="1">
      <formula>0</formula>
    </cfRule>
    <cfRule type="cellIs" priority="78" operator="greaterThan" dxfId="0">
      <formula>0</formula>
    </cfRule>
  </conditionalFormatting>
  <conditionalFormatting sqref="F10">
    <cfRule type="cellIs" priority="75" operator="lessThan" dxfId="1">
      <formula>0</formula>
    </cfRule>
    <cfRule type="cellIs" priority="76" operator="greaterThan" dxfId="0">
      <formula>0</formula>
    </cfRule>
  </conditionalFormatting>
  <conditionalFormatting sqref="H8">
    <cfRule type="cellIs" priority="73" operator="lessThan" dxfId="1">
      <formula>0</formula>
    </cfRule>
    <cfRule type="cellIs" priority="74" operator="greaterThan" dxfId="0">
      <formula>0</formula>
    </cfRule>
  </conditionalFormatting>
  <conditionalFormatting sqref="M3">
    <cfRule type="cellIs" priority="69" operator="lessThan" dxfId="1">
      <formula>0</formula>
    </cfRule>
    <cfRule type="cellIs" priority="70" operator="greaterThan" dxfId="0">
      <formula>0</formula>
    </cfRule>
  </conditionalFormatting>
  <conditionalFormatting sqref="L3">
    <cfRule type="cellIs" priority="57" operator="lessThan" dxfId="1">
      <formula>0</formula>
    </cfRule>
    <cfRule type="cellIs" priority="58" operator="greaterThan" dxfId="0">
      <formula>0</formula>
    </cfRule>
  </conditionalFormatting>
  <conditionalFormatting sqref="L9">
    <cfRule type="cellIs" priority="55" operator="lessThan" dxfId="1">
      <formula>0</formula>
    </cfRule>
    <cfRule type="cellIs" priority="56" operator="greaterThan" dxfId="0">
      <formula>0</formula>
    </cfRule>
  </conditionalFormatting>
  <conditionalFormatting sqref="J10">
    <cfRule type="cellIs" priority="45" operator="lessThan" dxfId="1">
      <formula>0</formula>
    </cfRule>
    <cfRule type="cellIs" priority="46" operator="greaterThan" dxfId="0">
      <formula>0</formula>
    </cfRule>
  </conditionalFormatting>
  <conditionalFormatting sqref="L10">
    <cfRule type="cellIs" priority="33" operator="lessThan" dxfId="1">
      <formula>0</formula>
    </cfRule>
    <cfRule type="cellIs" priority="34" operator="greaterThan" dxfId="0">
      <formula>0</formula>
    </cfRule>
  </conditionalFormatting>
  <conditionalFormatting sqref="J5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H5">
    <cfRule type="cellIs" priority="29" operator="lessThan" dxfId="1">
      <formula>0</formula>
    </cfRule>
    <cfRule type="cellIs" priority="30" operator="greaterThan" dxfId="0">
      <formula>0</formula>
    </cfRule>
  </conditionalFormatting>
  <conditionalFormatting sqref="H10">
    <cfRule type="cellIs" priority="27" operator="lessThan" dxfId="1">
      <formula>0</formula>
    </cfRule>
    <cfRule type="cellIs" priority="28" operator="greaterThan" dxfId="0">
      <formula>0</formula>
    </cfRule>
  </conditionalFormatting>
  <conditionalFormatting sqref="H4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H9">
    <cfRule type="cellIs" priority="23" operator="lessThan" dxfId="1">
      <formula>0</formula>
    </cfRule>
    <cfRule type="cellIs" priority="24" operator="greaterThan" dxfId="0">
      <formula>0</formula>
    </cfRule>
  </conditionalFormatting>
  <conditionalFormatting sqref="H3">
    <cfRule type="cellIs" priority="21" operator="lessThan" dxfId="1">
      <formula>0</formula>
    </cfRule>
    <cfRule type="cellIs" priority="22" operator="greaterThan" dxfId="0">
      <formula>0</formula>
    </cfRule>
  </conditionalFormatting>
  <conditionalFormatting sqref="J8">
    <cfRule type="cellIs" priority="17" operator="lessThan" dxfId="1">
      <formula>0</formula>
    </cfRule>
    <cfRule type="cellIs" priority="18" operator="greaterThan" dxfId="0">
      <formula>0</formula>
    </cfRule>
  </conditionalFormatting>
  <conditionalFormatting sqref="J3">
    <cfRule type="cellIs" priority="15" operator="lessThan" dxfId="1">
      <formula>0</formula>
    </cfRule>
    <cfRule type="cellIs" priority="16" operator="greaterThan" dxfId="0">
      <formula>0</formula>
    </cfRule>
  </conditionalFormatting>
  <conditionalFormatting sqref="F8">
    <cfRule type="cellIs" priority="14" operator="greaterThan" dxfId="0">
      <formula>0</formula>
    </cfRule>
    <cfRule type="cellIs" priority="13" operator="lessThan" dxfId="1">
      <formula>0</formula>
    </cfRule>
  </conditionalFormatting>
  <conditionalFormatting sqref="G8:G10">
    <cfRule type="cellIs" priority="12" operator="greaterThan" dxfId="0">
      <formula>0</formula>
    </cfRule>
    <cfRule type="cellIs" priority="11" operator="lessThan" dxfId="1">
      <formula>0</formula>
    </cfRule>
  </conditionalFormatting>
  <conditionalFormatting sqref="I8:I10">
    <cfRule type="cellIs" priority="9" operator="lessThan" dxfId="1">
      <formula>0</formula>
    </cfRule>
    <cfRule type="cellIs" priority="10" operator="greaterThan" dxfId="0">
      <formula>0</formula>
    </cfRule>
  </conditionalFormatting>
  <conditionalFormatting sqref="K8:K10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M9:M10">
    <cfRule type="cellIs" priority="5" operator="lessThan" dxfId="1">
      <formula>0</formula>
    </cfRule>
    <cfRule type="cellIs" priority="6" operator="greaterThan" dxfId="0">
      <formula>0</formula>
    </cfRule>
  </conditionalFormatting>
  <conditionalFormatting sqref="M8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L8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Investments</t>
        </is>
      </c>
      <c r="B1" s="32" t="inlineStr">
        <is>
          <t>Asset Allocated(%)</t>
        </is>
      </c>
      <c r="C1" s="32" t="inlineStr">
        <is>
          <t>inv_type</t>
        </is>
      </c>
      <c r="D1" s="32" t="inlineStr">
        <is>
          <t>risk_type</t>
        </is>
      </c>
      <c r="E1" s="32" t="inlineStr">
        <is>
          <t>invested</t>
        </is>
      </c>
      <c r="F1" s="32" t="inlineStr">
        <is>
          <t>current_value</t>
        </is>
      </c>
      <c r="G1" s="32" t="inlineStr">
        <is>
          <t>Today(P&amp;L)</t>
        </is>
      </c>
      <c r="H1" s="32" t="inlineStr">
        <is>
          <t>p&amp;l</t>
        </is>
      </c>
      <c r="I1" s="32" t="inlineStr">
        <is>
          <t>per_increase_today</t>
        </is>
      </c>
      <c r="J1" s="32" t="inlineStr">
        <is>
          <t>net_p&amp;l(%)</t>
        </is>
      </c>
      <c r="K1" s="32" t="inlineStr">
        <is>
          <t>current_asset_allocated(%)</t>
        </is>
      </c>
    </row>
    <row r="2">
      <c r="A2" t="inlineStr">
        <is>
          <t>Equity - Low Risk</t>
        </is>
      </c>
      <c r="B2" t="n">
        <v>20</v>
      </c>
      <c r="C2" t="inlineStr">
        <is>
          <t>equity</t>
        </is>
      </c>
      <c r="D2" t="inlineStr">
        <is>
          <t>low</t>
        </is>
      </c>
      <c r="E2" t="n">
        <v>320275.8944</v>
      </c>
      <c r="F2" t="n">
        <v>318522.1784973145</v>
      </c>
      <c r="G2" t="n">
        <v>696.4260711669922</v>
      </c>
      <c r="H2" t="n">
        <v>-1753.71590268556</v>
      </c>
      <c r="I2" t="n">
        <v>0.2186428820914472</v>
      </c>
      <c r="J2" t="n">
        <v>-0.5475641262265286</v>
      </c>
      <c r="K2" t="n">
        <v>7.436362444118491</v>
      </c>
    </row>
    <row r="3">
      <c r="A3" t="inlineStr">
        <is>
          <t>Equity - Medium Risk</t>
        </is>
      </c>
      <c r="B3" t="n">
        <v>20</v>
      </c>
      <c r="C3" t="inlineStr">
        <is>
          <t>equity</t>
        </is>
      </c>
      <c r="D3" t="inlineStr">
        <is>
          <t>med</t>
        </is>
      </c>
      <c r="E3" t="n">
        <v>95646.67180000001</v>
      </c>
      <c r="F3" t="n">
        <v>74509.69905090332</v>
      </c>
      <c r="G3" t="n">
        <v>534.2496643066406</v>
      </c>
      <c r="H3" t="n">
        <v>-21136.97274909668</v>
      </c>
      <c r="I3" t="n">
        <v>0.7170202954942194</v>
      </c>
      <c r="J3" t="n">
        <v>-22.09901541926593</v>
      </c>
      <c r="K3" t="n">
        <v>1.739537040587521</v>
      </c>
    </row>
    <row r="4">
      <c r="A4" t="inlineStr">
        <is>
          <t>Equity - High Risk</t>
        </is>
      </c>
      <c r="B4" t="n">
        <v>20</v>
      </c>
      <c r="C4" t="inlineStr">
        <is>
          <t>equity</t>
        </is>
      </c>
      <c r="D4" t="inlineStr">
        <is>
          <t>high</t>
        </is>
      </c>
      <c r="E4" t="n">
        <v>136992.9856441</v>
      </c>
      <c r="F4" t="n">
        <v>134008.3254670982</v>
      </c>
      <c r="G4" t="n">
        <v>1160.945740371704</v>
      </c>
      <c r="H4" t="n">
        <v>-2984.660177001769</v>
      </c>
      <c r="I4" t="n">
        <v>0.8663235931984985</v>
      </c>
      <c r="J4" t="n">
        <v>-2.178695619318602</v>
      </c>
      <c r="K4" t="n">
        <v>3.128618808913298</v>
      </c>
    </row>
    <row r="5">
      <c r="A5" t="inlineStr">
        <is>
          <t>Debt - Low Risk</t>
        </is>
      </c>
      <c r="B5" t="n">
        <v>5</v>
      </c>
      <c r="C5" t="inlineStr">
        <is>
          <t>debt</t>
        </is>
      </c>
      <c r="D5" t="inlineStr">
        <is>
          <t>low</t>
        </is>
      </c>
      <c r="E5" t="n">
        <v>1761558.29</v>
      </c>
      <c r="F5" t="n">
        <v>1761558.29</v>
      </c>
      <c r="G5" t="n">
        <v>0</v>
      </c>
      <c r="H5" t="n">
        <v>0</v>
      </c>
      <c r="I5" t="n">
        <v>0</v>
      </c>
      <c r="J5" t="n">
        <v>0</v>
      </c>
      <c r="K5" t="n">
        <v>41.12613436427328</v>
      </c>
    </row>
    <row r="6">
      <c r="A6" t="inlineStr">
        <is>
          <t>Debt - High Risk</t>
        </is>
      </c>
      <c r="B6" t="n">
        <v>10</v>
      </c>
      <c r="C6" t="inlineStr">
        <is>
          <t>debt</t>
        </is>
      </c>
      <c r="D6" t="inlineStr">
        <is>
          <t>high</t>
        </is>
      </c>
      <c r="E6" t="n">
        <v>292985.1594637</v>
      </c>
      <c r="F6" t="n">
        <v>294427.4481737652</v>
      </c>
      <c r="G6" t="n">
        <v>-277.8167929763794</v>
      </c>
      <c r="H6" t="n">
        <v>1442.288710065186</v>
      </c>
      <c r="I6" t="n">
        <v>-0.09435831974891738</v>
      </c>
      <c r="J6" t="n">
        <v>0.4922736403117651</v>
      </c>
      <c r="K6" t="n">
        <v>6.87383600239784</v>
      </c>
    </row>
    <row r="7">
      <c r="A7" t="inlineStr">
        <is>
          <t>Gold</t>
        </is>
      </c>
      <c r="B7" t="n">
        <v>5</v>
      </c>
      <c r="C7" t="inlineStr">
        <is>
          <t>gold</t>
        </is>
      </c>
      <c r="D7" t="inlineStr">
        <is>
          <t>low</t>
        </is>
      </c>
      <c r="E7" t="n">
        <v>5332.6278</v>
      </c>
      <c r="F7" t="n">
        <v>5620.529960632324</v>
      </c>
      <c r="G7" t="n">
        <v>-2.580059051513672</v>
      </c>
      <c r="H7" t="n">
        <v>287.902160632324</v>
      </c>
      <c r="I7" t="n">
        <v>-0.0459041953265099</v>
      </c>
      <c r="J7" t="n">
        <v>5.398879716156526</v>
      </c>
      <c r="K7" t="n">
        <v>0.1312194275214069</v>
      </c>
    </row>
    <row r="8">
      <c r="A8" t="inlineStr">
        <is>
          <t>Nasdaq 100</t>
        </is>
      </c>
      <c r="B8" t="n">
        <v>10</v>
      </c>
      <c r="C8" t="inlineStr">
        <is>
          <t>n100</t>
        </is>
      </c>
      <c r="D8" t="inlineStr">
        <is>
          <t>low</t>
        </is>
      </c>
      <c r="E8" t="n">
        <v>37167.293</v>
      </c>
      <c r="F8" t="n">
        <v>34357.44899749756</v>
      </c>
      <c r="G8" t="n">
        <v>0</v>
      </c>
      <c r="H8" t="n">
        <v>-2809.844002502439</v>
      </c>
      <c r="I8" t="n">
        <v>0</v>
      </c>
      <c r="J8" t="n">
        <v>-7.559990991279456</v>
      </c>
      <c r="K8" t="n">
        <v>0.8021245007366465</v>
      </c>
    </row>
    <row r="9">
      <c r="A9" t="inlineStr">
        <is>
          <t>China</t>
        </is>
      </c>
      <c r="B9" t="n">
        <v>10</v>
      </c>
      <c r="C9" t="inlineStr">
        <is>
          <t>china</t>
        </is>
      </c>
      <c r="D9" t="inlineStr">
        <is>
          <t>med</t>
        </is>
      </c>
      <c r="E9" t="n">
        <v>34998.22475489999</v>
      </c>
      <c r="F9" t="n">
        <v>30964.39804679489</v>
      </c>
      <c r="G9" t="n">
        <v>-276.7160626068115</v>
      </c>
      <c r="H9" t="n">
        <v>-4033.826708105105</v>
      </c>
      <c r="I9" t="n">
        <v>-0.8936587825431804</v>
      </c>
      <c r="J9" t="n">
        <v>-11.5258037696336</v>
      </c>
      <c r="K9" t="n">
        <v>0.7229088028539365</v>
      </c>
    </row>
    <row r="10">
      <c r="A10" t="inlineStr">
        <is>
          <t>Cash</t>
        </is>
      </c>
      <c r="B10" t="inlineStr"/>
      <c r="C10" t="inlineStr">
        <is>
          <t>cash</t>
        </is>
      </c>
      <c r="D10" t="inlineStr">
        <is>
          <t>low</t>
        </is>
      </c>
      <c r="E10" t="n">
        <v>1758177.9092896</v>
      </c>
      <c r="F10" t="n">
        <v>1629337.947347656</v>
      </c>
      <c r="G10" t="n">
        <v>-104.1034814453125</v>
      </c>
      <c r="H10" t="n">
        <v>19369.85805805633</v>
      </c>
      <c r="I10" t="n">
        <v>-0.006389311782419296</v>
      </c>
      <c r="J10" t="n">
        <v>1.101700684311454</v>
      </c>
      <c r="K10" t="n">
        <v>38.03925860859758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Quantity Available</t>
        </is>
      </c>
      <c r="C1" s="32" t="inlineStr">
        <is>
          <t>Average Price</t>
        </is>
      </c>
      <c r="D1" s="32" t="inlineStr">
        <is>
          <t>ticker</t>
        </is>
      </c>
      <c r="E1" s="32" t="inlineStr">
        <is>
          <t>inv_type</t>
        </is>
      </c>
      <c r="F1" s="32" t="inlineStr">
        <is>
          <t>risk_type</t>
        </is>
      </c>
      <c r="G1" s="32" t="inlineStr">
        <is>
          <t>closing_price</t>
        </is>
      </c>
      <c r="H1" s="32" t="inlineStr">
        <is>
          <t>Today(P&amp;L)</t>
        </is>
      </c>
      <c r="I1" s="32" t="inlineStr">
        <is>
          <t>Today(P&amp;L%)</t>
        </is>
      </c>
      <c r="J1" s="32" t="inlineStr">
        <is>
          <t>invested</t>
        </is>
      </c>
      <c r="K1" s="32" t="inlineStr">
        <is>
          <t>current_value</t>
        </is>
      </c>
      <c r="L1" s="32" t="inlineStr">
        <is>
          <t>p&amp;l</t>
        </is>
      </c>
      <c r="M1" s="32" t="inlineStr">
        <is>
          <t>p_tage</t>
        </is>
      </c>
    </row>
    <row r="2">
      <c r="A2" t="inlineStr">
        <is>
          <t>ASTRAL</t>
        </is>
      </c>
      <c r="B2" t="n">
        <v>11</v>
      </c>
      <c r="C2" t="n">
        <v>1991.0682</v>
      </c>
      <c r="D2" t="inlineStr">
        <is>
          <t>ASTRAL.NS</t>
        </is>
      </c>
      <c r="E2" t="inlineStr">
        <is>
          <t>stock</t>
        </is>
      </c>
      <c r="F2" t="inlineStr">
        <is>
          <t>med</t>
        </is>
      </c>
      <c r="G2" t="n">
        <v>1700.699951171875</v>
      </c>
      <c r="H2" t="n">
        <v>-0.550537109375</v>
      </c>
      <c r="I2" t="n">
        <v>-0.00294275044098192</v>
      </c>
      <c r="J2" t="n">
        <v>21901.7502</v>
      </c>
      <c r="K2" t="n">
        <v>18707.69946289062</v>
      </c>
      <c r="L2" t="n">
        <v>-3194.050737109374</v>
      </c>
      <c r="M2" t="n">
        <v>-14.58354107750427</v>
      </c>
    </row>
    <row r="3">
      <c r="A3" t="inlineStr">
        <is>
          <t>BANKBEES</t>
        </is>
      </c>
      <c r="B3" t="n">
        <v>7</v>
      </c>
      <c r="C3" t="n">
        <v>328.8214</v>
      </c>
      <c r="D3" t="inlineStr">
        <is>
          <t>BANKBEES.NS</t>
        </is>
      </c>
      <c r="E3" t="inlineStr">
        <is>
          <t>index</t>
        </is>
      </c>
      <c r="F3" t="inlineStr">
        <is>
          <t>low</t>
        </is>
      </c>
      <c r="G3" t="n">
        <v>354.6499938964844</v>
      </c>
      <c r="H3" t="n">
        <v>11.83001708984375</v>
      </c>
      <c r="I3" t="n">
        <v>0.4788085002040068</v>
      </c>
      <c r="J3" t="n">
        <v>2301.7498</v>
      </c>
      <c r="K3" t="n">
        <v>2482.549957275391</v>
      </c>
      <c r="L3" t="n">
        <v>180.8001572753906</v>
      </c>
      <c r="M3" t="n">
        <v>7.854900531560406</v>
      </c>
    </row>
    <row r="4">
      <c r="A4" t="inlineStr">
        <is>
          <t>COLPAL</t>
        </is>
      </c>
      <c r="B4" t="n">
        <v>13</v>
      </c>
      <c r="C4" t="n">
        <v>1460</v>
      </c>
      <c r="D4" t="inlineStr">
        <is>
          <t>COLPAL.NS</t>
        </is>
      </c>
      <c r="E4" t="inlineStr">
        <is>
          <t>stock</t>
        </is>
      </c>
      <c r="F4" t="inlineStr">
        <is>
          <t>low</t>
        </is>
      </c>
      <c r="G4" t="n">
        <v>1566.699951171875</v>
      </c>
      <c r="H4" t="n">
        <v>-42.900634765625</v>
      </c>
      <c r="I4" t="n">
        <v>-0.2101941928742038</v>
      </c>
      <c r="J4" t="n">
        <v>18980</v>
      </c>
      <c r="K4" t="n">
        <v>20367.09936523438</v>
      </c>
      <c r="L4" t="n">
        <v>1387.099365234375</v>
      </c>
      <c r="M4" t="n">
        <v>7.308215833690069</v>
      </c>
    </row>
    <row r="5">
      <c r="A5" t="inlineStr">
        <is>
          <t>CONSUMBEES</t>
        </is>
      </c>
      <c r="B5" t="n">
        <v>16</v>
      </c>
      <c r="C5" t="n">
        <v>66.1356</v>
      </c>
      <c r="D5" t="inlineStr">
        <is>
          <t>CONSUMBEES.NS</t>
        </is>
      </c>
      <c r="E5" t="inlineStr">
        <is>
          <t>index</t>
        </is>
      </c>
      <c r="F5" t="inlineStr">
        <is>
          <t>low</t>
        </is>
      </c>
      <c r="G5" t="n">
        <v>77.76999664306641</v>
      </c>
      <c r="H5" t="inlineStr"/>
      <c r="I5" t="inlineStr"/>
      <c r="J5" t="n">
        <v>1058.1696</v>
      </c>
      <c r="K5" t="n">
        <v>1244.319946289062</v>
      </c>
      <c r="L5" t="n">
        <v>186.1503462890626</v>
      </c>
      <c r="M5" t="n">
        <v>17.5917306912864</v>
      </c>
    </row>
    <row r="6">
      <c r="A6" t="inlineStr">
        <is>
          <t>GOLDBEES-E</t>
        </is>
      </c>
      <c r="B6" t="n">
        <v>129</v>
      </c>
      <c r="C6" t="n">
        <v>41.3382</v>
      </c>
      <c r="D6" t="inlineStr">
        <is>
          <t>GOLDBEES.NS</t>
        </is>
      </c>
      <c r="E6" t="inlineStr">
        <is>
          <t>gold</t>
        </is>
      </c>
      <c r="F6" t="inlineStr">
        <is>
          <t>low</t>
        </is>
      </c>
      <c r="G6" t="n">
        <v>43.56999969482422</v>
      </c>
      <c r="H6" t="n">
        <v>-2.580059051513672</v>
      </c>
      <c r="I6" t="n">
        <v>-0.04588313304349569</v>
      </c>
      <c r="J6" t="n">
        <v>5332.6278</v>
      </c>
      <c r="K6" t="n">
        <v>5620.529960632324</v>
      </c>
      <c r="L6" t="n">
        <v>287.902160632324</v>
      </c>
      <c r="M6" t="n">
        <v>5.398879716156526</v>
      </c>
    </row>
    <row r="7">
      <c r="A7" t="inlineStr">
        <is>
          <t>HCLTECH</t>
        </is>
      </c>
      <c r="B7" t="n">
        <v>9</v>
      </c>
      <c r="C7" t="n">
        <v>1170.3667</v>
      </c>
      <c r="D7" t="inlineStr">
        <is>
          <t>HCLTECH.NS</t>
        </is>
      </c>
      <c r="E7" t="inlineStr">
        <is>
          <t>stock</t>
        </is>
      </c>
      <c r="F7" t="inlineStr">
        <is>
          <t>low</t>
        </is>
      </c>
      <c r="G7" t="n">
        <v>983.5499877929688</v>
      </c>
      <c r="H7" t="n">
        <v>-56.69989013671875</v>
      </c>
      <c r="I7" t="n">
        <v>-0.6364588521851</v>
      </c>
      <c r="J7" t="n">
        <v>10533.3003</v>
      </c>
      <c r="K7" t="n">
        <v>8851.949890136719</v>
      </c>
      <c r="L7" t="n">
        <v>-1681.350409863282</v>
      </c>
      <c r="M7" t="n">
        <v>-15.96223749420001</v>
      </c>
    </row>
    <row r="8">
      <c r="A8" t="inlineStr">
        <is>
          <t>HDFCBANK</t>
        </is>
      </c>
      <c r="B8" t="n">
        <v>84</v>
      </c>
      <c r="C8" t="n">
        <v>1399.3179</v>
      </c>
      <c r="D8" t="inlineStr">
        <is>
          <t>HDFCBANK.NS</t>
        </is>
      </c>
      <c r="E8" t="inlineStr">
        <is>
          <t>stock</t>
        </is>
      </c>
      <c r="F8" t="inlineStr">
        <is>
          <t>low</t>
        </is>
      </c>
      <c r="G8" t="n">
        <v>1397.099975585938</v>
      </c>
      <c r="H8" t="n">
        <v>109.19384765625</v>
      </c>
      <c r="I8" t="n">
        <v>0.09313130192994924</v>
      </c>
      <c r="J8" t="n">
        <v>117542.7036</v>
      </c>
      <c r="K8" t="n">
        <v>117356.3979492188</v>
      </c>
      <c r="L8" t="n">
        <v>-186.305650781258</v>
      </c>
      <c r="M8" t="n">
        <v>-0.1585003960903091</v>
      </c>
    </row>
    <row r="9">
      <c r="A9" t="inlineStr">
        <is>
          <t>HINDUNILVR</t>
        </is>
      </c>
      <c r="B9" t="n">
        <v>9</v>
      </c>
      <c r="C9" t="n">
        <v>2316.55</v>
      </c>
      <c r="D9" t="inlineStr">
        <is>
          <t>HINDUNILVR.NS</t>
        </is>
      </c>
      <c r="E9" t="inlineStr">
        <is>
          <t>stock</t>
        </is>
      </c>
      <c r="F9" t="inlineStr">
        <is>
          <t>low</t>
        </is>
      </c>
      <c r="G9" t="n">
        <v>2496.85009765625</v>
      </c>
      <c r="H9" t="n">
        <v>215.101318359375</v>
      </c>
      <c r="I9" t="n">
        <v>0.9664630079977664</v>
      </c>
      <c r="J9" t="n">
        <v>20848.95</v>
      </c>
      <c r="K9" t="n">
        <v>22471.65087890625</v>
      </c>
      <c r="L9" t="n">
        <v>1622.700878906249</v>
      </c>
      <c r="M9" t="n">
        <v>7.783129984513605</v>
      </c>
    </row>
    <row r="10">
      <c r="A10" t="inlineStr">
        <is>
          <t>INFRABEES</t>
        </is>
      </c>
      <c r="B10" t="n">
        <v>5</v>
      </c>
      <c r="C10" t="n">
        <v>433.968</v>
      </c>
      <c r="D10" t="inlineStr">
        <is>
          <t>INFRABEES.NS</t>
        </is>
      </c>
      <c r="E10" t="inlineStr">
        <is>
          <t>index</t>
        </is>
      </c>
      <c r="F10" t="inlineStr">
        <is>
          <t>low</t>
        </is>
      </c>
      <c r="G10" t="n">
        <v>485.4299926757812</v>
      </c>
      <c r="H10" t="n">
        <v>25.5999755859375</v>
      </c>
      <c r="I10" t="n">
        <v>1.065977211220323</v>
      </c>
      <c r="J10" t="n">
        <v>2169.84</v>
      </c>
      <c r="K10" t="n">
        <v>2427.149963378906</v>
      </c>
      <c r="L10" t="n">
        <v>257.3099633789061</v>
      </c>
      <c r="M10" t="n">
        <v>11.85847635673165</v>
      </c>
    </row>
    <row r="11">
      <c r="A11" t="inlineStr">
        <is>
          <t>IRFC</t>
        </is>
      </c>
      <c r="B11" t="n">
        <v>532</v>
      </c>
      <c r="C11" t="n">
        <v>24.3148</v>
      </c>
      <c r="D11" t="inlineStr">
        <is>
          <t>IRFC.NS</t>
        </is>
      </c>
      <c r="E11" t="inlineStr">
        <is>
          <t>stock</t>
        </is>
      </c>
      <c r="F11" t="inlineStr">
        <is>
          <t>med</t>
        </is>
      </c>
      <c r="G11" t="n">
        <v>19.95000076293945</v>
      </c>
      <c r="H11" t="n">
        <v>0</v>
      </c>
      <c r="I11" t="n">
        <v>0</v>
      </c>
      <c r="J11" t="n">
        <v>12935.4736</v>
      </c>
      <c r="K11" t="n">
        <v>10613.40040588379</v>
      </c>
      <c r="L11" t="n">
        <v>-2322.073194116212</v>
      </c>
      <c r="M11" t="n">
        <v>-17.95120353472185</v>
      </c>
    </row>
    <row r="12">
      <c r="A12" t="inlineStr">
        <is>
          <t>LALPATHLAB</t>
        </is>
      </c>
      <c r="B12" t="n">
        <v>2</v>
      </c>
      <c r="C12" t="n">
        <v>2710.05</v>
      </c>
      <c r="D12" t="inlineStr">
        <is>
          <t>LALPATHLAB.NS</t>
        </is>
      </c>
      <c r="E12" t="inlineStr">
        <is>
          <t>stock</t>
        </is>
      </c>
      <c r="F12" t="inlineStr">
        <is>
          <t>med</t>
        </is>
      </c>
      <c r="G12" t="n">
        <v>2178.050048828125</v>
      </c>
      <c r="H12" t="n">
        <v>-3.69970703125</v>
      </c>
      <c r="I12" t="n">
        <v>-0.08485956229623681</v>
      </c>
      <c r="J12" t="n">
        <v>5420.1</v>
      </c>
      <c r="K12" t="n">
        <v>4356.10009765625</v>
      </c>
      <c r="L12" t="n">
        <v>-1063.99990234375</v>
      </c>
      <c r="M12" t="n">
        <v>-19.63063231939909</v>
      </c>
    </row>
    <row r="13">
      <c r="A13" t="inlineStr">
        <is>
          <t>LTTS</t>
        </is>
      </c>
      <c r="B13" t="n">
        <v>5</v>
      </c>
      <c r="C13" t="n">
        <v>5014.02</v>
      </c>
      <c r="D13" t="inlineStr">
        <is>
          <t>LTTS.NS</t>
        </is>
      </c>
      <c r="E13" t="inlineStr">
        <is>
          <t>stock</t>
        </is>
      </c>
      <c r="F13" t="inlineStr">
        <is>
          <t>med</t>
        </is>
      </c>
      <c r="G13" t="n">
        <v>3121.89990234375</v>
      </c>
      <c r="H13" t="n">
        <v>315.999755859375</v>
      </c>
      <c r="I13" t="n">
        <v>2.066235726968292</v>
      </c>
      <c r="J13" t="n">
        <v>25070.1</v>
      </c>
      <c r="K13" t="n">
        <v>15609.49951171875</v>
      </c>
      <c r="L13" t="n">
        <v>-9460.600488281252</v>
      </c>
      <c r="M13" t="n">
        <v>-37.73658855880611</v>
      </c>
    </row>
    <row r="14">
      <c r="A14" t="inlineStr">
        <is>
          <t>LUXIND</t>
        </is>
      </c>
      <c r="B14" t="n">
        <v>5</v>
      </c>
      <c r="C14" t="n">
        <v>2254.4</v>
      </c>
      <c r="D14" t="inlineStr">
        <is>
          <t>LUXIND.NS</t>
        </is>
      </c>
      <c r="E14" t="inlineStr">
        <is>
          <t>stock</t>
        </is>
      </c>
      <c r="F14" t="inlineStr">
        <is>
          <t>med</t>
        </is>
      </c>
      <c r="G14" t="n">
        <v>1881.550048828125</v>
      </c>
      <c r="H14" t="n">
        <v>-115.74951171875</v>
      </c>
      <c r="I14" t="n">
        <v>-1.215409405009273</v>
      </c>
      <c r="J14" t="n">
        <v>11272</v>
      </c>
      <c r="K14" t="n">
        <v>9407.750244140625</v>
      </c>
      <c r="L14" t="n">
        <v>-1864.249755859375</v>
      </c>
      <c r="M14" t="n">
        <v>-16.53876646433086</v>
      </c>
    </row>
    <row r="15">
      <c r="A15" t="inlineStr">
        <is>
          <t>MARICO</t>
        </is>
      </c>
      <c r="B15" t="n">
        <v>40</v>
      </c>
      <c r="C15" t="n">
        <v>504.2</v>
      </c>
      <c r="D15" t="inlineStr">
        <is>
          <t>MARICO.NS</t>
        </is>
      </c>
      <c r="E15" t="inlineStr">
        <is>
          <t>stock</t>
        </is>
      </c>
      <c r="F15" t="inlineStr">
        <is>
          <t>low</t>
        </is>
      </c>
      <c r="G15" t="n">
        <v>503.75</v>
      </c>
      <c r="H15" t="n">
        <v>190</v>
      </c>
      <c r="I15" t="n">
        <v>0.9519038076152304</v>
      </c>
      <c r="J15" t="n">
        <v>20168</v>
      </c>
      <c r="K15" t="n">
        <v>20150</v>
      </c>
      <c r="L15" t="n">
        <v>-18</v>
      </c>
      <c r="M15" t="n">
        <v>-0.08925029750099167</v>
      </c>
    </row>
    <row r="16">
      <c r="A16" t="inlineStr">
        <is>
          <t>MON100-E</t>
        </is>
      </c>
      <c r="B16" t="n">
        <v>365</v>
      </c>
      <c r="C16" t="n">
        <v>101.8282</v>
      </c>
      <c r="D16" t="inlineStr">
        <is>
          <t>MON100.NS</t>
        </is>
      </c>
      <c r="E16" t="inlineStr">
        <is>
          <t>n100</t>
        </is>
      </c>
      <c r="F16" t="inlineStr">
        <is>
          <t>low</t>
        </is>
      </c>
      <c r="G16" t="n">
        <v>94.12999725341797</v>
      </c>
      <c r="H16" t="inlineStr"/>
      <c r="I16" t="inlineStr"/>
      <c r="J16" t="n">
        <v>37167.293</v>
      </c>
      <c r="K16" t="n">
        <v>34357.44899749756</v>
      </c>
      <c r="L16" t="n">
        <v>-2809.844002502439</v>
      </c>
      <c r="M16" t="n">
        <v>-7.559990991279456</v>
      </c>
    </row>
    <row r="17">
      <c r="A17" t="inlineStr">
        <is>
          <t>NAM-INDIA</t>
        </is>
      </c>
      <c r="B17" t="n">
        <v>55</v>
      </c>
      <c r="C17" t="n">
        <v>346.3136</v>
      </c>
      <c r="D17" t="inlineStr">
        <is>
          <t>NAM-INDIA.NS</t>
        </is>
      </c>
      <c r="E17" t="inlineStr">
        <is>
          <t>stock</t>
        </is>
      </c>
      <c r="F17" t="inlineStr">
        <is>
          <t>med</t>
        </is>
      </c>
      <c r="G17" t="n">
        <v>287.5499877929688</v>
      </c>
      <c r="H17" t="n">
        <v>338.2496643066406</v>
      </c>
      <c r="I17" t="n">
        <v>2.185498944519063</v>
      </c>
      <c r="J17" t="n">
        <v>19047.248</v>
      </c>
      <c r="K17" t="n">
        <v>15815.24932861328</v>
      </c>
      <c r="L17" t="n">
        <v>-3231.998671386718</v>
      </c>
      <c r="M17" t="n">
        <v>-16.96832356772337</v>
      </c>
    </row>
    <row r="18">
      <c r="A18" t="inlineStr">
        <is>
          <t>NIFTYBEES</t>
        </is>
      </c>
      <c r="B18" t="n">
        <v>327</v>
      </c>
      <c r="C18" t="n">
        <v>175.8854</v>
      </c>
      <c r="D18" t="inlineStr">
        <is>
          <t>NIFTYBEES.NS</t>
        </is>
      </c>
      <c r="E18" t="inlineStr">
        <is>
          <t>index</t>
        </is>
      </c>
      <c r="F18" t="inlineStr">
        <is>
          <t>low</t>
        </is>
      </c>
      <c r="G18" t="n">
        <v>176.2799987792969</v>
      </c>
      <c r="H18" t="n">
        <v>241.9817962646484</v>
      </c>
      <c r="I18" t="n">
        <v>0.4215594858533704</v>
      </c>
      <c r="J18" t="n">
        <v>57514.5258</v>
      </c>
      <c r="K18" t="n">
        <v>57643.55960083008</v>
      </c>
      <c r="L18" t="n">
        <v>129.0338008300751</v>
      </c>
      <c r="M18" t="n">
        <v>0.2243499342736041</v>
      </c>
    </row>
    <row r="19">
      <c r="A19" t="inlineStr">
        <is>
          <t>NPBET</t>
        </is>
      </c>
      <c r="B19" t="n">
        <v>14</v>
      </c>
      <c r="C19" t="n">
        <v>185.1514</v>
      </c>
      <c r="D19" t="inlineStr">
        <is>
          <t>NPBET.NS</t>
        </is>
      </c>
      <c r="E19" t="inlineStr">
        <is>
          <t>index</t>
        </is>
      </c>
      <c r="F19" t="inlineStr">
        <is>
          <t>low</t>
        </is>
      </c>
      <c r="G19" t="n">
        <v>178.4400024414062</v>
      </c>
      <c r="H19" t="n">
        <v>3.91998291015625</v>
      </c>
      <c r="I19" t="n">
        <v>0.1571614130789471</v>
      </c>
      <c r="J19" t="n">
        <v>2592.1196</v>
      </c>
      <c r="K19" t="n">
        <v>2498.160034179688</v>
      </c>
      <c r="L19" t="n">
        <v>-93.95956582031249</v>
      </c>
      <c r="M19" t="n">
        <v>-3.6248159930704</v>
      </c>
    </row>
    <row r="20">
      <c r="A20" t="inlineStr">
        <is>
          <t>NV20BEES</t>
        </is>
      </c>
      <c r="B20" t="n">
        <v>307</v>
      </c>
      <c r="C20" t="n">
        <v>92.0651</v>
      </c>
      <c r="D20" t="inlineStr">
        <is>
          <t>NV20BEES.NS</t>
        </is>
      </c>
      <c r="E20" t="inlineStr">
        <is>
          <t>index</t>
        </is>
      </c>
      <c r="F20" t="inlineStr">
        <is>
          <t>low</t>
        </is>
      </c>
      <c r="G20" t="n">
        <v>93.47000122070312</v>
      </c>
      <c r="H20" t="inlineStr"/>
      <c r="I20" t="inlineStr"/>
      <c r="J20" t="n">
        <v>28263.9857</v>
      </c>
      <c r="K20" t="n">
        <v>28695.29037475586</v>
      </c>
      <c r="L20" t="n">
        <v>431.3046747558583</v>
      </c>
      <c r="M20" t="n">
        <v>1.525986742753901</v>
      </c>
    </row>
    <row r="21">
      <c r="A21" t="inlineStr">
        <is>
          <t>PIDILITIND</t>
        </is>
      </c>
      <c r="B21" t="n">
        <v>8</v>
      </c>
      <c r="C21" t="n">
        <v>2456.9</v>
      </c>
      <c r="D21" t="inlineStr">
        <is>
          <t>PIDILITIND.NS</t>
        </is>
      </c>
      <c r="E21" t="inlineStr">
        <is>
          <t>stock</t>
        </is>
      </c>
      <c r="F21" t="inlineStr">
        <is>
          <t>low</t>
        </is>
      </c>
      <c r="G21" t="n">
        <v>2250.85009765625</v>
      </c>
      <c r="H21" t="n">
        <v>110.400390625</v>
      </c>
      <c r="I21" t="n">
        <v>0.6168860117972833</v>
      </c>
      <c r="J21" t="n">
        <v>19655.2</v>
      </c>
      <c r="K21" t="n">
        <v>18006.80078125</v>
      </c>
      <c r="L21" t="n">
        <v>-1648.399218750001</v>
      </c>
      <c r="M21" t="n">
        <v>-8.386580745807727</v>
      </c>
    </row>
    <row r="22">
      <c r="A22" t="inlineStr">
        <is>
          <t>TCS</t>
        </is>
      </c>
      <c r="B22" t="n">
        <v>5</v>
      </c>
      <c r="C22" t="n">
        <v>3729.47</v>
      </c>
      <c r="D22" t="inlineStr">
        <is>
          <t>TCS.NS</t>
        </is>
      </c>
      <c r="E22" t="inlineStr">
        <is>
          <t>stock</t>
        </is>
      </c>
      <c r="F22" t="inlineStr">
        <is>
          <t>low</t>
        </is>
      </c>
      <c r="G22" t="n">
        <v>3265.449951171875</v>
      </c>
      <c r="H22" t="n">
        <v>-112.000732421875</v>
      </c>
      <c r="I22" t="n">
        <v>-0.6813007229357259</v>
      </c>
      <c r="J22" t="n">
        <v>18647.35</v>
      </c>
      <c r="K22" t="n">
        <v>16327.24975585938</v>
      </c>
      <c r="L22" t="n">
        <v>-2320.100244140624</v>
      </c>
      <c r="M22" t="n">
        <v>-12.4419836820815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Quantity Available</t>
        </is>
      </c>
      <c r="C1" s="32" t="inlineStr">
        <is>
          <t>Average Price</t>
        </is>
      </c>
      <c r="D1" s="32" t="inlineStr">
        <is>
          <t>ticker</t>
        </is>
      </c>
      <c r="E1" s="32" t="inlineStr">
        <is>
          <t>inv_type</t>
        </is>
      </c>
      <c r="F1" s="32" t="inlineStr">
        <is>
          <t>risk_type</t>
        </is>
      </c>
      <c r="G1" s="32" t="inlineStr">
        <is>
          <t>closing_price</t>
        </is>
      </c>
      <c r="H1" s="32" t="inlineStr">
        <is>
          <t>Today(P&amp;L)</t>
        </is>
      </c>
      <c r="I1" s="32" t="inlineStr">
        <is>
          <t>Today(P&amp;L%)</t>
        </is>
      </c>
      <c r="J1" s="32" t="inlineStr">
        <is>
          <t>invested</t>
        </is>
      </c>
      <c r="K1" s="32" t="inlineStr">
        <is>
          <t>current_value</t>
        </is>
      </c>
      <c r="L1" s="32" t="inlineStr">
        <is>
          <t>p&amp;l</t>
        </is>
      </c>
      <c r="M1" s="32" t="inlineStr">
        <is>
          <t>p_tage</t>
        </is>
      </c>
    </row>
    <row r="2">
      <c r="A2" t="inlineStr">
        <is>
          <t>AXIS SMALL CAP FUND - DIRECT PLAN</t>
        </is>
      </c>
      <c r="B2" t="n">
        <v>988.967</v>
      </c>
      <c r="C2" t="n">
        <v>65.7218</v>
      </c>
      <c r="D2" t="inlineStr">
        <is>
          <t>0P00011MAX.BO</t>
        </is>
      </c>
      <c r="E2" t="inlineStr">
        <is>
          <t>index</t>
        </is>
      </c>
      <c r="F2" t="inlineStr">
        <is>
          <t>high</t>
        </is>
      </c>
      <c r="G2" t="n">
        <v>63.52000045776367</v>
      </c>
      <c r="H2" t="n">
        <v>395.5883090438843</v>
      </c>
      <c r="I2" t="n">
        <v>0.6337159896193335</v>
      </c>
      <c r="J2" t="n">
        <v>64996.6913806</v>
      </c>
      <c r="K2" t="n">
        <v>62819.18429271317</v>
      </c>
      <c r="L2" t="n">
        <v>-2177.507087886836</v>
      </c>
      <c r="M2" t="n">
        <v>-3.350181434830344</v>
      </c>
    </row>
    <row r="3">
      <c r="A3" t="inlineStr">
        <is>
          <t>BARODA BNP PARIBAS CREDIT RISK FUND - DIRECT PLAN</t>
        </is>
      </c>
      <c r="B3" t="n">
        <v>7710.327</v>
      </c>
      <c r="C3" t="n">
        <v>18.9995</v>
      </c>
      <c r="D3" t="inlineStr">
        <is>
          <t>0P00015A84.BO</t>
        </is>
      </c>
      <c r="E3" t="inlineStr">
        <is>
          <t>debt</t>
        </is>
      </c>
      <c r="F3" t="inlineStr">
        <is>
          <t>high</t>
        </is>
      </c>
      <c r="G3" t="n">
        <v>19.0403003692627</v>
      </c>
      <c r="H3" t="n">
        <v>-208.1821232070923</v>
      </c>
      <c r="I3" t="n">
        <v>-0.1416059228007643</v>
      </c>
      <c r="J3" t="n">
        <v>146492.3578365</v>
      </c>
      <c r="K3" t="n">
        <v>146806.9420252361</v>
      </c>
      <c r="L3" t="n">
        <v>314.5841887361312</v>
      </c>
      <c r="M3" t="n">
        <v>0.2147444367625227</v>
      </c>
    </row>
    <row r="4">
      <c r="A4" t="inlineStr">
        <is>
          <t>EDELWEISS GREATER CHINA EQUITY OFFSHORE FUND - DIRECT PLAN</t>
        </is>
      </c>
      <c r="B4" t="n">
        <v>733.997</v>
      </c>
      <c r="C4" t="n">
        <v>47.6817</v>
      </c>
      <c r="D4" t="inlineStr">
        <is>
          <t>0P0000XV5G.BO</t>
        </is>
      </c>
      <c r="E4" t="inlineStr">
        <is>
          <t>china</t>
        </is>
      </c>
      <c r="F4" t="inlineStr">
        <is>
          <t>med</t>
        </is>
      </c>
      <c r="G4" t="n">
        <v>42.18600082397461</v>
      </c>
      <c r="H4" t="n">
        <v>-276.7160626068115</v>
      </c>
      <c r="I4" t="n">
        <v>-0.885743260108437</v>
      </c>
      <c r="J4" t="n">
        <v>34998.22475489999</v>
      </c>
      <c r="K4" t="n">
        <v>30964.39804679489</v>
      </c>
      <c r="L4" t="n">
        <v>-4033.826708105105</v>
      </c>
      <c r="M4" t="n">
        <v>-11.5258037696336</v>
      </c>
    </row>
    <row r="5">
      <c r="A5" t="inlineStr">
        <is>
          <t>ICICI PRUDENTIAL CREDIT RISK FUND - DIRECT PLAN</t>
        </is>
      </c>
      <c r="B5" t="n">
        <v>5398.288</v>
      </c>
      <c r="C5" t="n">
        <v>27.1369</v>
      </c>
      <c r="D5" t="inlineStr">
        <is>
          <t>0P0000XUYV.BO</t>
        </is>
      </c>
      <c r="E5" t="inlineStr">
        <is>
          <t>debt</t>
        </is>
      </c>
      <c r="F5" t="inlineStr">
        <is>
          <t>high</t>
        </is>
      </c>
      <c r="G5" t="n">
        <v>27.34580039978027</v>
      </c>
      <c r="H5" t="n">
        <v>-69.6346697692871</v>
      </c>
      <c r="I5" t="n">
        <v>-0.04714916607396152</v>
      </c>
      <c r="J5" t="n">
        <v>146492.8016272</v>
      </c>
      <c r="K5" t="n">
        <v>147620.506148529</v>
      </c>
      <c r="L5" t="n">
        <v>1127.704521329055</v>
      </c>
      <c r="M5" t="n">
        <v>0.7698020031037954</v>
      </c>
    </row>
    <row r="6">
      <c r="A6" t="inlineStr">
        <is>
          <t>ICICI PRUDENTIAL SAVINGS FUND - DIRECT PLAN</t>
        </is>
      </c>
      <c r="B6" t="n">
        <v>3377.488</v>
      </c>
      <c r="C6" t="n">
        <v>432.1842</v>
      </c>
      <c r="D6" t="inlineStr">
        <is>
          <t>0P0000XWAO.BO</t>
        </is>
      </c>
      <c r="E6" t="inlineStr">
        <is>
          <t>cash</t>
        </is>
      </c>
      <c r="F6" t="inlineStr">
        <is>
          <t>low</t>
        </is>
      </c>
      <c r="G6" t="n">
        <v>437.919189453125</v>
      </c>
      <c r="H6" t="n">
        <v>-104.1034814453125</v>
      </c>
      <c r="I6" t="n">
        <v>-0.007037961650216651</v>
      </c>
      <c r="J6" t="n">
        <v>1459696.9492896</v>
      </c>
      <c r="K6" t="n">
        <v>1479066.807347656</v>
      </c>
      <c r="L6" t="n">
        <v>19369.85805805633</v>
      </c>
      <c r="M6" t="n">
        <v>1.326978046195355</v>
      </c>
    </row>
    <row r="7">
      <c r="A7" t="inlineStr">
        <is>
          <t>IDFC EMERGING BUSINESSES FUND - DIRECT PLAN</t>
        </is>
      </c>
      <c r="B7" t="n">
        <v>3193.258</v>
      </c>
      <c r="C7" t="n">
        <v>20.6675</v>
      </c>
      <c r="D7" t="inlineStr">
        <is>
          <t>0P0001J6FU.BO</t>
        </is>
      </c>
      <c r="E7" t="inlineStr">
        <is>
          <t>index</t>
        </is>
      </c>
      <c r="F7" t="inlineStr">
        <is>
          <t>high</t>
        </is>
      </c>
      <c r="G7" t="n">
        <v>20.52000045776367</v>
      </c>
      <c r="H7" t="n">
        <v>702.5206580200195</v>
      </c>
      <c r="I7" t="n">
        <v>1.083749896411234</v>
      </c>
      <c r="J7" t="n">
        <v>65996.659715</v>
      </c>
      <c r="K7" t="n">
        <v>65525.65562175751</v>
      </c>
      <c r="L7" t="n">
        <v>-471.0040932424963</v>
      </c>
      <c r="M7" t="n">
        <v>-0.7136786850675179</v>
      </c>
    </row>
    <row r="8">
      <c r="A8" t="inlineStr">
        <is>
          <t>NIPPON INDIA SMALL CAP FUND - DIRECT PLAN</t>
        </is>
      </c>
      <c r="B8" t="n">
        <v>64.541</v>
      </c>
      <c r="C8" t="n">
        <v>92.9585</v>
      </c>
      <c r="D8" t="inlineStr">
        <is>
          <t>0P0000XVFY.BO</t>
        </is>
      </c>
      <c r="E8" t="inlineStr">
        <is>
          <t>index</t>
        </is>
      </c>
      <c r="F8" t="inlineStr">
        <is>
          <t>high</t>
        </is>
      </c>
      <c r="G8" t="n">
        <v>87.75019836425781</v>
      </c>
      <c r="H8" t="n">
        <v>62.83677330780029</v>
      </c>
      <c r="I8" t="n">
        <v>1.121955255252272</v>
      </c>
      <c r="J8" t="n">
        <v>5999.6345485</v>
      </c>
      <c r="K8" t="n">
        <v>5663.485552627563</v>
      </c>
      <c r="L8" t="n">
        <v>-336.1489958724369</v>
      </c>
      <c r="M8" t="n">
        <v>-5.602824524645077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inv_type</t>
        </is>
      </c>
      <c r="C1" s="32" t="inlineStr">
        <is>
          <t>risk_type</t>
        </is>
      </c>
      <c r="D1" s="32" t="inlineStr">
        <is>
          <t>invested</t>
        </is>
      </c>
      <c r="E1" s="32" t="inlineStr">
        <is>
          <t>current_value</t>
        </is>
      </c>
    </row>
    <row r="2">
      <c r="A2" t="inlineStr">
        <is>
          <t>Sodexo</t>
        </is>
      </c>
      <c r="B2" t="inlineStr">
        <is>
          <t>cash</t>
        </is>
      </c>
      <c r="C2" t="inlineStr">
        <is>
          <t>low</t>
        </is>
      </c>
      <c r="D2" t="n">
        <v>9314.52</v>
      </c>
      <c r="E2" t="n">
        <v>9314.52</v>
      </c>
    </row>
    <row r="3">
      <c r="A3" t="inlineStr">
        <is>
          <t>HDFC</t>
        </is>
      </c>
      <c r="B3" t="inlineStr">
        <is>
          <t>cash</t>
        </is>
      </c>
      <c r="C3" t="inlineStr">
        <is>
          <t>low</t>
        </is>
      </c>
      <c r="D3" t="n">
        <v>281327.35</v>
      </c>
      <c r="E3" t="n">
        <v>133117.53</v>
      </c>
    </row>
    <row r="4">
      <c r="A4" t="inlineStr">
        <is>
          <t>SBI</t>
        </is>
      </c>
      <c r="B4" t="inlineStr">
        <is>
          <t>cash</t>
        </is>
      </c>
      <c r="C4" t="inlineStr">
        <is>
          <t>low</t>
        </is>
      </c>
      <c r="D4" t="n">
        <v>7024.9</v>
      </c>
      <c r="E4" t="n">
        <v>7024.9</v>
      </c>
    </row>
    <row r="5">
      <c r="A5" t="inlineStr">
        <is>
          <t>Cash</t>
        </is>
      </c>
      <c r="B5" t="inlineStr">
        <is>
          <t>cash</t>
        </is>
      </c>
      <c r="C5" t="inlineStr">
        <is>
          <t>low</t>
        </is>
      </c>
      <c r="D5" t="n">
        <v>0</v>
      </c>
      <c r="E5" t="n">
        <v>0</v>
      </c>
    </row>
    <row r="6">
      <c r="A6" t="inlineStr">
        <is>
          <t>Paytm</t>
        </is>
      </c>
      <c r="B6" t="inlineStr">
        <is>
          <t>cash</t>
        </is>
      </c>
      <c r="C6" t="inlineStr">
        <is>
          <t>low</t>
        </is>
      </c>
      <c r="D6" t="n">
        <v>814.1900000000001</v>
      </c>
      <c r="E6" t="n">
        <v>814.1900000000001</v>
      </c>
    </row>
    <row r="7">
      <c r="A7" t="inlineStr">
        <is>
          <t>FD(Paytm)</t>
        </is>
      </c>
      <c r="B7" t="inlineStr">
        <is>
          <t>debt</t>
        </is>
      </c>
      <c r="C7" t="inlineStr">
        <is>
          <t>low</t>
        </is>
      </c>
      <c r="D7" t="n">
        <v>432360.29</v>
      </c>
      <c r="E7" t="n">
        <v>432360.29</v>
      </c>
    </row>
    <row r="8">
      <c r="A8" t="inlineStr">
        <is>
          <t>NSC</t>
        </is>
      </c>
      <c r="B8" t="inlineStr">
        <is>
          <t>debt</t>
        </is>
      </c>
      <c r="C8" t="inlineStr">
        <is>
          <t>low</t>
        </is>
      </c>
      <c r="D8" t="n">
        <v>150000</v>
      </c>
      <c r="E8" t="n">
        <v>150000</v>
      </c>
    </row>
    <row r="9">
      <c r="A9" t="inlineStr">
        <is>
          <t>PPF</t>
        </is>
      </c>
      <c r="B9" t="inlineStr">
        <is>
          <t>debt</t>
        </is>
      </c>
      <c r="C9" t="inlineStr">
        <is>
          <t>low</t>
        </is>
      </c>
      <c r="D9" t="n">
        <v>853616</v>
      </c>
      <c r="E9" t="n">
        <v>853616</v>
      </c>
    </row>
    <row r="10">
      <c r="A10" t="inlineStr">
        <is>
          <t>EPF</t>
        </is>
      </c>
      <c r="B10" t="inlineStr">
        <is>
          <t>debt</t>
        </is>
      </c>
      <c r="C10" t="inlineStr">
        <is>
          <t>low</t>
        </is>
      </c>
      <c r="D10" t="n">
        <v>0</v>
      </c>
      <c r="E10" t="n">
        <v>0</v>
      </c>
    </row>
    <row r="11">
      <c r="A11" t="inlineStr">
        <is>
          <t>FD(12%)</t>
        </is>
      </c>
      <c r="B11" t="inlineStr">
        <is>
          <t>debt</t>
        </is>
      </c>
      <c r="C11" t="inlineStr">
        <is>
          <t>low</t>
        </is>
      </c>
      <c r="D11" t="n">
        <v>199000</v>
      </c>
      <c r="E11" t="n">
        <v>199000</v>
      </c>
    </row>
    <row r="12">
      <c r="A12" t="inlineStr">
        <is>
          <t>FD(SBI)</t>
        </is>
      </c>
      <c r="B12" t="inlineStr">
        <is>
          <t>debt</t>
        </is>
      </c>
      <c r="C12" t="inlineStr">
        <is>
          <t>low</t>
        </is>
      </c>
      <c r="D12" t="n">
        <v>126582</v>
      </c>
      <c r="E12" t="n">
        <v>126582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ideal_prop</t>
        </is>
      </c>
      <c r="C1" s="32" t="inlineStr">
        <is>
          <t>Quantity Available</t>
        </is>
      </c>
      <c r="D1" s="32" t="inlineStr">
        <is>
          <t>closing_price</t>
        </is>
      </c>
      <c r="E1" s="32" t="inlineStr">
        <is>
          <t>current_value</t>
        </is>
      </c>
      <c r="F1" s="32" t="inlineStr">
        <is>
          <t>ideal_composition</t>
        </is>
      </c>
      <c r="G1" s="32" t="inlineStr">
        <is>
          <t>ideal_quantity</t>
        </is>
      </c>
      <c r="H1" s="32" t="inlineStr">
        <is>
          <t>buy</t>
        </is>
      </c>
    </row>
    <row r="2">
      <c r="A2" t="inlineStr">
        <is>
          <t>ASTRAL</t>
        </is>
      </c>
      <c r="B2" t="n">
        <v>5</v>
      </c>
      <c r="C2" t="n">
        <v>11</v>
      </c>
      <c r="D2" t="n">
        <v>1700.699951171875</v>
      </c>
      <c r="E2" t="n">
        <v>18707.69946289062</v>
      </c>
      <c r="F2" t="n">
        <v>13110.22238464356</v>
      </c>
      <c r="G2" t="n">
        <v>7</v>
      </c>
      <c r="H2" t="n">
        <v>-4</v>
      </c>
    </row>
    <row r="3">
      <c r="A3" t="inlineStr">
        <is>
          <t>COLPAL</t>
        </is>
      </c>
      <c r="B3" t="n">
        <v>3</v>
      </c>
      <c r="C3" t="n">
        <v>13</v>
      </c>
      <c r="D3" t="n">
        <v>1566.699951171875</v>
      </c>
      <c r="E3" t="n">
        <v>20367.09936523438</v>
      </c>
      <c r="F3" t="n">
        <v>7866.133430786133</v>
      </c>
      <c r="G3" t="n">
        <v>5</v>
      </c>
      <c r="H3" t="n">
        <v>-8</v>
      </c>
    </row>
    <row r="4">
      <c r="A4" t="inlineStr">
        <is>
          <t>HCLTECH</t>
        </is>
      </c>
      <c r="B4" t="n">
        <v>4</v>
      </c>
      <c r="C4" t="n">
        <v>9</v>
      </c>
      <c r="D4" t="n">
        <v>983.5499877929688</v>
      </c>
      <c r="E4" t="n">
        <v>8851.949890136719</v>
      </c>
      <c r="F4" t="n">
        <v>10488.17790771484</v>
      </c>
      <c r="G4" t="n">
        <v>10</v>
      </c>
      <c r="H4" t="n">
        <v>1</v>
      </c>
    </row>
    <row r="5">
      <c r="A5" t="inlineStr">
        <is>
          <t>HDFCBANK</t>
        </is>
      </c>
      <c r="B5" t="n">
        <v>6</v>
      </c>
      <c r="C5" t="n">
        <v>84</v>
      </c>
      <c r="D5" t="n">
        <v>1397.099975585938</v>
      </c>
      <c r="E5" t="n">
        <v>117356.3979492188</v>
      </c>
      <c r="F5" t="n">
        <v>15732.26686157227</v>
      </c>
      <c r="G5" t="n">
        <v>11</v>
      </c>
      <c r="H5" t="n">
        <v>-73</v>
      </c>
    </row>
    <row r="6">
      <c r="A6" t="inlineStr">
        <is>
          <t>HINDUNILVR</t>
        </is>
      </c>
      <c r="B6" t="n">
        <v>6</v>
      </c>
      <c r="C6" t="n">
        <v>9</v>
      </c>
      <c r="D6" t="n">
        <v>2496.85009765625</v>
      </c>
      <c r="E6" t="n">
        <v>22471.65087890625</v>
      </c>
      <c r="F6" t="n">
        <v>15732.26686157227</v>
      </c>
      <c r="G6" t="n">
        <v>6</v>
      </c>
      <c r="H6" t="n">
        <v>-3</v>
      </c>
    </row>
    <row r="7">
      <c r="A7" t="inlineStr">
        <is>
          <t>LALPATHLAB</t>
        </is>
      </c>
      <c r="B7" t="n">
        <v>4</v>
      </c>
      <c r="C7" t="n">
        <v>2</v>
      </c>
      <c r="D7" t="n">
        <v>2178.050048828125</v>
      </c>
      <c r="E7" t="n">
        <v>4356.10009765625</v>
      </c>
      <c r="F7" t="n">
        <v>10488.17790771484</v>
      </c>
      <c r="G7" t="n">
        <v>4</v>
      </c>
      <c r="H7" t="n">
        <v>2</v>
      </c>
    </row>
    <row r="8">
      <c r="A8" t="inlineStr">
        <is>
          <t>LTTS</t>
        </is>
      </c>
      <c r="B8" t="n">
        <v>3</v>
      </c>
      <c r="C8" t="n">
        <v>5</v>
      </c>
      <c r="D8" t="n">
        <v>3121.89990234375</v>
      </c>
      <c r="E8" t="n">
        <v>15609.49951171875</v>
      </c>
      <c r="F8" t="n">
        <v>7866.133430786133</v>
      </c>
      <c r="G8" t="n">
        <v>2</v>
      </c>
      <c r="H8" t="n">
        <v>-3</v>
      </c>
    </row>
    <row r="9">
      <c r="A9" t="inlineStr">
        <is>
          <t>MARICO</t>
        </is>
      </c>
      <c r="B9" t="n">
        <v>3</v>
      </c>
      <c r="C9" t="n">
        <v>40</v>
      </c>
      <c r="D9" t="n">
        <v>503.75</v>
      </c>
      <c r="E9" t="n">
        <v>20150</v>
      </c>
      <c r="F9" t="n">
        <v>7866.133430786133</v>
      </c>
      <c r="G9" t="n">
        <v>15</v>
      </c>
      <c r="H9" t="n">
        <v>-25</v>
      </c>
    </row>
    <row r="10">
      <c r="A10" t="inlineStr">
        <is>
          <t>PIDILITIND</t>
        </is>
      </c>
      <c r="B10" t="n">
        <v>4</v>
      </c>
      <c r="C10" t="n">
        <v>8</v>
      </c>
      <c r="D10" t="n">
        <v>2250.85009765625</v>
      </c>
      <c r="E10" t="n">
        <v>18006.80078125</v>
      </c>
      <c r="F10" t="n">
        <v>10488.17790771484</v>
      </c>
      <c r="G10" t="n">
        <v>4</v>
      </c>
      <c r="H10" t="n">
        <v>-4</v>
      </c>
    </row>
    <row r="11">
      <c r="A11" t="inlineStr">
        <is>
          <t>TCS</t>
        </is>
      </c>
      <c r="B11" t="n">
        <v>3</v>
      </c>
      <c r="C11" t="n">
        <v>5</v>
      </c>
      <c r="D11" t="n">
        <v>3265.449951171875</v>
      </c>
      <c r="E11" t="n">
        <v>16327.24975585938</v>
      </c>
      <c r="F11" t="n">
        <v>7866.133430786133</v>
      </c>
      <c r="G11" t="n">
        <v>2</v>
      </c>
      <c r="H11" t="n">
        <v>-3</v>
      </c>
    </row>
    <row r="12">
      <c r="A12" t="inlineStr">
        <is>
          <t>AMRUTANJAN</t>
        </is>
      </c>
      <c r="B12" t="n">
        <v>4</v>
      </c>
      <c r="C12" t="n">
        <v>0</v>
      </c>
      <c r="D12" t="n">
        <v>788.2999877929688</v>
      </c>
      <c r="E12" t="n">
        <v>0</v>
      </c>
      <c r="F12" t="n">
        <v>10488.17790771484</v>
      </c>
      <c r="G12" t="n">
        <v>13</v>
      </c>
      <c r="H12" t="n">
        <v>13</v>
      </c>
    </row>
    <row r="13">
      <c r="A13" t="inlineStr">
        <is>
          <t>ASIANPAINT</t>
        </is>
      </c>
      <c r="B13" t="n">
        <v>5</v>
      </c>
      <c r="C13" t="n">
        <v>0</v>
      </c>
      <c r="D13" t="n">
        <v>2879.800048828125</v>
      </c>
      <c r="E13" t="n">
        <v>0</v>
      </c>
      <c r="F13" t="n">
        <v>13110.22238464356</v>
      </c>
      <c r="G13" t="n">
        <v>4</v>
      </c>
      <c r="H13" t="n">
        <v>4</v>
      </c>
    </row>
    <row r="14">
      <c r="A14" t="inlineStr">
        <is>
          <t>BAJFINANCE</t>
        </is>
      </c>
      <c r="B14" t="n">
        <v>5</v>
      </c>
      <c r="C14" t="n">
        <v>0</v>
      </c>
      <c r="D14" t="n">
        <v>5873.2001953125</v>
      </c>
      <c r="E14" t="n">
        <v>0</v>
      </c>
      <c r="F14" t="n">
        <v>13110.22238464356</v>
      </c>
      <c r="G14" t="n">
        <v>2</v>
      </c>
      <c r="H14" t="n">
        <v>2</v>
      </c>
    </row>
    <row r="15">
      <c r="A15" t="inlineStr">
        <is>
          <t>BERGEPAINT</t>
        </is>
      </c>
      <c r="B15" t="n">
        <v>4</v>
      </c>
      <c r="C15" t="n">
        <v>0</v>
      </c>
      <c r="D15" t="n">
        <v>585.25</v>
      </c>
      <c r="E15" t="n">
        <v>0</v>
      </c>
      <c r="F15" t="n">
        <v>10488.17790771484</v>
      </c>
      <c r="G15" t="n">
        <v>17</v>
      </c>
      <c r="H15" t="n">
        <v>17</v>
      </c>
    </row>
    <row r="16">
      <c r="A16" t="inlineStr">
        <is>
          <t>DIVISLAB</t>
        </is>
      </c>
      <c r="B16" t="n">
        <v>3</v>
      </c>
      <c r="C16" t="n">
        <v>0</v>
      </c>
      <c r="D16" t="n">
        <v>3671.300048828125</v>
      </c>
      <c r="E16" t="n">
        <v>0</v>
      </c>
      <c r="F16" t="n">
        <v>7866.133430786133</v>
      </c>
      <c r="G16" t="n">
        <v>2</v>
      </c>
      <c r="H16" t="n">
        <v>2</v>
      </c>
    </row>
    <row r="17">
      <c r="A17" t="inlineStr">
        <is>
          <t>FINEORG</t>
        </is>
      </c>
      <c r="B17" t="n">
        <v>3</v>
      </c>
      <c r="C17" t="n">
        <v>0</v>
      </c>
      <c r="D17" t="n">
        <v>5151.2998046875</v>
      </c>
      <c r="E17" t="n">
        <v>0</v>
      </c>
      <c r="F17" t="n">
        <v>7866.133430786133</v>
      </c>
      <c r="G17" t="n">
        <v>1</v>
      </c>
      <c r="H17" t="n">
        <v>1</v>
      </c>
    </row>
    <row r="18">
      <c r="A18" t="inlineStr">
        <is>
          <t>GRINDWELL</t>
        </is>
      </c>
      <c r="B18" t="n">
        <v>3</v>
      </c>
      <c r="C18" t="n">
        <v>0</v>
      </c>
      <c r="D18" t="n">
        <v>1712.199951171875</v>
      </c>
      <c r="E18" t="n">
        <v>0</v>
      </c>
      <c r="F18" t="n">
        <v>7866.133430786133</v>
      </c>
      <c r="G18" t="n">
        <v>4</v>
      </c>
      <c r="H18" t="n">
        <v>4</v>
      </c>
    </row>
    <row r="19">
      <c r="A19" t="inlineStr">
        <is>
          <t>HDFCAMC</t>
        </is>
      </c>
      <c r="B19" t="n">
        <v>4</v>
      </c>
      <c r="C19" t="n">
        <v>0</v>
      </c>
      <c r="D19" t="n">
        <v>1957.25</v>
      </c>
      <c r="E19" t="n">
        <v>0</v>
      </c>
      <c r="F19" t="n">
        <v>10488.17790771484</v>
      </c>
      <c r="G19" t="n">
        <v>5</v>
      </c>
      <c r="H19" t="n">
        <v>5</v>
      </c>
    </row>
    <row r="20">
      <c r="A20" t="inlineStr">
        <is>
          <t>ISEC</t>
        </is>
      </c>
      <c r="B20" t="n">
        <v>5</v>
      </c>
      <c r="C20" t="n">
        <v>0</v>
      </c>
      <c r="D20" t="n">
        <v>432.2000122070312</v>
      </c>
      <c r="E20" t="n">
        <v>0</v>
      </c>
      <c r="F20" t="n">
        <v>13110.22238464356</v>
      </c>
      <c r="G20" t="n">
        <v>30</v>
      </c>
      <c r="H20" t="n">
        <v>30</v>
      </c>
    </row>
    <row r="21">
      <c r="A21" t="inlineStr">
        <is>
          <t>KOTAKBANK</t>
        </is>
      </c>
      <c r="B21" t="n">
        <v>5</v>
      </c>
      <c r="C21" t="n">
        <v>0</v>
      </c>
      <c r="D21" t="n">
        <v>1744.75</v>
      </c>
      <c r="E21" t="n">
        <v>0</v>
      </c>
      <c r="F21" t="n">
        <v>13110.22238464356</v>
      </c>
      <c r="G21" t="n">
        <v>7</v>
      </c>
      <c r="H21" t="n">
        <v>7</v>
      </c>
    </row>
    <row r="22">
      <c r="A22" t="inlineStr">
        <is>
          <t>MINDTREE</t>
        </is>
      </c>
      <c r="B22" t="n">
        <v>3</v>
      </c>
      <c r="C22" t="n">
        <v>0</v>
      </c>
      <c r="D22" t="n">
        <v>2889.75</v>
      </c>
      <c r="E22" t="n">
        <v>0</v>
      </c>
      <c r="F22" t="n">
        <v>7866.133430786133</v>
      </c>
      <c r="G22" t="n">
        <v>2</v>
      </c>
      <c r="H22" t="n">
        <v>2</v>
      </c>
    </row>
    <row r="23">
      <c r="A23" t="inlineStr">
        <is>
          <t>MOLDTEK</t>
        </is>
      </c>
      <c r="B23" t="n">
        <v>3</v>
      </c>
      <c r="C23" t="n">
        <v>0</v>
      </c>
      <c r="D23" t="n">
        <v>94.90000152587891</v>
      </c>
      <c r="E23" t="n">
        <v>0</v>
      </c>
      <c r="F23" t="n">
        <v>7866.133430786133</v>
      </c>
      <c r="G23" t="n">
        <v>82</v>
      </c>
      <c r="H23" t="n">
        <v>82</v>
      </c>
    </row>
    <row r="24">
      <c r="A24" t="inlineStr">
        <is>
          <t>NESTLEIND</t>
        </is>
      </c>
      <c r="B24" t="n">
        <v>4</v>
      </c>
      <c r="C24" t="n">
        <v>0</v>
      </c>
      <c r="D24" t="n">
        <v>18419.150390625</v>
      </c>
      <c r="E24" t="n">
        <v>0</v>
      </c>
      <c r="F24" t="n">
        <v>10488.17790771484</v>
      </c>
      <c r="G24" t="n">
        <v>0</v>
      </c>
      <c r="H24" t="n">
        <v>0</v>
      </c>
    </row>
    <row r="25">
      <c r="A25" t="inlineStr">
        <is>
          <t>NYKAA</t>
        </is>
      </c>
      <c r="B25" t="n">
        <v>2</v>
      </c>
      <c r="C25" t="n">
        <v>0</v>
      </c>
      <c r="D25" t="n">
        <v>1393.849975585938</v>
      </c>
      <c r="E25" t="n">
        <v>0</v>
      </c>
      <c r="F25" t="n">
        <v>5244.088953857422</v>
      </c>
      <c r="G25" t="n">
        <v>3</v>
      </c>
      <c r="H25" t="n">
        <v>3</v>
      </c>
    </row>
    <row r="26">
      <c r="A26" t="inlineStr">
        <is>
          <t>PAUSHAKLTD</t>
        </is>
      </c>
      <c r="B26" t="n">
        <v>3</v>
      </c>
      <c r="C26" t="n">
        <v>0</v>
      </c>
      <c r="D26" t="n">
        <v>9497.2001953125</v>
      </c>
      <c r="E26" t="n">
        <v>0</v>
      </c>
      <c r="F26" t="n">
        <v>7866.133430786133</v>
      </c>
      <c r="G26" t="n">
        <v>0</v>
      </c>
      <c r="H26" t="n">
        <v>0</v>
      </c>
    </row>
    <row r="27">
      <c r="A27" t="inlineStr">
        <is>
          <t>TARSONS</t>
        </is>
      </c>
      <c r="B27" t="n">
        <v>3</v>
      </c>
      <c r="C27" t="n">
        <v>0</v>
      </c>
      <c r="D27" t="n">
        <v>847.8499755859375</v>
      </c>
      <c r="E27" t="n">
        <v>0</v>
      </c>
      <c r="F27" t="n">
        <v>7866.133430786133</v>
      </c>
      <c r="G27" t="n">
        <v>9</v>
      </c>
      <c r="H27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2022-03-13T17:45:06Z</dcterms:created>
  <dcterms:modified xmlns:dcterms="http://purl.org/dc/terms/" xmlns:xsi="http://www.w3.org/2001/XMLSchema-instance" xsi:type="dcterms:W3CDTF">2022-03-20T04:24:41Z</dcterms:modified>
  <cp:lastModifiedBy>Bharat Anand</cp:lastModifiedBy>
</cp:coreProperties>
</file>