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sh" sheetId="1" state="visible" r:id="rId1"/>
    <sheet xmlns:r="http://schemas.openxmlformats.org/officeDocument/2006/relationships" name="agg_sheet" sheetId="2" state="visible" r:id="rId2"/>
    <sheet xmlns:r="http://schemas.openxmlformats.org/officeDocument/2006/relationships" name="equity" sheetId="3" state="visible" r:id="rId3"/>
    <sheet xmlns:r="http://schemas.openxmlformats.org/officeDocument/2006/relationships" name="mf" sheetId="4" state="visible" r:id="rId4"/>
    <sheet xmlns:r="http://schemas.openxmlformats.org/officeDocument/2006/relationships" name="cash_investments" sheetId="5" state="visible" r:id="rId5"/>
    <sheet xmlns:r="http://schemas.openxmlformats.org/officeDocument/2006/relationships" name="re_balanc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₹]#,##0.00"/>
    <numFmt numFmtId="165" formatCode="_ [$₹-439]* #,##0.00_ ;_ [$₹-439]* \-#,##0.00_ ;_ [$₹-439]* &quot;-&quot;??_ ;_ @_ "/>
  </numFmts>
  <fonts count="9">
    <font>
      <name val="Arial"/>
      <color rgb="FF000000"/>
      <sz val="10"/>
    </font>
    <font>
      <name val="Arial"/>
      <color rgb="FF000000"/>
      <sz val="10"/>
    </font>
    <font>
      <name val="Calibri"/>
      <family val="2"/>
      <color theme="1"/>
      <sz val="10"/>
    </font>
    <font>
      <name val="Arial"/>
      <family val="2"/>
      <b val="1"/>
      <color rgb="FF000000"/>
      <sz val="18"/>
    </font>
    <font>
      <name val="Arial"/>
      <family val="2"/>
      <b val="1"/>
      <color rgb="FF000000"/>
      <sz val="10"/>
    </font>
    <font>
      <name val="Arial"/>
      <family val="2"/>
      <color rgb="FF000000"/>
      <sz val="20"/>
    </font>
    <font>
      <name val="Calibri"/>
      <family val="2"/>
      <b val="1"/>
      <color theme="1"/>
      <sz val="20"/>
    </font>
    <font>
      <name val="Arial"/>
      <b val="1"/>
      <sz val="10"/>
    </font>
    <font>
      <b val="1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33">
    <xf numFmtId="0" fontId="0" fillId="0" borderId="0" pivotButton="0" quotePrefix="0" xfId="0"/>
    <xf numFmtId="164" fontId="2" fillId="0" borderId="0" pivotButton="0" quotePrefix="0" xfId="0"/>
    <xf numFmtId="9" fontId="0" fillId="0" borderId="0" pivotButton="0" quotePrefix="0" xfId="1"/>
    <xf numFmtId="0" fontId="4" fillId="0" borderId="0" pivotButton="0" quotePrefix="0" xfId="0"/>
    <xf numFmtId="0" fontId="5" fillId="0" borderId="0" pivotButton="0" quotePrefix="0" xfId="0"/>
    <xf numFmtId="165" fontId="5" fillId="0" borderId="1" pivotButton="0" quotePrefix="0" xfId="0"/>
    <xf numFmtId="165" fontId="5" fillId="0" borderId="10" pivotButton="0" quotePrefix="0" xfId="0"/>
    <xf numFmtId="164" fontId="6" fillId="0" borderId="11" pivotButton="0" quotePrefix="0" xfId="0"/>
    <xf numFmtId="164" fontId="6" fillId="0" borderId="12" pivotButton="0" quotePrefix="0" xfId="0"/>
    <xf numFmtId="164" fontId="6" fillId="0" borderId="13" pivotButton="0" quotePrefix="0" xfId="0"/>
    <xf numFmtId="165" fontId="5" fillId="0" borderId="14" pivotButton="0" quotePrefix="0" xfId="0"/>
    <xf numFmtId="165" fontId="5" fillId="0" borderId="15" pivotButton="0" quotePrefix="0" xfId="0"/>
    <xf numFmtId="165" fontId="5" fillId="0" borderId="16" pivotButton="0" quotePrefix="0" xfId="0"/>
    <xf numFmtId="165" fontId="5" fillId="0" borderId="17" pivotButton="0" quotePrefix="0" xfId="0"/>
    <xf numFmtId="10" fontId="5" fillId="0" borderId="14" pivotButton="0" quotePrefix="0" xfId="1"/>
    <xf numFmtId="10" fontId="5" fillId="0" borderId="1" pivotButton="0" quotePrefix="0" xfId="1"/>
    <xf numFmtId="10" fontId="5" fillId="0" borderId="15" pivotButton="0" quotePrefix="0" xfId="1"/>
    <xf numFmtId="0" fontId="0" fillId="0" borderId="0" pivotButton="0" quotePrefix="0" xfId="0"/>
    <xf numFmtId="0" fontId="7" fillId="0" borderId="20" applyAlignment="1" pivotButton="0" quotePrefix="0" xfId="0">
      <alignment horizontal="center" vertical="top"/>
    </xf>
    <xf numFmtId="164" fontId="6" fillId="0" borderId="3" applyAlignment="1" pivotButton="0" quotePrefix="0" xfId="0">
      <alignment horizontal="center"/>
    </xf>
    <xf numFmtId="0" fontId="0" fillId="0" borderId="3" pivotButton="0" quotePrefix="0" xfId="0"/>
    <xf numFmtId="164" fontId="6" fillId="0" borderId="4" applyAlignment="1" pivotButton="0" quotePrefix="0" xfId="0">
      <alignment horizontal="center"/>
    </xf>
    <xf numFmtId="0" fontId="0" fillId="0" borderId="4" pivotButton="0" quotePrefix="0" xfId="0"/>
    <xf numFmtId="0" fontId="3" fillId="0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164" fontId="6" fillId="0" borderId="2" applyAlignment="1" pivotButton="0" quotePrefix="0" xfId="0">
      <alignment horizontal="center"/>
    </xf>
    <xf numFmtId="165" fontId="5" fillId="0" borderId="1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9" pivotButton="0" quotePrefix="0" xfId="0"/>
    <xf numFmtId="0" fontId="8" fillId="0" borderId="21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Y20"/>
  <sheetViews>
    <sheetView showGridLines="0" showRowColHeaders="0" tabSelected="1" zoomScaleNormal="100" workbookViewId="0">
      <selection activeCell="H20" sqref="H20"/>
    </sheetView>
  </sheetViews>
  <sheetFormatPr baseColWidth="8" defaultRowHeight="13.2" outlineLevelCol="0"/>
  <cols>
    <col width="3.88671875" customWidth="1" style="25" min="1" max="1"/>
    <col width="8.88671875" customWidth="1" style="25" min="2" max="3"/>
    <col width="13.33203125" bestFit="1" customWidth="1" style="25" min="4" max="4"/>
    <col width="12.6640625" bestFit="1" customWidth="1" style="25" min="5" max="5"/>
    <col width="21.77734375" bestFit="1" customWidth="1" style="25" min="6" max="6"/>
    <col width="15.77734375" bestFit="1" customWidth="1" style="25" min="7" max="7"/>
    <col width="23.77734375" bestFit="1" customWidth="1" style="25" min="8" max="8"/>
    <col width="15.77734375" bestFit="1" customWidth="1" style="25" min="9" max="9"/>
    <col width="21.77734375" bestFit="1" customWidth="1" style="25" min="10" max="10"/>
    <col width="15" bestFit="1" customWidth="1" style="25" min="11" max="11"/>
    <col width="26.88671875" bestFit="1" customWidth="1" style="25" min="12" max="12"/>
    <col width="15.77734375" bestFit="1" customWidth="1" style="25" min="13" max="13"/>
    <col width="4.6640625" customWidth="1" style="25" min="14" max="14"/>
    <col width="9.33203125" bestFit="1" customWidth="1" style="25" min="15" max="15"/>
    <col width="5.44140625" bestFit="1" customWidth="1" style="25" min="16" max="16"/>
    <col width="5.44140625" customWidth="1" style="25" min="17" max="17"/>
    <col width="7.6640625" bestFit="1" customWidth="1" style="25" min="18" max="18"/>
    <col width="12.77734375" bestFit="1" customWidth="1" style="25" min="19" max="19"/>
    <col width="6.33203125" bestFit="1" customWidth="1" style="25" min="20" max="20"/>
    <col width="12.77734375" bestFit="1" customWidth="1" style="25" min="21" max="21"/>
    <col width="6.33203125" bestFit="1" customWidth="1" style="25" min="22" max="22"/>
    <col width="12.77734375" bestFit="1" customWidth="1" style="25" min="23" max="23"/>
    <col width="6.33203125" bestFit="1" customWidth="1" style="25" min="24" max="24"/>
    <col width="12.77734375" bestFit="1" customWidth="1" style="25" min="25" max="25"/>
    <col width="6.33203125" bestFit="1" customWidth="1" style="25" min="26" max="26"/>
    <col width="8.88671875" customWidth="1" style="25" min="27" max="28"/>
    <col width="8.88671875" customWidth="1" style="25" min="29" max="16384"/>
  </cols>
  <sheetData>
    <row r="1" ht="13.8" customHeight="1" s="25" thickBot="1"/>
    <row r="2" ht="26.4" customHeight="1" s="25" thickBot="1">
      <c r="E2" s="4" t="n"/>
      <c r="F2" s="28" t="inlineStr">
        <is>
          <t>Net</t>
        </is>
      </c>
      <c r="G2" s="20" t="n"/>
      <c r="H2" s="19" t="inlineStr">
        <is>
          <t>High Risk</t>
        </is>
      </c>
      <c r="I2" s="20" t="n"/>
      <c r="J2" s="19" t="inlineStr">
        <is>
          <t>Medium Risk</t>
        </is>
      </c>
      <c r="K2" s="20" t="n"/>
      <c r="L2" s="21" t="inlineStr">
        <is>
          <t>Low Risk</t>
        </is>
      </c>
      <c r="M2" s="22" t="n"/>
      <c r="N2" s="3" t="n"/>
    </row>
    <row r="3" ht="26.4" customHeight="1" s="25" thickBot="1">
      <c r="B3" s="23" t="inlineStr">
        <is>
          <t>Today (P&amp;L)</t>
        </is>
      </c>
      <c r="C3" s="20" t="n"/>
      <c r="D3" s="20" t="n"/>
      <c r="E3" s="7" t="inlineStr">
        <is>
          <t>Net</t>
        </is>
      </c>
      <c r="F3" s="12">
        <f>SUM(agg_sheet!$G$2:$G$10)</f>
        <v/>
      </c>
      <c r="G3" s="14">
        <f>F3/SUM(agg_sheet!$E$2:$E$10)</f>
        <v/>
      </c>
      <c r="H3" s="10">
        <f>SUMIFS(agg_sheet!$G$2:$G$10,agg_sheet!$D$2:$D$10,"high")</f>
        <v/>
      </c>
      <c r="I3" s="14">
        <f>H3/SUMIFS(agg_sheet!$E$2:$E$10,agg_sheet!$D$2:$D$10,"high")</f>
        <v/>
      </c>
      <c r="J3" s="10">
        <f>SUMIFS(agg_sheet!$G$2:$G$10,agg_sheet!$D$2:$D$10,"med")</f>
        <v/>
      </c>
      <c r="K3" s="14">
        <f>J3/SUMIFS(agg_sheet!$E$2:$E$10,agg_sheet!$D$2:$D$10,"med")</f>
        <v/>
      </c>
      <c r="L3" s="10">
        <f>SUMIFS(agg_sheet!$G$2:$G$10,agg_sheet!$D$2:$D$10,"low")</f>
        <v/>
      </c>
      <c r="M3" s="14">
        <f>L3/SUMIFS(agg_sheet!$E$2:$E$10,agg_sheet!$D$2:$D$10,"low")</f>
        <v/>
      </c>
      <c r="N3" s="2" t="n"/>
    </row>
    <row r="4" ht="25.8" customHeight="1" s="25" thickBot="1">
      <c r="B4" s="24" t="n"/>
      <c r="E4" s="8" t="inlineStr">
        <is>
          <t>Debt</t>
        </is>
      </c>
      <c r="F4" s="6">
        <f>SUM(SUMIF(agg_sheet!$C$2:$C$10,"debt",agg_sheet!$G$2:$G$10), SUMIF(agg_sheet!$C$2:$C$10,"cash",agg_sheet!$G$2:$G$10),  SUMIF(agg_sheet!$C$2:$C$10,"gold",agg_sheet!$G$2:$G$10))</f>
        <v/>
      </c>
      <c r="G4" s="15">
        <f>F4/SUM(SUMIF(agg_sheet!$C$2:$C$10,"debt",agg_sheet!$E$2:$E$10), SUMIF(agg_sheet!$C$2:$C$10,"cash",agg_sheet!$E$2:$E$10),  SUMIF(agg_sheet!$C$2:$C$10,"gold",agg_sheet!$E$2:$E$10))</f>
        <v/>
      </c>
      <c r="H4" s="10">
        <f>SUMIFS(agg_sheet!$G$2:$G$10,agg_sheet!$D$2:$D$10,"high",agg_sheet!$C$2:$C$10,"debt")</f>
        <v/>
      </c>
      <c r="I4" s="15">
        <f>H4/SUMIFS(agg_sheet!$E$2:$E$10,agg_sheet!$D$2:$D$10,"high",agg_sheet!$C$2:$C$10,"debt")</f>
        <v/>
      </c>
      <c r="J4" s="5" t="n">
        <v>0</v>
      </c>
      <c r="K4" s="14" t="n">
        <v>0</v>
      </c>
      <c r="L4" s="11">
        <f>SUM(SUMIFS(agg_sheet!$G$2:$G$10,agg_sheet!$D$2:$D$10,"low",agg_sheet!$C$2:$C$10,"debt"), SUMIFS(agg_sheet!$G$2:$G$10,agg_sheet!$C$2:$C$10,"gold"), SUMIFS(agg_sheet!$G$2:$G$10,agg_sheet!$C$2:$C$10,"cash"))</f>
        <v/>
      </c>
      <c r="M4" s="15">
        <f>L4/SUM(SUMIFS(agg_sheet!$E$2:$E$10,agg_sheet!$D$2:$D$10,"low",agg_sheet!$C$2:$C$10,"debt"), SUMIFS(agg_sheet!$E$2:$E$10,agg_sheet!$C$2:$C$10,"gold"), SUMIFS(agg_sheet!$E$2:$E$10,agg_sheet!$C$2:$C$10,"cash"))</f>
        <v/>
      </c>
      <c r="N4" s="2" t="n"/>
    </row>
    <row r="5" ht="26.4" customHeight="1" s="25" thickBot="1">
      <c r="B5" s="26" t="n"/>
      <c r="C5" s="27" t="n"/>
      <c r="D5" s="27" t="n"/>
      <c r="E5" s="9" t="inlineStr">
        <is>
          <t>Equity</t>
        </is>
      </c>
      <c r="F5" s="13">
        <f>SUM(SUMIF(agg_sheet!$C$2:$C$10,"equity",agg_sheet!$G$2:$G$10), SUMIF(agg_sheet!$C$2:$C$10,"n100",agg_sheet!$G$2:$G$10),  SUMIF(agg_sheet!$C$2:$C$10,"china",agg_sheet!$G$2:$G$10))</f>
        <v/>
      </c>
      <c r="G5" s="16">
        <f>F5/SUM(SUMIF(agg_sheet!$C$2:$C$10,"equity",agg_sheet!$E$2:$E$10), SUMIF(agg_sheet!$C$2:$C$10,"n100",agg_sheet!$E$2:$E$10),  SUMIF(agg_sheet!$C$2:$C$10,"china",agg_sheet!$E$2:$E$10))</f>
        <v/>
      </c>
      <c r="H5" s="10">
        <f>SUMIFS(agg_sheet!$G$2:$G$10,agg_sheet!$D$2:$D$10,"high",agg_sheet!$C$2:$C$10,"equity")</f>
        <v/>
      </c>
      <c r="I5" s="16">
        <f>H5/SUMIFS(agg_sheet!$E$2:$E$10,agg_sheet!$D$2:$D$10,"high",agg_sheet!$C$2:$C$10,"equity")</f>
        <v/>
      </c>
      <c r="J5" s="10">
        <f>SUM(SUMIFS(agg_sheet!$G$2:$G$10,agg_sheet!$D$2:$D$10,"med",agg_sheet!$C$2:$C$10,"equity"), SUMIFS(agg_sheet!$G$2:$G$10,agg_sheet!$C$2:$C$10,"china"))</f>
        <v/>
      </c>
      <c r="K5" s="14">
        <f>J5/SUM(SUMIFS(agg_sheet!$E$2:$E$10,agg_sheet!$D$2:$D$10,"med",agg_sheet!$C$2:$C$10,"equity"), SUMIFS(agg_sheet!$E$2:$E$10,agg_sheet!$C$2:$C$10,"china"))</f>
        <v/>
      </c>
      <c r="L5" s="11">
        <f>SUM(SUMIFS(agg_sheet!$G$2:$G$10,agg_sheet!$D$2:$D$10,"low",agg_sheet!$C$2:$C$10,"equity"), SUMIFS(agg_sheet!$G$2:$G$10,agg_sheet!$C$2:$C$10,"n100"))</f>
        <v/>
      </c>
      <c r="M5" s="16">
        <f>L5/SUM(SUMIFS(agg_sheet!$E$2:$E$10,agg_sheet!$D$2:$D$10,"low",agg_sheet!$C$2:$C$10,"equity"), SUMIFS(agg_sheet!$E$2:$E$10,agg_sheet!$C$2:$C$10,"n100"))</f>
        <v/>
      </c>
      <c r="N5" s="2" t="n"/>
    </row>
    <row r="6" ht="25.2" customHeight="1" s="25" thickBot="1">
      <c r="E6" s="4" t="n"/>
      <c r="F6" s="4" t="n"/>
      <c r="G6" s="4" t="n"/>
      <c r="H6" s="4" t="n"/>
      <c r="I6" s="4" t="n"/>
      <c r="J6" s="4" t="n"/>
      <c r="K6" s="4" t="n"/>
      <c r="L6" s="4" t="n"/>
      <c r="M6" s="4" t="n"/>
    </row>
    <row r="7" ht="26.4" customHeight="1" s="25" thickBot="1">
      <c r="E7" s="4" t="n"/>
      <c r="F7" s="28" t="inlineStr">
        <is>
          <t>Net</t>
        </is>
      </c>
      <c r="G7" s="20" t="n"/>
      <c r="H7" s="19" t="inlineStr">
        <is>
          <t>High Risk</t>
        </is>
      </c>
      <c r="I7" s="20" t="n"/>
      <c r="J7" s="19" t="inlineStr">
        <is>
          <t>Medium Risk</t>
        </is>
      </c>
      <c r="K7" s="20" t="n"/>
      <c r="L7" s="21" t="inlineStr">
        <is>
          <t>Low Risk</t>
        </is>
      </c>
      <c r="M7" s="22" t="n"/>
    </row>
    <row r="8" ht="25.8" customHeight="1" s="25" thickBot="1">
      <c r="B8" s="23" t="inlineStr">
        <is>
          <t>Net (P&amp;L)</t>
        </is>
      </c>
      <c r="C8" s="20" t="n"/>
      <c r="D8" s="20" t="n"/>
      <c r="E8" s="7" t="inlineStr">
        <is>
          <t>Net</t>
        </is>
      </c>
      <c r="F8" s="12">
        <f>SUM(agg_sheet!$H$2:$H$10)</f>
        <v/>
      </c>
      <c r="G8" s="14">
        <f>F8/SUM(agg_sheet!$E$2:$E$10)</f>
        <v/>
      </c>
      <c r="H8" s="10">
        <f>SUMIFS(agg_sheet!$H$2:$H$10,agg_sheet!$D$2:$D$10,"high")</f>
        <v/>
      </c>
      <c r="I8" s="14">
        <f>H8/SUMIFS(agg_sheet!$E$2:$E$10,agg_sheet!$D$2:$D$10,"high")</f>
        <v/>
      </c>
      <c r="J8" s="10">
        <f>SUMIFS(agg_sheet!$H$2:$H$10,agg_sheet!$D$2:$D$10,"med")</f>
        <v/>
      </c>
      <c r="K8" s="14">
        <f>J8/SUMIFS(agg_sheet!$E$2:$E$10,agg_sheet!$D$2:$D$10,"med")</f>
        <v/>
      </c>
      <c r="L8" s="10">
        <f>SUMIFS(agg_sheet!$H$2:$H$10,agg_sheet!$D$2:$D$10,"low")</f>
        <v/>
      </c>
      <c r="M8" s="14">
        <f>L8/SUMIFS(agg_sheet!$E$2:$E$10,agg_sheet!$D$2:$D$10,"low")</f>
        <v/>
      </c>
      <c r="Y8" s="1" t="n"/>
    </row>
    <row r="9" ht="25.8" customHeight="1" s="25" thickBot="1">
      <c r="B9" s="24" t="n"/>
      <c r="E9" s="8" t="inlineStr">
        <is>
          <t>Debt</t>
        </is>
      </c>
      <c r="F9" s="6">
        <f>SUM(SUMIF(agg_sheet!$C$2:$C$10,"debt",agg_sheet!$H$2:$H$10), SUMIF(agg_sheet!$C$2:$C$10,"cash",agg_sheet!$H$2:$H$10),  SUMIF(agg_sheet!$C$2:$C$10,"gold",agg_sheet!$H$2:$H$10))</f>
        <v/>
      </c>
      <c r="G9" s="15">
        <f>F9/SUM(SUMIF(agg_sheet!$C$2:$C$10,"debt",agg_sheet!$E$2:$E$10), SUMIF(agg_sheet!$C$2:$C$10,"cash",agg_sheet!$E$2:$E$10),  SUMIF(agg_sheet!$C$2:$C$10,"gold",agg_sheet!$E$2:$E$10))</f>
        <v/>
      </c>
      <c r="H9" s="10">
        <f>SUMIFS(agg_sheet!$H$2:$H$10,agg_sheet!$D$2:$D$10,"high",agg_sheet!$C$2:$C$10,"debt")</f>
        <v/>
      </c>
      <c r="I9" s="15">
        <f>H9/SUMIFS(agg_sheet!$E$2:$E$10,agg_sheet!$D$2:$D$10,"high",agg_sheet!$C$2:$C$10,"debt")</f>
        <v/>
      </c>
      <c r="J9" s="5" t="n">
        <v>0</v>
      </c>
      <c r="K9" s="14" t="n">
        <v>0</v>
      </c>
      <c r="L9" s="5">
        <f>SUM(SUMIFS(agg_sheet!$H$2:$H$10,agg_sheet!$D$2:$D$10,"low",agg_sheet!$C$2:$C$10,"debt"), SUMIFS(agg_sheet!$H$2:$H$10,agg_sheet!$C$2:$C$10,"gold"), SUMIFS(agg_sheet!$H$2:$H$10,agg_sheet!$C$2:$C$10,"cash"))</f>
        <v/>
      </c>
      <c r="M9" s="15">
        <f>L9/SUM(SUMIFS(agg_sheet!$E$2:$E$10,agg_sheet!$D$2:$D$10,"low",agg_sheet!$C$2:$C$10,"debt"), SUMIFS(agg_sheet!$E$2:$E$10,agg_sheet!$C$2:$C$10,"gold"), SUMIFS(agg_sheet!$E$2:$E$10,agg_sheet!$C$2:$C$10,"cash"))</f>
        <v/>
      </c>
    </row>
    <row r="10" ht="26.4" customHeight="1" s="25" thickBot="1">
      <c r="B10" s="26" t="n"/>
      <c r="C10" s="27" t="n"/>
      <c r="D10" s="27" t="n"/>
      <c r="E10" s="9" t="inlineStr">
        <is>
          <t>Equity</t>
        </is>
      </c>
      <c r="F10" s="13">
        <f>SUM(SUMIF(agg_sheet!$C$2:$C$10,"equity",agg_sheet!$H$2:$H$10), SUMIF(agg_sheet!$C$2:$C$10,"n100",agg_sheet!$H$2:$H$10),  SUMIF(agg_sheet!$C$2:$C$10,"china",agg_sheet!$H$2:$H$10))</f>
        <v/>
      </c>
      <c r="G10" s="16">
        <f>F10/SUM(SUMIF(agg_sheet!$C$2:$C$10,"equity",agg_sheet!$E$2:$E$10), SUMIF(agg_sheet!$C$2:$C$10,"n100",agg_sheet!$E$2:$E$10),  SUMIF(agg_sheet!$C$2:$C$10,"china",agg_sheet!$E$2:$E$10))</f>
        <v/>
      </c>
      <c r="H10" s="10">
        <f>SUMIFS(agg_sheet!$H$2:$H$10,agg_sheet!$D$2:$D$10,"high",agg_sheet!$C$2:$C$10,"equity")</f>
        <v/>
      </c>
      <c r="I10" s="16">
        <f>H10/SUMIFS(agg_sheet!$E$2:$E$10,agg_sheet!$D$2:$D$10,"high",agg_sheet!$C$2:$C$10,"equity")</f>
        <v/>
      </c>
      <c r="J10" s="10">
        <f>SUM(SUMIFS(agg_sheet!$H$2:$H$10,agg_sheet!$D$2:$D$10,"med",agg_sheet!$C$2:$C$10,"equity"), SUMIFS(agg_sheet!$H$2:$H$10,agg_sheet!$C$2:$C$10,"china"))</f>
        <v/>
      </c>
      <c r="K10" s="14">
        <f>J10/SUM(SUMIFS(agg_sheet!$E$2:$E$10,agg_sheet!$D$2:$D$10,"med",agg_sheet!$C$2:$C$10,"equity"), SUMIFS(agg_sheet!$E$2:$E$10,agg_sheet!$C$2:$C$10,"china"))</f>
        <v/>
      </c>
      <c r="L10" s="11">
        <f>SUM(SUMIFS(agg_sheet!$H$2:$H$10,agg_sheet!$D$2:$D$10,"low",agg_sheet!$C$2:$C$10,"equity"), SUMIFS(agg_sheet!$H$2:$H$10,agg_sheet!$C$2:$C$10,"n100"))</f>
        <v/>
      </c>
      <c r="M10" s="16">
        <f>L10/SUM(SUMIFS(agg_sheet!$E$2:$E$10,agg_sheet!$D$2:$D$10,"low",agg_sheet!$C$2:$C$10,"equity"), SUMIFS(agg_sheet!$E$2:$E$10,agg_sheet!$C$2:$C$10,"n100"))</f>
        <v/>
      </c>
    </row>
    <row r="14" ht="13.8" customHeight="1" s="25" thickBot="1"/>
    <row r="15" ht="13.2" customHeight="1" s="25" thickBot="1">
      <c r="B15" s="23" t="inlineStr">
        <is>
          <t>Net (P&amp;L)</t>
        </is>
      </c>
      <c r="C15" s="20" t="n"/>
      <c r="D15" s="20" t="n"/>
      <c r="E15" s="29">
        <f>SUM(agg_sheet!F2:F10)</f>
        <v/>
      </c>
      <c r="F15" s="20" t="n"/>
      <c r="G15" s="20" t="n"/>
      <c r="H15" s="22" t="n"/>
    </row>
    <row r="16" ht="13.2" customHeight="1" s="25">
      <c r="B16" s="24" t="n"/>
      <c r="E16" s="24" t="n"/>
      <c r="H16" s="30" t="n"/>
    </row>
    <row r="17" ht="13.8" customHeight="1" s="25" thickBot="1">
      <c r="B17" s="26" t="n"/>
      <c r="C17" s="27" t="n"/>
      <c r="D17" s="27" t="n"/>
      <c r="E17" s="26" t="n"/>
      <c r="F17" s="27" t="n"/>
      <c r="G17" s="27" t="n"/>
      <c r="H17" s="31" t="n"/>
    </row>
    <row r="19">
      <c r="H19" t="inlineStr">
        <is>
          <t>Crores</t>
        </is>
      </c>
      <c r="I19" t="inlineStr">
        <is>
          <t>Lakhs</t>
        </is>
      </c>
      <c r="J19" t="inlineStr">
        <is>
          <t>Thousands</t>
        </is>
      </c>
      <c r="K19" t="inlineStr">
        <is>
          <t>Hundreds</t>
        </is>
      </c>
    </row>
    <row r="20">
      <c r="H20">
        <f>(MOD(SUM(agg_sheet!F2:F10),1000000000) - MOD(SUM(agg_sheet!F2:F10),10000000)) / 10000000</f>
        <v/>
      </c>
      <c r="I20">
        <f>(MOD(SUM(agg_sheet!F2:F10),10000000) - MOD(SUM(agg_sheet!F2:F10),100000)) / 100000</f>
        <v/>
      </c>
      <c r="J20">
        <f>(MOD(SUM(agg_sheet!F2:F10),100000) - MOD(SUM(agg_sheet!F2:F10),1000)) / 1000</f>
        <v/>
      </c>
      <c r="K20">
        <f>MOD(SUM(agg_sheet!F2:F10),1000)</f>
        <v/>
      </c>
    </row>
  </sheetData>
  <mergeCells count="12">
    <mergeCell ref="B8:D10"/>
    <mergeCell ref="B15:D17"/>
    <mergeCell ref="E15:H17"/>
    <mergeCell ref="F2:G2"/>
    <mergeCell ref="H2:I2"/>
    <mergeCell ref="J2:K2"/>
    <mergeCell ref="L2:M2"/>
    <mergeCell ref="B3:D5"/>
    <mergeCell ref="F7:G7"/>
    <mergeCell ref="H7:I7"/>
    <mergeCell ref="J7:K7"/>
    <mergeCell ref="L7:M7"/>
  </mergeCells>
  <conditionalFormatting sqref="J9">
    <cfRule type="cellIs" priority="101" operator="lessThan" dxfId="1">
      <formula>0</formula>
    </cfRule>
    <cfRule type="cellIs" priority="102" operator="greaterThan" dxfId="0">
      <formula>0</formula>
    </cfRule>
  </conditionalFormatting>
  <conditionalFormatting sqref="N3:N5 L4:L5">
    <cfRule type="cellIs" priority="91" operator="lessThan" dxfId="1">
      <formula>0</formula>
    </cfRule>
    <cfRule type="cellIs" priority="92" operator="greaterThan" dxfId="0">
      <formula>0</formula>
    </cfRule>
  </conditionalFormatting>
  <conditionalFormatting sqref="F3">
    <cfRule type="cellIs" priority="100" operator="greaterThan" dxfId="0">
      <formula>0</formula>
    </cfRule>
  </conditionalFormatting>
  <conditionalFormatting sqref="G3 F4:G5">
    <cfRule type="cellIs" priority="99" operator="greaterThan" dxfId="0">
      <formula>0</formula>
    </cfRule>
  </conditionalFormatting>
  <conditionalFormatting sqref="F3:G5">
    <cfRule type="cellIs" priority="98" operator="lessThan" dxfId="1">
      <formula>0</formula>
    </cfRule>
  </conditionalFormatting>
  <conditionalFormatting sqref="J4">
    <cfRule type="cellIs" priority="93" operator="lessThan" dxfId="1">
      <formula>0</formula>
    </cfRule>
    <cfRule type="cellIs" priority="94" operator="greaterThan" dxfId="0">
      <formula>0</formula>
    </cfRule>
  </conditionalFormatting>
  <conditionalFormatting sqref="I3:I5">
    <cfRule type="cellIs" priority="87" operator="lessThan" dxfId="1">
      <formula>0</formula>
    </cfRule>
    <cfRule type="cellIs" priority="88" operator="greaterThan" dxfId="0">
      <formula>0</formula>
    </cfRule>
  </conditionalFormatting>
  <conditionalFormatting sqref="K3:K5">
    <cfRule type="cellIs" priority="85" operator="lessThan" dxfId="1">
      <formula>0</formula>
    </cfRule>
    <cfRule type="cellIs" priority="86" operator="greaterThan" dxfId="0">
      <formula>0</formula>
    </cfRule>
  </conditionalFormatting>
  <conditionalFormatting sqref="M4:M5">
    <cfRule type="cellIs" priority="83" operator="lessThan" dxfId="1">
      <formula>0</formula>
    </cfRule>
    <cfRule type="cellIs" priority="84" operator="greaterThan" dxfId="0">
      <formula>0</formula>
    </cfRule>
  </conditionalFormatting>
  <conditionalFormatting sqref="F9">
    <cfRule type="cellIs" priority="77" operator="lessThan" dxfId="1">
      <formula>0</formula>
    </cfRule>
    <cfRule type="cellIs" priority="78" operator="greaterThan" dxfId="0">
      <formula>0</formula>
    </cfRule>
  </conditionalFormatting>
  <conditionalFormatting sqref="F10">
    <cfRule type="cellIs" priority="75" operator="lessThan" dxfId="1">
      <formula>0</formula>
    </cfRule>
    <cfRule type="cellIs" priority="76" operator="greaterThan" dxfId="0">
      <formula>0</formula>
    </cfRule>
  </conditionalFormatting>
  <conditionalFormatting sqref="H8">
    <cfRule type="cellIs" priority="73" operator="lessThan" dxfId="1">
      <formula>0</formula>
    </cfRule>
    <cfRule type="cellIs" priority="74" operator="greaterThan" dxfId="0">
      <formula>0</formula>
    </cfRule>
  </conditionalFormatting>
  <conditionalFormatting sqref="M3">
    <cfRule type="cellIs" priority="69" operator="lessThan" dxfId="1">
      <formula>0</formula>
    </cfRule>
    <cfRule type="cellIs" priority="70" operator="greaterThan" dxfId="0">
      <formula>0</formula>
    </cfRule>
  </conditionalFormatting>
  <conditionalFormatting sqref="L3">
    <cfRule type="cellIs" priority="57" operator="lessThan" dxfId="1">
      <formula>0</formula>
    </cfRule>
    <cfRule type="cellIs" priority="58" operator="greaterThan" dxfId="0">
      <formula>0</formula>
    </cfRule>
  </conditionalFormatting>
  <conditionalFormatting sqref="L9">
    <cfRule type="cellIs" priority="55" operator="lessThan" dxfId="1">
      <formula>0</formula>
    </cfRule>
    <cfRule type="cellIs" priority="56" operator="greaterThan" dxfId="0">
      <formula>0</formula>
    </cfRule>
  </conditionalFormatting>
  <conditionalFormatting sqref="J10">
    <cfRule type="cellIs" priority="45" operator="lessThan" dxfId="1">
      <formula>0</formula>
    </cfRule>
    <cfRule type="cellIs" priority="46" operator="greaterThan" dxfId="0">
      <formula>0</formula>
    </cfRule>
  </conditionalFormatting>
  <conditionalFormatting sqref="L10">
    <cfRule type="cellIs" priority="33" operator="lessThan" dxfId="1">
      <formula>0</formula>
    </cfRule>
    <cfRule type="cellIs" priority="34" operator="greaterThan" dxfId="0">
      <formula>0</formula>
    </cfRule>
  </conditionalFormatting>
  <conditionalFormatting sqref="J5">
    <cfRule type="cellIs" priority="31" operator="lessThan" dxfId="1">
      <formula>0</formula>
    </cfRule>
    <cfRule type="cellIs" priority="32" operator="greaterThan" dxfId="0">
      <formula>0</formula>
    </cfRule>
  </conditionalFormatting>
  <conditionalFormatting sqref="H5">
    <cfRule type="cellIs" priority="29" operator="lessThan" dxfId="1">
      <formula>0</formula>
    </cfRule>
    <cfRule type="cellIs" priority="30" operator="greaterThan" dxfId="0">
      <formula>0</formula>
    </cfRule>
  </conditionalFormatting>
  <conditionalFormatting sqref="H10">
    <cfRule type="cellIs" priority="27" operator="lessThan" dxfId="1">
      <formula>0</formula>
    </cfRule>
    <cfRule type="cellIs" priority="28" operator="greaterThan" dxfId="0">
      <formula>0</formula>
    </cfRule>
  </conditionalFormatting>
  <conditionalFormatting sqref="H4">
    <cfRule type="cellIs" priority="25" operator="lessThan" dxfId="1">
      <formula>0</formula>
    </cfRule>
    <cfRule type="cellIs" priority="26" operator="greaterThan" dxfId="0">
      <formula>0</formula>
    </cfRule>
  </conditionalFormatting>
  <conditionalFormatting sqref="H9">
    <cfRule type="cellIs" priority="23" operator="lessThan" dxfId="1">
      <formula>0</formula>
    </cfRule>
    <cfRule type="cellIs" priority="24" operator="greaterThan" dxfId="0">
      <formula>0</formula>
    </cfRule>
  </conditionalFormatting>
  <conditionalFormatting sqref="H3">
    <cfRule type="cellIs" priority="21" operator="lessThan" dxfId="1">
      <formula>0</formula>
    </cfRule>
    <cfRule type="cellIs" priority="22" operator="greaterThan" dxfId="0">
      <formula>0</formula>
    </cfRule>
  </conditionalFormatting>
  <conditionalFormatting sqref="J8">
    <cfRule type="cellIs" priority="17" operator="lessThan" dxfId="1">
      <formula>0</formula>
    </cfRule>
    <cfRule type="cellIs" priority="18" operator="greaterThan" dxfId="0">
      <formula>0</formula>
    </cfRule>
  </conditionalFormatting>
  <conditionalFormatting sqref="J3">
    <cfRule type="cellIs" priority="15" operator="lessThan" dxfId="1">
      <formula>0</formula>
    </cfRule>
    <cfRule type="cellIs" priority="16" operator="greaterThan" dxfId="0">
      <formula>0</formula>
    </cfRule>
  </conditionalFormatting>
  <conditionalFormatting sqref="F8">
    <cfRule type="cellIs" priority="14" operator="greaterThan" dxfId="0">
      <formula>0</formula>
    </cfRule>
    <cfRule type="cellIs" priority="13" operator="lessThan" dxfId="1">
      <formula>0</formula>
    </cfRule>
  </conditionalFormatting>
  <conditionalFormatting sqref="G8:G10">
    <cfRule type="cellIs" priority="12" operator="greaterThan" dxfId="0">
      <formula>0</formula>
    </cfRule>
    <cfRule type="cellIs" priority="11" operator="lessThan" dxfId="1">
      <formula>0</formula>
    </cfRule>
  </conditionalFormatting>
  <conditionalFormatting sqref="I8:I10">
    <cfRule type="cellIs" priority="9" operator="lessThan" dxfId="1">
      <formula>0</formula>
    </cfRule>
    <cfRule type="cellIs" priority="10" operator="greaterThan" dxfId="0">
      <formula>0</formula>
    </cfRule>
  </conditionalFormatting>
  <conditionalFormatting sqref="K8:K10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M9:M10">
    <cfRule type="cellIs" priority="5" operator="lessThan" dxfId="1">
      <formula>0</formula>
    </cfRule>
    <cfRule type="cellIs" priority="6" operator="greaterThan" dxfId="0">
      <formula>0</formula>
    </cfRule>
  </conditionalFormatting>
  <conditionalFormatting sqref="M8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L8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Investments</t>
        </is>
      </c>
      <c r="B1" s="32" t="inlineStr">
        <is>
          <t>Asset Allocated(%)</t>
        </is>
      </c>
      <c r="C1" s="32" t="inlineStr">
        <is>
          <t>inv_type</t>
        </is>
      </c>
      <c r="D1" s="32" t="inlineStr">
        <is>
          <t>risk_type</t>
        </is>
      </c>
      <c r="E1" s="32" t="inlineStr">
        <is>
          <t>invested</t>
        </is>
      </c>
      <c r="F1" s="32" t="inlineStr">
        <is>
          <t>current_value</t>
        </is>
      </c>
      <c r="G1" s="32" t="inlineStr">
        <is>
          <t>Today(P&amp;L)</t>
        </is>
      </c>
      <c r="H1" s="32" t="inlineStr">
        <is>
          <t>p&amp;l</t>
        </is>
      </c>
      <c r="I1" s="32" t="inlineStr">
        <is>
          <t>per_increase_today</t>
        </is>
      </c>
      <c r="J1" s="32" t="inlineStr">
        <is>
          <t>net_p&amp;l(%)</t>
        </is>
      </c>
      <c r="K1" s="32" t="inlineStr">
        <is>
          <t>current_asset_allocated(%)</t>
        </is>
      </c>
    </row>
    <row r="2">
      <c r="A2" t="inlineStr">
        <is>
          <t>Equity - Low Risk</t>
        </is>
      </c>
      <c r="B2" t="n">
        <v>20</v>
      </c>
      <c r="C2" t="inlineStr">
        <is>
          <t>equity</t>
        </is>
      </c>
      <c r="D2" t="inlineStr">
        <is>
          <t>low</t>
        </is>
      </c>
      <c r="E2" t="n">
        <v>395097.9996</v>
      </c>
      <c r="F2" t="n">
        <v>438154.9307632446</v>
      </c>
      <c r="G2" t="n">
        <v>1883.923538208008</v>
      </c>
      <c r="H2" t="n">
        <v>43056.93116324463</v>
      </c>
      <c r="I2" t="n">
        <v>0.4299674398109145</v>
      </c>
      <c r="J2" t="n">
        <v>10.89778515883041</v>
      </c>
      <c r="K2" t="n">
        <v>7.652323177726714</v>
      </c>
    </row>
    <row r="3">
      <c r="A3" t="inlineStr">
        <is>
          <t>Equity - Medium Risk</t>
        </is>
      </c>
      <c r="B3" t="n">
        <v>20</v>
      </c>
      <c r="C3" t="inlineStr">
        <is>
          <t>equity</t>
        </is>
      </c>
      <c r="D3" t="inlineStr">
        <is>
          <t>med</t>
        </is>
      </c>
      <c r="E3" t="n">
        <v>105509.9468</v>
      </c>
      <c r="F3" t="n">
        <v>81890.3000793457</v>
      </c>
      <c r="G3" t="n">
        <v>-444.8497314453125</v>
      </c>
      <c r="H3" t="n">
        <v>-23619.64672065429</v>
      </c>
      <c r="I3" t="n">
        <v>-0.5432264029003261</v>
      </c>
      <c r="J3" t="n">
        <v>-22.38618010624785</v>
      </c>
      <c r="K3" t="n">
        <v>1.430204243591592</v>
      </c>
    </row>
    <row r="4">
      <c r="A4" t="inlineStr">
        <is>
          <t>Equity - High Risk</t>
        </is>
      </c>
      <c r="B4" t="n">
        <v>20</v>
      </c>
      <c r="C4" t="inlineStr">
        <is>
          <t>equity</t>
        </is>
      </c>
      <c r="D4" t="inlineStr">
        <is>
          <t>high</t>
        </is>
      </c>
      <c r="E4" t="n">
        <v>566971.8731759</v>
      </c>
      <c r="F4" t="n">
        <v>582352.8876404533</v>
      </c>
      <c r="G4" t="n">
        <v>1057.9281497612</v>
      </c>
      <c r="H4" t="n">
        <v>15381.01446455332</v>
      </c>
      <c r="I4" t="n">
        <v>0.1816644464574834</v>
      </c>
      <c r="J4" t="n">
        <v>2.71283553774835</v>
      </c>
      <c r="K4" t="n">
        <v>10.17072315480821</v>
      </c>
    </row>
    <row r="5">
      <c r="A5" t="inlineStr">
        <is>
          <t>Debt - Low Risk</t>
        </is>
      </c>
      <c r="B5" t="n">
        <v>5</v>
      </c>
      <c r="C5" t="inlineStr">
        <is>
          <t>debt</t>
        </is>
      </c>
      <c r="D5" t="inlineStr">
        <is>
          <t>low</t>
        </is>
      </c>
      <c r="E5" t="n">
        <v>2615832.89</v>
      </c>
      <c r="F5" t="n">
        <v>2615832.89</v>
      </c>
      <c r="G5" t="n">
        <v>0</v>
      </c>
      <c r="H5" t="n">
        <v>0</v>
      </c>
      <c r="I5" t="n">
        <v>0</v>
      </c>
      <c r="J5" t="n">
        <v>0</v>
      </c>
      <c r="K5" t="n">
        <v>45.6852068704051</v>
      </c>
    </row>
    <row r="6">
      <c r="A6" t="inlineStr">
        <is>
          <t>Debt - High Risk</t>
        </is>
      </c>
      <c r="B6" t="n">
        <v>10</v>
      </c>
      <c r="C6" t="inlineStr">
        <is>
          <t>debt</t>
        </is>
      </c>
      <c r="D6" t="inlineStr">
        <is>
          <t>high</t>
        </is>
      </c>
      <c r="E6" t="n">
        <v>592969.8805606</v>
      </c>
      <c r="F6" t="n">
        <v>618512.6492523041</v>
      </c>
      <c r="G6" t="n">
        <v>317.2587076454163</v>
      </c>
      <c r="H6" t="n">
        <v>25542.76869170408</v>
      </c>
      <c r="I6" t="n">
        <v>0.05129381072948758</v>
      </c>
      <c r="J6" t="n">
        <v>4.307599682391235</v>
      </c>
      <c r="K6" t="n">
        <v>10.80224904315421</v>
      </c>
    </row>
    <row r="7">
      <c r="A7" t="inlineStr">
        <is>
          <t>Gold</t>
        </is>
      </c>
      <c r="B7" t="n">
        <v>5</v>
      </c>
      <c r="C7" t="inlineStr">
        <is>
          <t>gold</t>
        </is>
      </c>
      <c r="D7" t="inlineStr">
        <is>
          <t>low</t>
        </is>
      </c>
      <c r="E7" t="n">
        <v>5332.6278</v>
      </c>
      <c r="F7" t="n">
        <v>6616.410118103027</v>
      </c>
      <c r="G7" t="n">
        <v>-45.14980316162109</v>
      </c>
      <c r="H7" t="n">
        <v>1283.782318103027</v>
      </c>
      <c r="I7" t="n">
        <v>-0.6823912417110847</v>
      </c>
      <c r="J7" t="n">
        <v>24.07410316735451</v>
      </c>
      <c r="K7" t="n">
        <v>0.1155548070905165</v>
      </c>
    </row>
    <row r="8">
      <c r="A8" t="inlineStr">
        <is>
          <t>Nasdaq 100</t>
        </is>
      </c>
      <c r="B8" t="n">
        <v>10</v>
      </c>
      <c r="C8" t="inlineStr">
        <is>
          <t>n100</t>
        </is>
      </c>
      <c r="D8" t="inlineStr">
        <is>
          <t>low</t>
        </is>
      </c>
      <c r="E8" t="n">
        <v>57087.19979999999</v>
      </c>
      <c r="F8" t="n">
        <v>59943.86929321289</v>
      </c>
      <c r="G8" t="n">
        <v>-46.32106018066406</v>
      </c>
      <c r="H8" t="n">
        <v>2856.669493212896</v>
      </c>
      <c r="I8" t="n">
        <v>-0.07727405775907885</v>
      </c>
      <c r="J8" t="n">
        <v>5.004045571022903</v>
      </c>
      <c r="K8" t="n">
        <v>1.046912468966225</v>
      </c>
    </row>
    <row r="9">
      <c r="A9" t="inlineStr">
        <is>
          <t>China</t>
        </is>
      </c>
      <c r="B9" t="n">
        <v>10</v>
      </c>
      <c r="C9" t="inlineStr">
        <is>
          <t>china</t>
        </is>
      </c>
      <c r="D9" t="inlineStr">
        <is>
          <t>med</t>
        </is>
      </c>
      <c r="E9" t="n">
        <v>54997.2910711</v>
      </c>
      <c r="F9" t="n">
        <v>49656.49855968093</v>
      </c>
      <c r="G9" t="n">
        <v>52.15571828842163</v>
      </c>
      <c r="H9" t="n">
        <v>-5340.792511419066</v>
      </c>
      <c r="I9" t="n">
        <v>0.1050330164253062</v>
      </c>
      <c r="J9" t="n">
        <v>-9.71101013778031</v>
      </c>
      <c r="K9" t="n">
        <v>0.8672447761596103</v>
      </c>
    </row>
    <row r="10">
      <c r="A10" t="inlineStr">
        <is>
          <t>Cash</t>
        </is>
      </c>
      <c r="B10" t="inlineStr"/>
      <c r="C10" t="inlineStr">
        <is>
          <t>cash</t>
        </is>
      </c>
      <c r="D10" t="inlineStr">
        <is>
          <t>low</t>
        </is>
      </c>
      <c r="E10" t="n">
        <v>1267354.3551104</v>
      </c>
      <c r="F10" t="n">
        <v>1272816.176010254</v>
      </c>
      <c r="G10" t="n">
        <v>11.1471650390625</v>
      </c>
      <c r="H10" t="n">
        <v>5461.820899853905</v>
      </c>
      <c r="I10" t="n">
        <v>0.0008757875056242762</v>
      </c>
      <c r="J10" t="n">
        <v>0.4309624121959262</v>
      </c>
      <c r="K10" t="n">
        <v>22.2295814580978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Symbol</t>
        </is>
      </c>
      <c r="B1" s="32" t="inlineStr">
        <is>
          <t>Quantity Available</t>
        </is>
      </c>
      <c r="C1" s="32" t="inlineStr">
        <is>
          <t>Average Price</t>
        </is>
      </c>
      <c r="D1" s="32" t="inlineStr">
        <is>
          <t>ticker</t>
        </is>
      </c>
      <c r="E1" s="32" t="inlineStr">
        <is>
          <t>inv_type</t>
        </is>
      </c>
      <c r="F1" s="32" t="inlineStr">
        <is>
          <t>risk_type</t>
        </is>
      </c>
      <c r="G1" s="32" t="inlineStr">
        <is>
          <t>closing_price</t>
        </is>
      </c>
      <c r="H1" s="32" t="inlineStr">
        <is>
          <t>Today(P&amp;L)</t>
        </is>
      </c>
      <c r="I1" s="32" t="inlineStr">
        <is>
          <t>Today(P&amp;L%)</t>
        </is>
      </c>
      <c r="J1" s="32" t="inlineStr">
        <is>
          <t>invested</t>
        </is>
      </c>
      <c r="K1" s="32" t="inlineStr">
        <is>
          <t>current_value</t>
        </is>
      </c>
      <c r="L1" s="32" t="inlineStr">
        <is>
          <t>p&amp;l</t>
        </is>
      </c>
      <c r="M1" s="32" t="inlineStr">
        <is>
          <t>p_tage</t>
        </is>
      </c>
    </row>
    <row r="2">
      <c r="A2" t="inlineStr">
        <is>
          <t>ASTRAL</t>
        </is>
      </c>
      <c r="B2" t="n">
        <v>14</v>
      </c>
      <c r="C2" t="n">
        <v>1564.4107</v>
      </c>
      <c r="D2" t="inlineStr">
        <is>
          <t>ASTRAL.NS</t>
        </is>
      </c>
      <c r="E2" t="inlineStr">
        <is>
          <t>stock</t>
        </is>
      </c>
      <c r="F2" t="inlineStr">
        <is>
          <t>med</t>
        </is>
      </c>
      <c r="G2" t="n">
        <v>1402.25</v>
      </c>
      <c r="H2" t="n">
        <v>-228.899658203125</v>
      </c>
      <c r="I2" t="n">
        <v>-1.152543061280141</v>
      </c>
      <c r="J2" t="n">
        <v>21901.7498</v>
      </c>
      <c r="K2" t="n">
        <v>19631.5</v>
      </c>
      <c r="L2" t="n">
        <v>-2270.249799999998</v>
      </c>
      <c r="M2" t="n">
        <v>-10.36560923547761</v>
      </c>
    </row>
    <row r="3">
      <c r="A3" t="inlineStr">
        <is>
          <t>BAJFINANCE</t>
        </is>
      </c>
      <c r="B3" t="n">
        <v>2</v>
      </c>
      <c r="C3" t="n">
        <v>5860</v>
      </c>
      <c r="D3" t="inlineStr">
        <is>
          <t>BAJFINANCE.NS</t>
        </is>
      </c>
      <c r="E3" t="inlineStr">
        <is>
          <t>stock</t>
        </is>
      </c>
      <c r="F3" t="inlineStr">
        <is>
          <t>low</t>
        </is>
      </c>
      <c r="G3" t="n">
        <v>5937.89990234375</v>
      </c>
      <c r="H3" t="n">
        <v>50.3994140625</v>
      </c>
      <c r="I3" t="n">
        <v>0.4261962588806371</v>
      </c>
      <c r="J3" t="n">
        <v>11720</v>
      </c>
      <c r="K3" t="n">
        <v>11875.7998046875</v>
      </c>
      <c r="L3" t="n">
        <v>155.7998046875</v>
      </c>
      <c r="M3" t="n">
        <v>1.32934986934727</v>
      </c>
    </row>
    <row r="4">
      <c r="A4" t="inlineStr">
        <is>
          <t>BANKBEES</t>
        </is>
      </c>
      <c r="B4" t="n">
        <v>150</v>
      </c>
      <c r="C4" t="n">
        <v>354.8747</v>
      </c>
      <c r="D4" t="inlineStr">
        <is>
          <t>BANKBEES.NS</t>
        </is>
      </c>
      <c r="E4" t="inlineStr">
        <is>
          <t>index</t>
        </is>
      </c>
      <c r="F4" t="inlineStr">
        <is>
          <t>low</t>
        </is>
      </c>
      <c r="G4" t="n">
        <v>425.6400146484375</v>
      </c>
      <c r="H4" t="n">
        <v>-212.9974365234375</v>
      </c>
      <c r="I4" t="n">
        <v>-0.3325019712157481</v>
      </c>
      <c r="J4" t="n">
        <v>53231.205</v>
      </c>
      <c r="K4" t="n">
        <v>63846.00219726562</v>
      </c>
      <c r="L4" t="n">
        <v>10614.79719726562</v>
      </c>
      <c r="M4" t="n">
        <v>19.94092975589341</v>
      </c>
    </row>
    <row r="5">
      <c r="A5" t="inlineStr">
        <is>
          <t>COLPAL</t>
        </is>
      </c>
      <c r="B5" t="n">
        <v>13</v>
      </c>
      <c r="C5" t="n">
        <v>1460</v>
      </c>
      <c r="D5" t="inlineStr">
        <is>
          <t>COLPAL.NS</t>
        </is>
      </c>
      <c r="E5" t="inlineStr">
        <is>
          <t>stock</t>
        </is>
      </c>
      <c r="F5" t="inlineStr">
        <is>
          <t>low</t>
        </is>
      </c>
      <c r="G5" t="n">
        <v>1539.949951171875</v>
      </c>
      <c r="H5" t="n">
        <v>42.8990478515625</v>
      </c>
      <c r="I5" t="n">
        <v>0.2147481017397432</v>
      </c>
      <c r="J5" t="n">
        <v>18980</v>
      </c>
      <c r="K5" t="n">
        <v>20019.34936523438</v>
      </c>
      <c r="L5" t="n">
        <v>1039.349365234375</v>
      </c>
      <c r="M5" t="n">
        <v>5.476024052868151</v>
      </c>
    </row>
    <row r="6">
      <c r="A6" t="inlineStr">
        <is>
          <t>CONSUMBEES</t>
        </is>
      </c>
      <c r="B6" t="n">
        <v>16</v>
      </c>
      <c r="C6" t="n">
        <v>66.1356</v>
      </c>
      <c r="D6" t="inlineStr">
        <is>
          <t>CONSUMBEES.NS</t>
        </is>
      </c>
      <c r="E6" t="inlineStr">
        <is>
          <t>index</t>
        </is>
      </c>
      <c r="F6" t="inlineStr">
        <is>
          <t>low</t>
        </is>
      </c>
      <c r="G6" t="n">
        <v>80.23000335693359</v>
      </c>
      <c r="H6" t="n">
        <v>1.9200439453125</v>
      </c>
      <c r="I6" t="n">
        <v>0.1497974605763826</v>
      </c>
      <c r="J6" t="n">
        <v>1058.1696</v>
      </c>
      <c r="K6" t="n">
        <v>1283.680053710938</v>
      </c>
      <c r="L6" t="n">
        <v>225.5104537109376</v>
      </c>
      <c r="M6" t="n">
        <v>21.31137142013318</v>
      </c>
    </row>
    <row r="7">
      <c r="A7" t="inlineStr">
        <is>
          <t>GOLDBEES-E</t>
        </is>
      </c>
      <c r="B7" t="n">
        <v>129</v>
      </c>
      <c r="C7" t="n">
        <v>41.3382</v>
      </c>
      <c r="D7" t="inlineStr">
        <is>
          <t>GOLDBEES.NS</t>
        </is>
      </c>
      <c r="E7" t="inlineStr">
        <is>
          <t>gold</t>
        </is>
      </c>
      <c r="F7" t="inlineStr">
        <is>
          <t>low</t>
        </is>
      </c>
      <c r="G7" t="n">
        <v>51.29000091552734</v>
      </c>
      <c r="H7" t="n">
        <v>-45.14980316162109</v>
      </c>
      <c r="I7" t="n">
        <v>-0.677766224356798</v>
      </c>
      <c r="J7" t="n">
        <v>5332.6278</v>
      </c>
      <c r="K7" t="n">
        <v>6616.410118103027</v>
      </c>
      <c r="L7" t="n">
        <v>1283.782318103027</v>
      </c>
      <c r="M7" t="n">
        <v>24.07410316735451</v>
      </c>
    </row>
    <row r="8">
      <c r="A8" t="inlineStr">
        <is>
          <t>HCLTECH</t>
        </is>
      </c>
      <c r="B8" t="n">
        <v>9</v>
      </c>
      <c r="C8" t="n">
        <v>1170.3667</v>
      </c>
      <c r="D8" t="inlineStr">
        <is>
          <t>HCLTECH.NS</t>
        </is>
      </c>
      <c r="E8" t="inlineStr">
        <is>
          <t>stock</t>
        </is>
      </c>
      <c r="F8" t="inlineStr">
        <is>
          <t>low</t>
        </is>
      </c>
      <c r="G8" t="n">
        <v>1048.949951171875</v>
      </c>
      <c r="H8" t="n">
        <v>103.049560546875</v>
      </c>
      <c r="I8" t="n">
        <v>1.103609751506024</v>
      </c>
      <c r="J8" t="n">
        <v>10533.3003</v>
      </c>
      <c r="K8" t="n">
        <v>9440.549560546875</v>
      </c>
      <c r="L8" t="n">
        <v>-1092.750739453126</v>
      </c>
      <c r="M8" t="n">
        <v>-10.37424841531505</v>
      </c>
    </row>
    <row r="9">
      <c r="A9" t="inlineStr">
        <is>
          <t>HDFCAMC</t>
        </is>
      </c>
      <c r="B9" t="n">
        <v>5</v>
      </c>
      <c r="C9" t="n">
        <v>1942.95</v>
      </c>
      <c r="D9" t="inlineStr">
        <is>
          <t>HDFCAMC.NS</t>
        </is>
      </c>
      <c r="E9" t="inlineStr">
        <is>
          <t>stock</t>
        </is>
      </c>
      <c r="F9" t="inlineStr">
        <is>
          <t>med</t>
        </is>
      </c>
      <c r="G9" t="n">
        <v>1769.949951171875</v>
      </c>
      <c r="H9" t="n">
        <v>-21.25</v>
      </c>
      <c r="I9" t="n">
        <v>-0.2395445900667981</v>
      </c>
      <c r="J9" t="n">
        <v>9714.75</v>
      </c>
      <c r="K9" t="n">
        <v>8849.749755859375</v>
      </c>
      <c r="L9" t="n">
        <v>-865.000244140625</v>
      </c>
      <c r="M9" t="n">
        <v>-8.903988719633805</v>
      </c>
    </row>
    <row r="10">
      <c r="A10" t="inlineStr">
        <is>
          <t>HDFCBANK</t>
        </is>
      </c>
      <c r="B10" t="n">
        <v>84</v>
      </c>
      <c r="C10" t="n">
        <v>1399.3179</v>
      </c>
      <c r="D10" t="inlineStr">
        <is>
          <t>HDFCBANK.NS</t>
        </is>
      </c>
      <c r="E10" t="inlineStr">
        <is>
          <t>stock</t>
        </is>
      </c>
      <c r="F10" t="inlineStr">
        <is>
          <t>low</t>
        </is>
      </c>
      <c r="G10" t="n">
        <v>1674.599975585938</v>
      </c>
      <c r="H10" t="n">
        <v>226.7958984375</v>
      </c>
      <c r="I10" t="n">
        <v>0.1614899893802699</v>
      </c>
      <c r="J10" t="n">
        <v>117542.7036</v>
      </c>
      <c r="K10" t="n">
        <v>140666.3979492188</v>
      </c>
      <c r="L10" t="n">
        <v>23123.69434921874</v>
      </c>
      <c r="M10" t="n">
        <v>19.67259016596138</v>
      </c>
    </row>
    <row r="11">
      <c r="A11" t="inlineStr">
        <is>
          <t>HINDUNILVR</t>
        </is>
      </c>
      <c r="B11" t="n">
        <v>9</v>
      </c>
      <c r="C11" t="n">
        <v>2316.55</v>
      </c>
      <c r="D11" t="inlineStr">
        <is>
          <t>HINDUNILVR.NS</t>
        </is>
      </c>
      <c r="E11" t="inlineStr">
        <is>
          <t>stock</t>
        </is>
      </c>
      <c r="F11" t="inlineStr">
        <is>
          <t>low</t>
        </is>
      </c>
      <c r="G11" t="n">
        <v>2497.949951171875</v>
      </c>
      <c r="H11" t="n">
        <v>48.148681640625</v>
      </c>
      <c r="I11" t="n">
        <v>0.2146294353697321</v>
      </c>
      <c r="J11" t="n">
        <v>20848.95</v>
      </c>
      <c r="K11" t="n">
        <v>22481.54956054688</v>
      </c>
      <c r="L11" t="n">
        <v>1632.599560546874</v>
      </c>
      <c r="M11" t="n">
        <v>7.83060806681811</v>
      </c>
    </row>
    <row r="12">
      <c r="A12" t="inlineStr">
        <is>
          <t>INFRABEES</t>
        </is>
      </c>
      <c r="B12" t="n">
        <v>5</v>
      </c>
      <c r="C12" t="n">
        <v>433.968</v>
      </c>
      <c r="D12" t="inlineStr">
        <is>
          <t>INFRABEES.NS</t>
        </is>
      </c>
      <c r="E12" t="inlineStr">
        <is>
          <t>index</t>
        </is>
      </c>
      <c r="F12" t="inlineStr">
        <is>
          <t>low</t>
        </is>
      </c>
      <c r="G12" t="n">
        <v>536.5900268554688</v>
      </c>
      <c r="H12" t="n">
        <v>-5</v>
      </c>
      <c r="I12" t="n">
        <v>-0.1860153555766856</v>
      </c>
      <c r="J12" t="n">
        <v>2169.84</v>
      </c>
      <c r="K12" t="n">
        <v>2682.950134277344</v>
      </c>
      <c r="L12" t="n">
        <v>513.1101342773436</v>
      </c>
      <c r="M12" t="n">
        <v>23.64737189273604</v>
      </c>
    </row>
    <row r="13">
      <c r="A13" t="inlineStr">
        <is>
          <t>ISEC</t>
        </is>
      </c>
      <c r="B13" t="n">
        <v>30</v>
      </c>
      <c r="C13" t="n">
        <v>436.1333</v>
      </c>
      <c r="D13" t="inlineStr">
        <is>
          <t>ISEC.NS</t>
        </is>
      </c>
      <c r="E13" t="inlineStr">
        <is>
          <t>stock</t>
        </is>
      </c>
      <c r="F13" t="inlineStr">
        <is>
          <t>med</t>
        </is>
      </c>
      <c r="G13" t="n">
        <v>430.1499938964844</v>
      </c>
      <c r="H13" t="n">
        <v>-294.0005493164062</v>
      </c>
      <c r="I13" t="n">
        <v>-2.227529955365745</v>
      </c>
      <c r="J13" t="n">
        <v>13083.999</v>
      </c>
      <c r="K13" t="n">
        <v>12904.49981689453</v>
      </c>
      <c r="L13" t="n">
        <v>-179.4991831054685</v>
      </c>
      <c r="M13" t="n">
        <v>-1.371898477716702</v>
      </c>
    </row>
    <row r="14">
      <c r="A14" t="inlineStr">
        <is>
          <t>KOTAKBANK</t>
        </is>
      </c>
      <c r="B14" t="n">
        <v>7</v>
      </c>
      <c r="C14" t="n">
        <v>1738.95</v>
      </c>
      <c r="D14" t="inlineStr">
        <is>
          <t>KOTAKBANK.NS</t>
        </is>
      </c>
      <c r="E14" t="inlineStr">
        <is>
          <t>stock</t>
        </is>
      </c>
      <c r="F14" t="inlineStr">
        <is>
          <t>low</t>
        </is>
      </c>
      <c r="G14" t="n">
        <v>1893.650024414062</v>
      </c>
      <c r="H14" t="n">
        <v>67.5501708984375</v>
      </c>
      <c r="I14" t="n">
        <v>0.512209363803742</v>
      </c>
      <c r="J14" t="n">
        <v>12172.65</v>
      </c>
      <c r="K14" t="n">
        <v>13255.55017089844</v>
      </c>
      <c r="L14" t="n">
        <v>1082.900170898438</v>
      </c>
      <c r="M14" t="n">
        <v>8.896174381900719</v>
      </c>
    </row>
    <row r="15">
      <c r="A15" t="inlineStr">
        <is>
          <t>LALPATHLAB</t>
        </is>
      </c>
      <c r="B15" t="n">
        <v>2</v>
      </c>
      <c r="C15" t="n">
        <v>2710.05</v>
      </c>
      <c r="D15" t="inlineStr">
        <is>
          <t>LALPATHLAB.NS</t>
        </is>
      </c>
      <c r="E15" t="inlineStr">
        <is>
          <t>stock</t>
        </is>
      </c>
      <c r="F15" t="inlineStr">
        <is>
          <t>med</t>
        </is>
      </c>
      <c r="G15" t="n">
        <v>1909.150024414062</v>
      </c>
      <c r="H15" t="n">
        <v>12.300048828125</v>
      </c>
      <c r="I15" t="n">
        <v>0.3231752188156858</v>
      </c>
      <c r="J15" t="n">
        <v>5420.1</v>
      </c>
      <c r="K15" t="n">
        <v>3818.300048828125</v>
      </c>
      <c r="L15" t="n">
        <v>-1601.799951171875</v>
      </c>
      <c r="M15" t="n">
        <v>-29.55295937661436</v>
      </c>
    </row>
    <row r="16">
      <c r="A16" t="inlineStr">
        <is>
          <t>LTTS</t>
        </is>
      </c>
      <c r="B16" t="n">
        <v>5</v>
      </c>
      <c r="C16" t="n">
        <v>5014.02</v>
      </c>
      <c r="D16" t="inlineStr">
        <is>
          <t>LTTS.NS</t>
        </is>
      </c>
      <c r="E16" t="inlineStr">
        <is>
          <t>stock</t>
        </is>
      </c>
      <c r="F16" t="inlineStr">
        <is>
          <t>med</t>
        </is>
      </c>
      <c r="G16" t="n">
        <v>3386.75</v>
      </c>
      <c r="H16" t="n">
        <v>135.74951171875</v>
      </c>
      <c r="I16" t="n">
        <v>0.8081289901941163</v>
      </c>
      <c r="J16" t="n">
        <v>25070.1</v>
      </c>
      <c r="K16" t="n">
        <v>16933.75</v>
      </c>
      <c r="L16" t="n">
        <v>-8136.350000000002</v>
      </c>
      <c r="M16" t="n">
        <v>-32.45439786837708</v>
      </c>
    </row>
    <row r="17">
      <c r="A17" t="inlineStr">
        <is>
          <t>LUXIND</t>
        </is>
      </c>
      <c r="B17" t="n">
        <v>5</v>
      </c>
      <c r="C17" t="n">
        <v>2254.4</v>
      </c>
      <c r="D17" t="inlineStr">
        <is>
          <t>LUXIND.NS</t>
        </is>
      </c>
      <c r="E17" t="inlineStr">
        <is>
          <t>stock</t>
        </is>
      </c>
      <c r="F17" t="inlineStr">
        <is>
          <t>med</t>
        </is>
      </c>
      <c r="G17" t="n">
        <v>1342.400024414062</v>
      </c>
      <c r="H17" t="n">
        <v>-128.499755859375</v>
      </c>
      <c r="I17" t="n">
        <v>-1.878514116694438</v>
      </c>
      <c r="J17" t="n">
        <v>11272</v>
      </c>
      <c r="K17" t="n">
        <v>6712.000122070312</v>
      </c>
      <c r="L17" t="n">
        <v>-4559.999877929688</v>
      </c>
      <c r="M17" t="n">
        <v>-40.45422177013563</v>
      </c>
    </row>
    <row r="18">
      <c r="A18" t="inlineStr">
        <is>
          <t>MARICO</t>
        </is>
      </c>
      <c r="B18" t="n">
        <v>40</v>
      </c>
      <c r="C18" t="n">
        <v>504.2</v>
      </c>
      <c r="D18" t="inlineStr">
        <is>
          <t>MARICO.NS</t>
        </is>
      </c>
      <c r="E18" t="inlineStr">
        <is>
          <t>stock</t>
        </is>
      </c>
      <c r="F18" t="inlineStr">
        <is>
          <t>low</t>
        </is>
      </c>
      <c r="G18" t="n">
        <v>473.25</v>
      </c>
      <c r="H18" t="n">
        <v>60</v>
      </c>
      <c r="I18" t="n">
        <v>0.3179650238473768</v>
      </c>
      <c r="J18" t="n">
        <v>20168</v>
      </c>
      <c r="K18" t="n">
        <v>18930</v>
      </c>
      <c r="L18" t="n">
        <v>-1238</v>
      </c>
      <c r="M18" t="n">
        <v>-6.13843712812376</v>
      </c>
    </row>
    <row r="19">
      <c r="A19" t="inlineStr">
        <is>
          <t>MON100-E</t>
        </is>
      </c>
      <c r="B19" t="n">
        <v>579</v>
      </c>
      <c r="C19" t="n">
        <v>98.5962</v>
      </c>
      <c r="D19" t="inlineStr">
        <is>
          <t>MON100.NS</t>
        </is>
      </c>
      <c r="E19" t="inlineStr">
        <is>
          <t>n100</t>
        </is>
      </c>
      <c r="F19" t="inlineStr">
        <is>
          <t>low</t>
        </is>
      </c>
      <c r="G19" t="n">
        <v>103.5299987792969</v>
      </c>
      <c r="H19" t="n">
        <v>-46.32106018066406</v>
      </c>
      <c r="I19" t="n">
        <v>-0.07721439106592824</v>
      </c>
      <c r="J19" t="n">
        <v>57087.19979999999</v>
      </c>
      <c r="K19" t="n">
        <v>59943.86929321289</v>
      </c>
      <c r="L19" t="n">
        <v>2856.669493212896</v>
      </c>
      <c r="M19" t="n">
        <v>5.004045571022903</v>
      </c>
    </row>
    <row r="20">
      <c r="A20" t="inlineStr">
        <is>
          <t>NAM-INDIA</t>
        </is>
      </c>
      <c r="B20" t="n">
        <v>55</v>
      </c>
      <c r="C20" t="n">
        <v>346.3136</v>
      </c>
      <c r="D20" t="inlineStr">
        <is>
          <t>NAM-INDIA.NS</t>
        </is>
      </c>
      <c r="E20" t="inlineStr">
        <is>
          <t>stock</t>
        </is>
      </c>
      <c r="F20" t="inlineStr">
        <is>
          <t>med</t>
        </is>
      </c>
      <c r="G20" t="n">
        <v>237.1000061035156</v>
      </c>
      <c r="H20" t="n">
        <v>79.75067138671875</v>
      </c>
      <c r="I20" t="n">
        <v>0.6153245256047861</v>
      </c>
      <c r="J20" t="n">
        <v>19047.248</v>
      </c>
      <c r="K20" t="n">
        <v>13040.50033569336</v>
      </c>
      <c r="L20" t="n">
        <v>-6006.74766430664</v>
      </c>
      <c r="M20" t="n">
        <v>-31.53603955966048</v>
      </c>
    </row>
    <row r="21">
      <c r="A21" t="inlineStr">
        <is>
          <t>NIFTYBEES</t>
        </is>
      </c>
      <c r="B21" t="n">
        <v>327</v>
      </c>
      <c r="C21" t="n">
        <v>175.8854</v>
      </c>
      <c r="D21" t="inlineStr">
        <is>
          <t>NIFTYBEES.NS</t>
        </is>
      </c>
      <c r="E21" t="inlineStr">
        <is>
          <t>index</t>
        </is>
      </c>
      <c r="F21" t="inlineStr">
        <is>
          <t>low</t>
        </is>
      </c>
      <c r="G21" t="n">
        <v>192.8500061035156</v>
      </c>
      <c r="H21" t="n">
        <v>-45.77980041503906</v>
      </c>
      <c r="I21" t="n">
        <v>-0.07254230046301359</v>
      </c>
      <c r="J21" t="n">
        <v>57514.5258</v>
      </c>
      <c r="K21" t="n">
        <v>63061.95199584961</v>
      </c>
      <c r="L21" t="n">
        <v>5547.426195849606</v>
      </c>
      <c r="M21" t="n">
        <v>9.645261120886449</v>
      </c>
    </row>
    <row r="22">
      <c r="A22" t="inlineStr">
        <is>
          <t>NPBET</t>
        </is>
      </c>
      <c r="B22" t="n">
        <v>14</v>
      </c>
      <c r="C22" t="n">
        <v>185.1514</v>
      </c>
      <c r="D22" t="inlineStr">
        <is>
          <t>NPBET.NS</t>
        </is>
      </c>
      <c r="E22" t="inlineStr">
        <is>
          <t>index</t>
        </is>
      </c>
      <c r="F22" t="inlineStr">
        <is>
          <t>low</t>
        </is>
      </c>
      <c r="G22" t="n">
        <v>217.0299987792969</v>
      </c>
      <c r="H22" t="n">
        <v>-5.879974365234375</v>
      </c>
      <c r="I22" t="n">
        <v>-0.1931470107333601</v>
      </c>
      <c r="J22" t="n">
        <v>2592.1196</v>
      </c>
      <c r="K22" t="n">
        <v>3038.419982910156</v>
      </c>
      <c r="L22" t="n">
        <v>446.3003829101563</v>
      </c>
      <c r="M22" t="n">
        <v>17.21758451693958</v>
      </c>
    </row>
    <row r="23">
      <c r="A23" t="inlineStr">
        <is>
          <t>NV20BEES</t>
        </is>
      </c>
      <c r="B23" t="n">
        <v>307</v>
      </c>
      <c r="C23" t="n">
        <v>92.0651</v>
      </c>
      <c r="D23" t="inlineStr">
        <is>
          <t>NV20BEES.NS</t>
        </is>
      </c>
      <c r="E23" t="inlineStr">
        <is>
          <t>index</t>
        </is>
      </c>
      <c r="F23" t="inlineStr">
        <is>
          <t>low</t>
        </is>
      </c>
      <c r="G23" t="n">
        <v>105.0400009155273</v>
      </c>
      <c r="H23" t="n">
        <v>1016.169250488281</v>
      </c>
      <c r="I23" t="n">
        <v>3.253708295850706</v>
      </c>
      <c r="J23" t="n">
        <v>28263.9857</v>
      </c>
      <c r="K23" t="n">
        <v>32247.28028106689</v>
      </c>
      <c r="L23" t="n">
        <v>3983.294581066893</v>
      </c>
      <c r="M23" t="n">
        <v>14.09318071183037</v>
      </c>
    </row>
    <row r="24">
      <c r="A24" t="inlineStr">
        <is>
          <t>PIDILITIND</t>
        </is>
      </c>
      <c r="B24" t="n">
        <v>8</v>
      </c>
      <c r="C24" t="n">
        <v>2456.9</v>
      </c>
      <c r="D24" t="inlineStr">
        <is>
          <t>PIDILITIND.NS</t>
        </is>
      </c>
      <c r="E24" t="inlineStr">
        <is>
          <t>stock</t>
        </is>
      </c>
      <c r="F24" t="inlineStr">
        <is>
          <t>low</t>
        </is>
      </c>
      <c r="G24" t="n">
        <v>2440.14990234375</v>
      </c>
      <c r="H24" t="n">
        <v>256.3984375</v>
      </c>
      <c r="I24" t="n">
        <v>1.330916630861539</v>
      </c>
      <c r="J24" t="n">
        <v>19655.2</v>
      </c>
      <c r="K24" t="n">
        <v>19521.19921875</v>
      </c>
      <c r="L24" t="n">
        <v>-134.0007812500007</v>
      </c>
      <c r="M24" t="n">
        <v>-0.681757403893121</v>
      </c>
    </row>
    <row r="25">
      <c r="A25" t="inlineStr">
        <is>
          <t>TCS</t>
        </is>
      </c>
      <c r="B25" t="n">
        <v>5</v>
      </c>
      <c r="C25" t="n">
        <v>3729.47</v>
      </c>
      <c r="D25" t="inlineStr">
        <is>
          <t>TCS.NS</t>
        </is>
      </c>
      <c r="E25" t="inlineStr">
        <is>
          <t>stock</t>
        </is>
      </c>
      <c r="F25" t="inlineStr">
        <is>
          <t>low</t>
        </is>
      </c>
      <c r="G25" t="n">
        <v>3160.85009765625</v>
      </c>
      <c r="H25" t="n">
        <v>280.250244140625</v>
      </c>
      <c r="I25" t="n">
        <v>1.805270804774707</v>
      </c>
      <c r="J25" t="n">
        <v>18647.35</v>
      </c>
      <c r="K25" t="n">
        <v>15804.25048828125</v>
      </c>
      <c r="L25" t="n">
        <v>-2843.099511718749</v>
      </c>
      <c r="M25" t="n">
        <v>-15.24666781992481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Symbol</t>
        </is>
      </c>
      <c r="B1" s="32" t="inlineStr">
        <is>
          <t>Quantity Available</t>
        </is>
      </c>
      <c r="C1" s="32" t="inlineStr">
        <is>
          <t>Average Price</t>
        </is>
      </c>
      <c r="D1" s="32" t="inlineStr">
        <is>
          <t>ticker</t>
        </is>
      </c>
      <c r="E1" s="32" t="inlineStr">
        <is>
          <t>inv_type</t>
        </is>
      </c>
      <c r="F1" s="32" t="inlineStr">
        <is>
          <t>risk_type</t>
        </is>
      </c>
      <c r="G1" s="32" t="inlineStr">
        <is>
          <t>closing_price</t>
        </is>
      </c>
      <c r="H1" s="32" t="inlineStr">
        <is>
          <t>Today(P&amp;L)</t>
        </is>
      </c>
      <c r="I1" s="32" t="inlineStr">
        <is>
          <t>Today(P&amp;L%)</t>
        </is>
      </c>
      <c r="J1" s="32" t="inlineStr">
        <is>
          <t>invested</t>
        </is>
      </c>
      <c r="K1" s="32" t="inlineStr">
        <is>
          <t>current_value</t>
        </is>
      </c>
      <c r="L1" s="32" t="inlineStr">
        <is>
          <t>p&amp;l</t>
        </is>
      </c>
      <c r="M1" s="32" t="inlineStr">
        <is>
          <t>p_tage</t>
        </is>
      </c>
    </row>
    <row r="2">
      <c r="A2" t="inlineStr">
        <is>
          <t>AXIS SMALL CAP FUND - DIRECT PLAN</t>
        </is>
      </c>
      <c r="B2" t="n">
        <v>3775.242</v>
      </c>
      <c r="C2" t="n">
        <v>68.8663</v>
      </c>
      <c r="D2" t="inlineStr">
        <is>
          <t>0P00011MAX.BO</t>
        </is>
      </c>
      <c r="E2" t="inlineStr">
        <is>
          <t>index</t>
        </is>
      </c>
      <c r="F2" t="inlineStr">
        <is>
          <t>high</t>
        </is>
      </c>
      <c r="G2" t="n">
        <v>71.13999938964844</v>
      </c>
      <c r="H2" t="n">
        <v>0</v>
      </c>
      <c r="I2" t="n">
        <v>0</v>
      </c>
      <c r="J2" t="n">
        <v>259986.9481446</v>
      </c>
      <c r="K2" t="n">
        <v>268570.7135757752</v>
      </c>
      <c r="L2" t="n">
        <v>8583.765431175154</v>
      </c>
      <c r="M2" t="n">
        <v>3.301613981945363</v>
      </c>
    </row>
    <row r="3">
      <c r="A3" t="inlineStr">
        <is>
          <t>BANDHAN EMERGING BUSINESSES FUND - DIRECT PLAN</t>
        </is>
      </c>
      <c r="B3" t="n">
        <v>11553.586</v>
      </c>
      <c r="C3" t="n">
        <v>21.7238</v>
      </c>
      <c r="D3" t="inlineStr">
        <is>
          <t>0P0001J6FU.BO</t>
        </is>
      </c>
      <c r="E3" t="inlineStr">
        <is>
          <t>index</t>
        </is>
      </c>
      <c r="F3" t="inlineStr">
        <is>
          <t>high</t>
        </is>
      </c>
      <c r="G3" t="n">
        <v>22.14900016784668</v>
      </c>
      <c r="H3" t="n">
        <v>1178.457486194611</v>
      </c>
      <c r="I3" t="n">
        <v>0.4626447078625809</v>
      </c>
      <c r="J3" t="n">
        <v>250987.7915468</v>
      </c>
      <c r="K3" t="n">
        <v>255900.378253231</v>
      </c>
      <c r="L3" t="n">
        <v>4912.58670643103</v>
      </c>
      <c r="M3" t="n">
        <v>1.957301060802797</v>
      </c>
    </row>
    <row r="4">
      <c r="A4" t="inlineStr">
        <is>
          <t>BARODA BNP PARIBAS CREDIT RISK FUND - DIRECT PLAN</t>
        </is>
      </c>
      <c r="B4" t="n">
        <v>10299.302</v>
      </c>
      <c r="C4" t="n">
        <v>19.078</v>
      </c>
      <c r="D4" t="inlineStr">
        <is>
          <t>0P00015A84.BO</t>
        </is>
      </c>
      <c r="E4" t="inlineStr">
        <is>
          <t>debt</t>
        </is>
      </c>
      <c r="F4" t="inlineStr">
        <is>
          <t>high</t>
        </is>
      </c>
      <c r="G4" t="n">
        <v>20.2362003326416</v>
      </c>
      <c r="H4" t="n">
        <v>97.8485551109314</v>
      </c>
      <c r="I4" t="n">
        <v>0.04697011188335344</v>
      </c>
      <c r="J4" t="n">
        <v>196490.083556</v>
      </c>
      <c r="K4" t="n">
        <v>208418.7385583763</v>
      </c>
      <c r="L4" t="n">
        <v>11928.6550023763</v>
      </c>
      <c r="M4" t="n">
        <v>6.070868710774715</v>
      </c>
    </row>
    <row r="5">
      <c r="A5" t="inlineStr">
        <is>
          <t>EDELWEISS GREATER CHINA EQUITY OFFSHORE FUND - DIRECT PLAN</t>
        </is>
      </c>
      <c r="B5" t="n">
        <v>1185.289</v>
      </c>
      <c r="C5" t="n">
        <v>46.3999</v>
      </c>
      <c r="D5" t="inlineStr">
        <is>
          <t>0P0000XV5G.BO</t>
        </is>
      </c>
      <c r="E5" t="inlineStr">
        <is>
          <t>china</t>
        </is>
      </c>
      <c r="F5" t="inlineStr">
        <is>
          <t>med</t>
        </is>
      </c>
      <c r="G5" t="n">
        <v>41.89400100708008</v>
      </c>
      <c r="H5" t="n">
        <v>52.15571828842163</v>
      </c>
      <c r="I5" t="n">
        <v>0.1051434517642679</v>
      </c>
      <c r="J5" t="n">
        <v>54997.2910711</v>
      </c>
      <c r="K5" t="n">
        <v>49656.49855968093</v>
      </c>
      <c r="L5" t="n">
        <v>-5340.792511419066</v>
      </c>
      <c r="M5" t="n">
        <v>-9.71101013778031</v>
      </c>
    </row>
    <row r="6">
      <c r="A6" t="inlineStr">
        <is>
          <t>ICICI PRUDENTIAL CREDIT RISK FUND - DIRECT PLAN</t>
        </is>
      </c>
      <c r="B6" t="n">
        <v>14156.302</v>
      </c>
      <c r="C6" t="n">
        <v>28.0073</v>
      </c>
      <c r="D6" t="inlineStr">
        <is>
          <t>0P0000XUYV.BO</t>
        </is>
      </c>
      <c r="E6" t="inlineStr">
        <is>
          <t>debt</t>
        </is>
      </c>
      <c r="F6" t="inlineStr">
        <is>
          <t>high</t>
        </is>
      </c>
      <c r="G6" t="n">
        <v>28.9689998626709</v>
      </c>
      <c r="H6" t="n">
        <v>219.4101525344849</v>
      </c>
      <c r="I6" t="n">
        <v>0.05353105700517385</v>
      </c>
      <c r="J6" t="n">
        <v>396479.7970046</v>
      </c>
      <c r="K6" t="n">
        <v>410093.9106939278</v>
      </c>
      <c r="L6" t="n">
        <v>13614.11368932779</v>
      </c>
      <c r="M6" t="n">
        <v>3.433747139748923</v>
      </c>
    </row>
    <row r="7">
      <c r="A7" t="inlineStr">
        <is>
          <t>ICICI PRUDENTIAL SAVINGS FUND - DIRECT PLAN</t>
        </is>
      </c>
      <c r="B7" t="n">
        <v>177.488</v>
      </c>
      <c r="C7" t="n">
        <v>434.1158</v>
      </c>
      <c r="D7" t="inlineStr">
        <is>
          <t>0P0000XWAO.BO</t>
        </is>
      </c>
      <c r="E7" t="inlineStr">
        <is>
          <t>cash</t>
        </is>
      </c>
      <c r="F7" t="inlineStr">
        <is>
          <t>low</t>
        </is>
      </c>
      <c r="G7" t="n">
        <v>464.8887023925781</v>
      </c>
      <c r="H7" t="n">
        <v>11.1471650390625</v>
      </c>
      <c r="I7" t="n">
        <v>0.01351154833611979</v>
      </c>
      <c r="J7" t="n">
        <v>77050.3451104</v>
      </c>
      <c r="K7" t="n">
        <v>82512.1660102539</v>
      </c>
      <c r="L7" t="n">
        <v>5461.820899853905</v>
      </c>
      <c r="M7" t="n">
        <v>7.088639112554326</v>
      </c>
    </row>
    <row r="8">
      <c r="A8" t="inlineStr">
        <is>
          <t>KOTAK EMERGING EQUITY FUND - DIRECT PLAN</t>
        </is>
      </c>
      <c r="B8" t="n">
        <v>599.002</v>
      </c>
      <c r="C8" t="n">
        <v>83.468</v>
      </c>
      <c r="D8" t="inlineStr">
        <is>
          <t>0P0000XV5R.BO</t>
        </is>
      </c>
      <c r="E8" t="inlineStr">
        <is>
          <t>index</t>
        </is>
      </c>
      <c r="F8" t="inlineStr">
        <is>
          <t>high</t>
        </is>
      </c>
      <c r="G8" t="n">
        <v>85.48400115966797</v>
      </c>
      <c r="H8" t="n">
        <v>-112.6099264678955</v>
      </c>
      <c r="I8" t="n">
        <v>-0.2194368254194422</v>
      </c>
      <c r="J8" t="n">
        <v>49997.498936</v>
      </c>
      <c r="K8" t="n">
        <v>51205.08766264343</v>
      </c>
      <c r="L8" t="n">
        <v>1207.588726643429</v>
      </c>
      <c r="M8" t="n">
        <v>2.415298269597886</v>
      </c>
    </row>
    <row r="9">
      <c r="A9" t="inlineStr">
        <is>
          <t>NIPPON INDIA SMALL CAP FUND - DIRECT PLAN</t>
        </is>
      </c>
      <c r="B9" t="n">
        <v>64.541</v>
      </c>
      <c r="C9" t="n">
        <v>92.9585</v>
      </c>
      <c r="D9" t="inlineStr">
        <is>
          <t>0P0000XVFY.BO</t>
        </is>
      </c>
      <c r="E9" t="inlineStr">
        <is>
          <t>index</t>
        </is>
      </c>
      <c r="F9" t="inlineStr">
        <is>
          <t>high</t>
        </is>
      </c>
      <c r="G9" t="n">
        <v>103.4490966796875</v>
      </c>
      <c r="H9" t="n">
        <v>-7.919409965515136</v>
      </c>
      <c r="I9" t="n">
        <v>-0.1184719701417929</v>
      </c>
      <c r="J9" t="n">
        <v>5999.6345485</v>
      </c>
      <c r="K9" t="n">
        <v>6676.70814880371</v>
      </c>
      <c r="L9" t="n">
        <v>677.07360030371</v>
      </c>
      <c r="M9" t="n">
        <v>11.28524737349192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Symbol</t>
        </is>
      </c>
      <c r="B1" s="32" t="inlineStr">
        <is>
          <t>inv_type</t>
        </is>
      </c>
      <c r="C1" s="32" t="inlineStr">
        <is>
          <t>risk_type</t>
        </is>
      </c>
      <c r="D1" s="32" t="inlineStr">
        <is>
          <t>invested</t>
        </is>
      </c>
      <c r="E1" s="32" t="inlineStr">
        <is>
          <t>current_value</t>
        </is>
      </c>
    </row>
    <row r="2">
      <c r="A2" t="inlineStr">
        <is>
          <t>Sodexo</t>
        </is>
      </c>
      <c r="B2" t="inlineStr">
        <is>
          <t>cash</t>
        </is>
      </c>
      <c r="C2" t="inlineStr">
        <is>
          <t>low</t>
        </is>
      </c>
      <c r="D2" t="n">
        <v>5389.52</v>
      </c>
      <c r="E2" t="n">
        <v>5389.52</v>
      </c>
    </row>
    <row r="3">
      <c r="A3" t="inlineStr">
        <is>
          <t>HDFC</t>
        </is>
      </c>
      <c r="B3" t="inlineStr">
        <is>
          <t>cash</t>
        </is>
      </c>
      <c r="C3" t="inlineStr">
        <is>
          <t>low</t>
        </is>
      </c>
      <c r="D3" t="n">
        <v>1178060.61</v>
      </c>
      <c r="E3" t="n">
        <v>1178060.61</v>
      </c>
    </row>
    <row r="4">
      <c r="A4" t="inlineStr">
        <is>
          <t>SBI</t>
        </is>
      </c>
      <c r="B4" t="inlineStr">
        <is>
          <t>cash</t>
        </is>
      </c>
      <c r="C4" t="inlineStr">
        <is>
          <t>low</t>
        </is>
      </c>
      <c r="D4" t="n">
        <v>5398.9</v>
      </c>
      <c r="E4" t="n">
        <v>5398.9</v>
      </c>
    </row>
    <row r="5">
      <c r="A5" t="inlineStr">
        <is>
          <t>Cash</t>
        </is>
      </c>
      <c r="B5" t="inlineStr">
        <is>
          <t>cash</t>
        </is>
      </c>
      <c r="C5" t="inlineStr">
        <is>
          <t>low</t>
        </is>
      </c>
      <c r="D5" t="n">
        <v>0</v>
      </c>
      <c r="E5" t="n">
        <v>0</v>
      </c>
    </row>
    <row r="6">
      <c r="A6" t="inlineStr">
        <is>
          <t>Paytm</t>
        </is>
      </c>
      <c r="B6" t="inlineStr">
        <is>
          <t>cash</t>
        </is>
      </c>
      <c r="C6" t="inlineStr">
        <is>
          <t>low</t>
        </is>
      </c>
      <c r="D6" t="n">
        <v>1454.98</v>
      </c>
      <c r="E6" t="n">
        <v>1454.98</v>
      </c>
    </row>
    <row r="7">
      <c r="A7" t="inlineStr">
        <is>
          <t>FD(Paytm)</t>
        </is>
      </c>
      <c r="B7" t="inlineStr">
        <is>
          <t>debt</t>
        </is>
      </c>
      <c r="C7" t="inlineStr">
        <is>
          <t>low</t>
        </is>
      </c>
      <c r="D7" t="n">
        <v>335634.89</v>
      </c>
      <c r="E7" t="n">
        <v>335634.89</v>
      </c>
    </row>
    <row r="8">
      <c r="A8" t="inlineStr">
        <is>
          <t>NSC</t>
        </is>
      </c>
      <c r="B8" t="inlineStr">
        <is>
          <t>debt</t>
        </is>
      </c>
      <c r="C8" t="inlineStr">
        <is>
          <t>low</t>
        </is>
      </c>
      <c r="D8" t="n">
        <v>150000</v>
      </c>
      <c r="E8" t="n">
        <v>150000</v>
      </c>
    </row>
    <row r="9">
      <c r="A9" t="inlineStr">
        <is>
          <t>PPF</t>
        </is>
      </c>
      <c r="B9" t="inlineStr">
        <is>
          <t>debt</t>
        </is>
      </c>
      <c r="C9" t="inlineStr">
        <is>
          <t>low</t>
        </is>
      </c>
      <c r="D9" t="n">
        <v>1003616</v>
      </c>
      <c r="E9" t="n">
        <v>1003616</v>
      </c>
    </row>
    <row r="10">
      <c r="A10" t="inlineStr">
        <is>
          <t>EPF</t>
        </is>
      </c>
      <c r="B10" t="inlineStr">
        <is>
          <t>debt</t>
        </is>
      </c>
      <c r="C10" t="inlineStr">
        <is>
          <t>low</t>
        </is>
      </c>
      <c r="D10" t="n">
        <v>0</v>
      </c>
      <c r="E10" t="n">
        <v>0</v>
      </c>
    </row>
    <row r="11">
      <c r="A11" t="inlineStr">
        <is>
          <t>FD(12%)</t>
        </is>
      </c>
      <c r="B11" t="inlineStr">
        <is>
          <t>debt</t>
        </is>
      </c>
      <c r="C11" t="inlineStr">
        <is>
          <t>low</t>
        </is>
      </c>
      <c r="D11" t="n">
        <v>1000000</v>
      </c>
      <c r="E11" t="n">
        <v>1000000</v>
      </c>
    </row>
    <row r="12">
      <c r="A12" t="inlineStr">
        <is>
          <t>FD(SBI)</t>
        </is>
      </c>
      <c r="B12" t="inlineStr">
        <is>
          <t>debt</t>
        </is>
      </c>
      <c r="C12" t="inlineStr">
        <is>
          <t>low</t>
        </is>
      </c>
      <c r="D12" t="n">
        <v>126582</v>
      </c>
      <c r="E12" t="n">
        <v>126582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Symbol</t>
        </is>
      </c>
      <c r="B1" s="32" t="inlineStr">
        <is>
          <t>ideal_prop</t>
        </is>
      </c>
      <c r="C1" s="32" t="inlineStr">
        <is>
          <t>Quantity Available</t>
        </is>
      </c>
      <c r="D1" s="32" t="inlineStr">
        <is>
          <t>closing_price</t>
        </is>
      </c>
      <c r="E1" s="32" t="inlineStr">
        <is>
          <t>current_value</t>
        </is>
      </c>
      <c r="F1" s="32" t="inlineStr">
        <is>
          <t>ideal_composition</t>
        </is>
      </c>
      <c r="G1" s="32" t="inlineStr">
        <is>
          <t>ideal_quantity</t>
        </is>
      </c>
      <c r="H1" s="32" t="inlineStr">
        <is>
          <t>buy</t>
        </is>
      </c>
    </row>
    <row r="2">
      <c r="A2" t="inlineStr">
        <is>
          <t>ASTRAL</t>
        </is>
      </c>
      <c r="B2" t="n">
        <v>5</v>
      </c>
      <c r="C2" t="n">
        <v>14</v>
      </c>
      <c r="D2" t="n">
        <v>1402.25</v>
      </c>
      <c r="E2" t="n">
        <v>19631.5</v>
      </c>
      <c r="F2" t="n">
        <v>16706.62228698731</v>
      </c>
      <c r="G2" t="n">
        <v>11</v>
      </c>
      <c r="H2" t="n">
        <v>-3</v>
      </c>
    </row>
    <row r="3">
      <c r="A3" t="inlineStr">
        <is>
          <t>BAJFINANCE</t>
        </is>
      </c>
      <c r="B3" t="n">
        <v>5</v>
      </c>
      <c r="C3" t="n">
        <v>2</v>
      </c>
      <c r="D3" t="n">
        <v>5937.89990234375</v>
      </c>
      <c r="E3" t="n">
        <v>11875.7998046875</v>
      </c>
      <c r="F3" t="n">
        <v>16706.62228698731</v>
      </c>
      <c r="G3" t="n">
        <v>2</v>
      </c>
      <c r="H3" t="n">
        <v>0</v>
      </c>
    </row>
    <row r="4">
      <c r="A4" t="inlineStr">
        <is>
          <t>COLPAL</t>
        </is>
      </c>
      <c r="B4" t="n">
        <v>3</v>
      </c>
      <c r="C4" t="n">
        <v>13</v>
      </c>
      <c r="D4" t="n">
        <v>1539.949951171875</v>
      </c>
      <c r="E4" t="n">
        <v>20019.34936523438</v>
      </c>
      <c r="F4" t="n">
        <v>10023.97337219238</v>
      </c>
      <c r="G4" t="n">
        <v>6</v>
      </c>
      <c r="H4" t="n">
        <v>-7</v>
      </c>
    </row>
    <row r="5">
      <c r="A5" t="inlineStr">
        <is>
          <t>HCLTECH</t>
        </is>
      </c>
      <c r="B5" t="n">
        <v>4</v>
      </c>
      <c r="C5" t="n">
        <v>9</v>
      </c>
      <c r="D5" t="n">
        <v>1048.949951171875</v>
      </c>
      <c r="E5" t="n">
        <v>9440.549560546875</v>
      </c>
      <c r="F5" t="n">
        <v>13365.29782958984</v>
      </c>
      <c r="G5" t="n">
        <v>12</v>
      </c>
      <c r="H5" t="n">
        <v>3</v>
      </c>
    </row>
    <row r="6">
      <c r="A6" t="inlineStr">
        <is>
          <t>HDFCAMC</t>
        </is>
      </c>
      <c r="B6" t="n">
        <v>4</v>
      </c>
      <c r="C6" t="n">
        <v>5</v>
      </c>
      <c r="D6" t="n">
        <v>1769.949951171875</v>
      </c>
      <c r="E6" t="n">
        <v>8849.749755859375</v>
      </c>
      <c r="F6" t="n">
        <v>13365.29782958984</v>
      </c>
      <c r="G6" t="n">
        <v>7</v>
      </c>
      <c r="H6" t="n">
        <v>2</v>
      </c>
    </row>
    <row r="7">
      <c r="A7" t="inlineStr">
        <is>
          <t>HDFCBANK</t>
        </is>
      </c>
      <c r="B7" t="n">
        <v>6</v>
      </c>
      <c r="C7" t="n">
        <v>84</v>
      </c>
      <c r="D7" t="n">
        <v>1674.599975585938</v>
      </c>
      <c r="E7" t="n">
        <v>140666.3979492188</v>
      </c>
      <c r="F7" t="n">
        <v>20047.94674438476</v>
      </c>
      <c r="G7" t="n">
        <v>11</v>
      </c>
      <c r="H7" t="n">
        <v>-73</v>
      </c>
    </row>
    <row r="8">
      <c r="A8" t="inlineStr">
        <is>
          <t>HINDUNILVR</t>
        </is>
      </c>
      <c r="B8" t="n">
        <v>6</v>
      </c>
      <c r="C8" t="n">
        <v>9</v>
      </c>
      <c r="D8" t="n">
        <v>2497.949951171875</v>
      </c>
      <c r="E8" t="n">
        <v>22481.54956054688</v>
      </c>
      <c r="F8" t="n">
        <v>20047.94674438476</v>
      </c>
      <c r="G8" t="n">
        <v>8</v>
      </c>
      <c r="H8" t="n">
        <v>-1</v>
      </c>
    </row>
    <row r="9">
      <c r="A9" t="inlineStr">
        <is>
          <t>ISEC</t>
        </is>
      </c>
      <c r="B9" t="n">
        <v>5</v>
      </c>
      <c r="C9" t="n">
        <v>30</v>
      </c>
      <c r="D9" t="n">
        <v>430.1499938964844</v>
      </c>
      <c r="E9" t="n">
        <v>12904.49981689453</v>
      </c>
      <c r="F9" t="n">
        <v>16706.62228698731</v>
      </c>
      <c r="G9" t="n">
        <v>38</v>
      </c>
      <c r="H9" t="n">
        <v>8</v>
      </c>
    </row>
    <row r="10">
      <c r="A10" t="inlineStr">
        <is>
          <t>KOTAKBANK</t>
        </is>
      </c>
      <c r="B10" t="n">
        <v>5</v>
      </c>
      <c r="C10" t="n">
        <v>7</v>
      </c>
      <c r="D10" t="n">
        <v>1893.650024414062</v>
      </c>
      <c r="E10" t="n">
        <v>13255.55017089844</v>
      </c>
      <c r="F10" t="n">
        <v>16706.62228698731</v>
      </c>
      <c r="G10" t="n">
        <v>8</v>
      </c>
      <c r="H10" t="n">
        <v>1</v>
      </c>
    </row>
    <row r="11">
      <c r="A11" t="inlineStr">
        <is>
          <t>LALPATHLAB</t>
        </is>
      </c>
      <c r="B11" t="n">
        <v>4</v>
      </c>
      <c r="C11" t="n">
        <v>2</v>
      </c>
      <c r="D11" t="n">
        <v>1909.150024414062</v>
      </c>
      <c r="E11" t="n">
        <v>3818.300048828125</v>
      </c>
      <c r="F11" t="n">
        <v>13365.29782958984</v>
      </c>
      <c r="G11" t="n">
        <v>7</v>
      </c>
      <c r="H11" t="n">
        <v>5</v>
      </c>
    </row>
    <row r="12">
      <c r="A12" t="inlineStr">
        <is>
          <t>LTTS</t>
        </is>
      </c>
      <c r="B12" t="n">
        <v>3</v>
      </c>
      <c r="C12" t="n">
        <v>5</v>
      </c>
      <c r="D12" t="n">
        <v>3386.75</v>
      </c>
      <c r="E12" t="n">
        <v>16933.75</v>
      </c>
      <c r="F12" t="n">
        <v>10023.97337219238</v>
      </c>
      <c r="G12" t="n">
        <v>2</v>
      </c>
      <c r="H12" t="n">
        <v>-3</v>
      </c>
    </row>
    <row r="13">
      <c r="A13" t="inlineStr">
        <is>
          <t>MARICO</t>
        </is>
      </c>
      <c r="B13" t="n">
        <v>3</v>
      </c>
      <c r="C13" t="n">
        <v>40</v>
      </c>
      <c r="D13" t="n">
        <v>473.25</v>
      </c>
      <c r="E13" t="n">
        <v>18930</v>
      </c>
      <c r="F13" t="n">
        <v>10023.97337219238</v>
      </c>
      <c r="G13" t="n">
        <v>21</v>
      </c>
      <c r="H13" t="n">
        <v>-19</v>
      </c>
    </row>
    <row r="14">
      <c r="A14" t="inlineStr">
        <is>
          <t>PIDILITIND</t>
        </is>
      </c>
      <c r="B14" t="n">
        <v>4</v>
      </c>
      <c r="C14" t="n">
        <v>8</v>
      </c>
      <c r="D14" t="n">
        <v>2440.14990234375</v>
      </c>
      <c r="E14" t="n">
        <v>19521.19921875</v>
      </c>
      <c r="F14" t="n">
        <v>13365.29782958984</v>
      </c>
      <c r="G14" t="n">
        <v>5</v>
      </c>
      <c r="H14" t="n">
        <v>-3</v>
      </c>
    </row>
    <row r="15">
      <c r="A15" t="inlineStr">
        <is>
          <t>TCS</t>
        </is>
      </c>
      <c r="B15" t="n">
        <v>3</v>
      </c>
      <c r="C15" t="n">
        <v>5</v>
      </c>
      <c r="D15" t="n">
        <v>3160.85009765625</v>
      </c>
      <c r="E15" t="n">
        <v>15804.25048828125</v>
      </c>
      <c r="F15" t="n">
        <v>10023.97337219238</v>
      </c>
      <c r="G15" t="n">
        <v>3</v>
      </c>
      <c r="H15" t="n">
        <v>-2</v>
      </c>
    </row>
    <row r="16">
      <c r="A16" t="inlineStr">
        <is>
          <t>AMRUTANJAN</t>
        </is>
      </c>
      <c r="B16" t="n">
        <v>4</v>
      </c>
      <c r="C16" t="n">
        <v>0</v>
      </c>
      <c r="D16" t="n">
        <v>611.7000122070312</v>
      </c>
      <c r="E16" t="n">
        <v>0</v>
      </c>
      <c r="F16" t="n">
        <v>13365.29782958984</v>
      </c>
      <c r="G16" t="n">
        <v>21</v>
      </c>
      <c r="H16" t="n">
        <v>21</v>
      </c>
    </row>
    <row r="17">
      <c r="A17" t="inlineStr">
        <is>
          <t>ASIANPAINT</t>
        </is>
      </c>
      <c r="B17" t="n">
        <v>5</v>
      </c>
      <c r="C17" t="n">
        <v>0</v>
      </c>
      <c r="D17" t="n">
        <v>2882.10009765625</v>
      </c>
      <c r="E17" t="n">
        <v>0</v>
      </c>
      <c r="F17" t="n">
        <v>16706.62228698731</v>
      </c>
      <c r="G17" t="n">
        <v>5</v>
      </c>
      <c r="H17" t="n">
        <v>5</v>
      </c>
    </row>
    <row r="18">
      <c r="A18" t="inlineStr">
        <is>
          <t>BERGEPAINT</t>
        </is>
      </c>
      <c r="B18" t="n">
        <v>4</v>
      </c>
      <c r="C18" t="n">
        <v>0</v>
      </c>
      <c r="D18" t="n">
        <v>584.5999755859375</v>
      </c>
      <c r="E18" t="n">
        <v>0</v>
      </c>
      <c r="F18" t="n">
        <v>13365.29782958984</v>
      </c>
      <c r="G18" t="n">
        <v>22</v>
      </c>
      <c r="H18" t="n">
        <v>22</v>
      </c>
    </row>
    <row r="19">
      <c r="A19" t="inlineStr">
        <is>
          <t>DIVISLAB</t>
        </is>
      </c>
      <c r="B19" t="n">
        <v>3</v>
      </c>
      <c r="C19" t="n">
        <v>0</v>
      </c>
      <c r="D19" t="n">
        <v>3231.64990234375</v>
      </c>
      <c r="E19" t="n">
        <v>0</v>
      </c>
      <c r="F19" t="n">
        <v>10023.97337219238</v>
      </c>
      <c r="G19" t="n">
        <v>3</v>
      </c>
      <c r="H19" t="n">
        <v>3</v>
      </c>
    </row>
    <row r="20">
      <c r="A20" t="inlineStr">
        <is>
          <t>FINEORG</t>
        </is>
      </c>
      <c r="B20" t="n">
        <v>3</v>
      </c>
      <c r="C20" t="n">
        <v>0</v>
      </c>
      <c r="D20" t="n">
        <v>4329.7998046875</v>
      </c>
      <c r="E20" t="n">
        <v>0</v>
      </c>
      <c r="F20" t="n">
        <v>10023.97337219238</v>
      </c>
      <c r="G20" t="n">
        <v>2</v>
      </c>
      <c r="H20" t="n">
        <v>2</v>
      </c>
    </row>
    <row r="21">
      <c r="A21" t="inlineStr">
        <is>
          <t>GRINDWELL</t>
        </is>
      </c>
      <c r="B21" t="n">
        <v>3</v>
      </c>
      <c r="C21" t="n">
        <v>0</v>
      </c>
      <c r="D21" t="n">
        <v>1855.599975585938</v>
      </c>
      <c r="E21" t="n">
        <v>0</v>
      </c>
      <c r="F21" t="n">
        <v>10023.97337219238</v>
      </c>
      <c r="G21" t="n">
        <v>5</v>
      </c>
      <c r="H21" t="n">
        <v>5</v>
      </c>
    </row>
    <row r="22">
      <c r="A22" t="inlineStr">
        <is>
          <t>MINDTREE</t>
        </is>
      </c>
      <c r="B22" t="n">
        <v>3</v>
      </c>
      <c r="C22" t="n">
        <v>0</v>
      </c>
      <c r="D22" t="n">
        <v>4170.85009765625</v>
      </c>
      <c r="E22" t="n">
        <v>0</v>
      </c>
      <c r="F22" t="n">
        <v>10023.97337219238</v>
      </c>
      <c r="G22" t="n">
        <v>2</v>
      </c>
      <c r="H22" t="n">
        <v>2</v>
      </c>
    </row>
    <row r="23">
      <c r="A23" t="inlineStr">
        <is>
          <t>MOLDTEK</t>
        </is>
      </c>
      <c r="B23" t="n">
        <v>3</v>
      </c>
      <c r="C23" t="n">
        <v>0</v>
      </c>
      <c r="D23" t="n">
        <v>287.7000122070312</v>
      </c>
      <c r="E23" t="n">
        <v>0</v>
      </c>
      <c r="F23" t="n">
        <v>10023.97337219238</v>
      </c>
      <c r="G23" t="n">
        <v>34</v>
      </c>
      <c r="H23" t="n">
        <v>34</v>
      </c>
    </row>
    <row r="24">
      <c r="A24" t="inlineStr">
        <is>
          <t>NESTLEIND</t>
        </is>
      </c>
      <c r="B24" t="n">
        <v>4</v>
      </c>
      <c r="C24" t="n">
        <v>0</v>
      </c>
      <c r="D24" t="n">
        <v>20496.849609375</v>
      </c>
      <c r="E24" t="n">
        <v>0</v>
      </c>
      <c r="F24" t="n">
        <v>13365.29782958984</v>
      </c>
      <c r="G24" t="n">
        <v>0</v>
      </c>
      <c r="H24" t="n">
        <v>0</v>
      </c>
    </row>
    <row r="25">
      <c r="A25" t="inlineStr">
        <is>
          <t>NYKAA</t>
        </is>
      </c>
      <c r="B25" t="n">
        <v>2</v>
      </c>
      <c r="C25" t="n">
        <v>0</v>
      </c>
      <c r="D25" t="n">
        <v>120.5999984741211</v>
      </c>
      <c r="E25" t="n">
        <v>0</v>
      </c>
      <c r="F25" t="n">
        <v>6682.648914794921</v>
      </c>
      <c r="G25" t="n">
        <v>55</v>
      </c>
      <c r="H25" t="n">
        <v>55</v>
      </c>
    </row>
    <row r="26">
      <c r="A26" t="inlineStr">
        <is>
          <t>PAUSHAKLTD</t>
        </is>
      </c>
      <c r="B26" t="n">
        <v>3</v>
      </c>
      <c r="C26" t="n">
        <v>0</v>
      </c>
      <c r="D26" t="n">
        <v>7517</v>
      </c>
      <c r="E26" t="n">
        <v>0</v>
      </c>
      <c r="F26" t="n">
        <v>10023.97337219238</v>
      </c>
      <c r="G26" t="n">
        <v>1</v>
      </c>
      <c r="H26" t="n">
        <v>1</v>
      </c>
    </row>
    <row r="27">
      <c r="A27" t="inlineStr">
        <is>
          <t>TARSONS</t>
        </is>
      </c>
      <c r="B27" t="n">
        <v>3</v>
      </c>
      <c r="C27" t="n">
        <v>0</v>
      </c>
      <c r="D27" t="n">
        <v>531.25</v>
      </c>
      <c r="E27" t="n">
        <v>0</v>
      </c>
      <c r="F27" t="n">
        <v>10023.97337219238</v>
      </c>
      <c r="G27" t="n">
        <v>18</v>
      </c>
      <c r="H27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2022-03-13T17:45:06Z</dcterms:created>
  <dcterms:modified xmlns:dcterms="http://purl.org/dc/terms/" xmlns:xsi="http://www.w3.org/2001/XMLSchema-instance" xsi:type="dcterms:W3CDTF">2022-03-20T04:24:41Z</dcterms:modified>
  <cp:lastModifiedBy>Bharat Anand</cp:lastModifiedBy>
</cp:coreProperties>
</file>