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531"/>
  <workbookPr filterPrivacy="1" codeName="EsteLivro" defaultThemeVersion="124226"/>
  <xr:revisionPtr revIDLastSave="0" documentId="8_{A0CE40EE-10E9-47E7-B5CD-61A79EA3CE14}" xr6:coauthVersionLast="47" xr6:coauthVersionMax="47" xr10:uidLastSave="{00000000-0000-0000-0000-000000000000}"/>
  <bookViews>
    <workbookView xWindow="-120" yWindow="-120" windowWidth="20730" windowHeight="11160" xr2:uid="{00000000-000D-0000-FFFF-FFFF00000000}"/>
  </bookViews>
  <sheets>
    <sheet name="Cálculo" sheetId="1" r:id="rId1"/>
    <sheet name="Material" sheetId="2" r:id="rId2"/>
    <sheet name="Custos Industriais" sheetId="4" r:id="rId3"/>
    <sheet name="Layout" sheetId="5" r:id="rId4"/>
  </sheets>
  <definedNames>
    <definedName name="_xlnm.Print_Area" localSheetId="0">Cálculo!$A$1:$R$140</definedName>
    <definedName name="_xlnm.Print_Area" localSheetId="1">Material!$A$2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38" i="1" l="1"/>
  <c r="O39" i="1"/>
  <c r="O36" i="1" l="1"/>
  <c r="C15" i="2" l="1"/>
  <c r="C16" i="2"/>
  <c r="B6" i="2"/>
  <c r="B7" i="2" s="1"/>
  <c r="B8" i="2" s="1"/>
  <c r="B9" i="2" l="1"/>
  <c r="B10" i="2" s="1"/>
  <c r="B11" i="2" s="1"/>
  <c r="B12" i="2" s="1"/>
  <c r="B13" i="2" s="1"/>
  <c r="B14" i="2" s="1"/>
  <c r="B15" i="2" s="1"/>
  <c r="S9" i="2"/>
  <c r="S14" i="2"/>
  <c r="S17" i="2"/>
  <c r="S18" i="2"/>
  <c r="S19" i="2"/>
  <c r="S20" i="2"/>
  <c r="S21" i="2"/>
  <c r="S22" i="2"/>
  <c r="S23" i="2"/>
  <c r="S24" i="2"/>
  <c r="S25" i="2"/>
  <c r="S26" i="2"/>
  <c r="S27" i="2"/>
  <c r="S28" i="2"/>
  <c r="S29" i="2"/>
  <c r="S30" i="2"/>
  <c r="S31" i="2"/>
  <c r="S32" i="2"/>
  <c r="S33" i="2"/>
  <c r="S34" i="2"/>
  <c r="S35" i="2"/>
  <c r="S36" i="2"/>
  <c r="S37" i="2"/>
  <c r="S38" i="2"/>
  <c r="S39" i="2"/>
  <c r="S40" i="2"/>
  <c r="S41" i="2"/>
  <c r="S42" i="2"/>
  <c r="S43" i="2"/>
  <c r="S44" i="2"/>
  <c r="S45" i="2"/>
  <c r="S46" i="2"/>
  <c r="S47" i="2"/>
  <c r="S48" i="2"/>
  <c r="S49" i="2"/>
  <c r="S50" i="2"/>
  <c r="S51" i="2"/>
  <c r="S52" i="2"/>
  <c r="S53" i="2"/>
  <c r="S54" i="2"/>
  <c r="S55" i="2"/>
  <c r="S56" i="2"/>
  <c r="S57" i="2"/>
  <c r="S58" i="2"/>
  <c r="S59" i="2"/>
  <c r="S60" i="2"/>
  <c r="S61" i="2"/>
  <c r="S62" i="2"/>
  <c r="S63" i="2"/>
  <c r="S64" i="2"/>
  <c r="S65" i="2"/>
  <c r="S66" i="2"/>
  <c r="S67" i="2"/>
  <c r="S68" i="2"/>
  <c r="S69" i="2"/>
  <c r="S70" i="2"/>
  <c r="S71" i="2"/>
  <c r="S72" i="2"/>
  <c r="S73" i="2"/>
  <c r="S74" i="2"/>
  <c r="S75" i="2"/>
  <c r="S76" i="2"/>
  <c r="S77" i="2"/>
  <c r="S78" i="2"/>
  <c r="S79" i="2"/>
  <c r="S80" i="2"/>
  <c r="S81" i="2"/>
  <c r="S82" i="2"/>
  <c r="S83" i="2"/>
  <c r="S84" i="2"/>
  <c r="S85" i="2"/>
  <c r="S86" i="2"/>
  <c r="S87" i="2"/>
  <c r="S88" i="2"/>
  <c r="S89" i="2"/>
  <c r="S90" i="2"/>
  <c r="S91" i="2"/>
  <c r="S92" i="2"/>
  <c r="S93" i="2"/>
  <c r="S94" i="2"/>
  <c r="S95" i="2"/>
  <c r="X7" i="2" l="1"/>
  <c r="X8" i="2"/>
  <c r="X9" i="2"/>
  <c r="X10" i="2"/>
  <c r="X11" i="2"/>
  <c r="X12" i="2"/>
  <c r="X13" i="2"/>
  <c r="X14" i="2"/>
  <c r="X15" i="2"/>
  <c r="X16" i="2"/>
  <c r="X17" i="2"/>
  <c r="X18" i="2"/>
  <c r="X19" i="2"/>
  <c r="X20" i="2"/>
  <c r="X21" i="2"/>
  <c r="X22" i="2"/>
  <c r="X23" i="2"/>
  <c r="X24" i="2"/>
  <c r="X25" i="2"/>
  <c r="X26" i="2"/>
  <c r="X27" i="2"/>
  <c r="X28" i="2"/>
  <c r="X29" i="2"/>
  <c r="X30" i="2"/>
  <c r="X31" i="2"/>
  <c r="X32" i="2"/>
  <c r="X33" i="2"/>
  <c r="X34" i="2"/>
  <c r="X35" i="2"/>
  <c r="X36" i="2"/>
  <c r="X37" i="2"/>
  <c r="X38" i="2"/>
  <c r="X39" i="2"/>
  <c r="X40" i="2"/>
  <c r="X41" i="2"/>
  <c r="X42" i="2"/>
  <c r="X43" i="2"/>
  <c r="X44" i="2"/>
  <c r="X45" i="2"/>
  <c r="X46" i="2"/>
  <c r="X47" i="2"/>
  <c r="X48" i="2"/>
  <c r="X49" i="2"/>
  <c r="X50" i="2"/>
  <c r="X51" i="2"/>
  <c r="X52" i="2"/>
  <c r="X53" i="2"/>
  <c r="X54" i="2"/>
  <c r="X55" i="2"/>
  <c r="X56" i="2"/>
  <c r="X57" i="2"/>
  <c r="X58" i="2"/>
  <c r="X59" i="2"/>
  <c r="X60" i="2"/>
  <c r="X61" i="2"/>
  <c r="X62" i="2"/>
  <c r="X63" i="2"/>
  <c r="X64" i="2"/>
  <c r="X65" i="2"/>
  <c r="X66" i="2"/>
  <c r="X67" i="2"/>
  <c r="X68" i="2"/>
  <c r="X69" i="2"/>
  <c r="X70" i="2"/>
  <c r="X71" i="2"/>
  <c r="X72" i="2"/>
  <c r="X73" i="2"/>
  <c r="X74" i="2"/>
  <c r="X75" i="2"/>
  <c r="X76" i="2"/>
  <c r="X77" i="2"/>
  <c r="X78" i="2"/>
  <c r="X79" i="2"/>
  <c r="X80" i="2"/>
  <c r="X81" i="2"/>
  <c r="X82" i="2"/>
  <c r="X83" i="2"/>
  <c r="X84" i="2"/>
  <c r="X85" i="2"/>
  <c r="X86" i="2"/>
  <c r="X87" i="2"/>
  <c r="X88" i="2"/>
  <c r="X89" i="2"/>
  <c r="X90" i="2"/>
  <c r="X91" i="2"/>
  <c r="X92" i="2"/>
  <c r="X93" i="2"/>
  <c r="X94" i="2"/>
  <c r="X95" i="2"/>
  <c r="U8" i="2"/>
  <c r="U9" i="2"/>
  <c r="U10" i="2"/>
  <c r="U11" i="2"/>
  <c r="U12" i="2"/>
  <c r="U13" i="2"/>
  <c r="U14" i="2"/>
  <c r="U15" i="2"/>
  <c r="U16" i="2"/>
  <c r="U17" i="2"/>
  <c r="U18" i="2"/>
  <c r="U19" i="2"/>
  <c r="U20" i="2"/>
  <c r="U21" i="2"/>
  <c r="U22" i="2"/>
  <c r="U23" i="2"/>
  <c r="U24" i="2"/>
  <c r="U25" i="2"/>
  <c r="U26" i="2"/>
  <c r="U27" i="2"/>
  <c r="U28" i="2"/>
  <c r="U29" i="2"/>
  <c r="U30" i="2"/>
  <c r="U31" i="2"/>
  <c r="U32" i="2"/>
  <c r="U33" i="2"/>
  <c r="U34" i="2"/>
  <c r="U35" i="2"/>
  <c r="U36" i="2"/>
  <c r="U37" i="2"/>
  <c r="U38" i="2"/>
  <c r="U39" i="2"/>
  <c r="U40" i="2"/>
  <c r="U41" i="2"/>
  <c r="U42" i="2"/>
  <c r="U43" i="2"/>
  <c r="U44" i="2"/>
  <c r="U45" i="2"/>
  <c r="U46" i="2"/>
  <c r="U47" i="2"/>
  <c r="U48" i="2"/>
  <c r="U49" i="2"/>
  <c r="U50" i="2"/>
  <c r="U51" i="2"/>
  <c r="U52" i="2"/>
  <c r="U53" i="2"/>
  <c r="U54" i="2"/>
  <c r="U55" i="2"/>
  <c r="U56" i="2"/>
  <c r="U57" i="2"/>
  <c r="U58" i="2"/>
  <c r="U59" i="2"/>
  <c r="U60" i="2"/>
  <c r="U61" i="2"/>
  <c r="U62" i="2"/>
  <c r="U63" i="2"/>
  <c r="U64" i="2"/>
  <c r="U65" i="2"/>
  <c r="U66" i="2"/>
  <c r="U67" i="2"/>
  <c r="U68" i="2"/>
  <c r="U69" i="2"/>
  <c r="U70" i="2"/>
  <c r="U71" i="2"/>
  <c r="U72" i="2"/>
  <c r="U73" i="2"/>
  <c r="U74" i="2"/>
  <c r="U75" i="2"/>
  <c r="U76" i="2"/>
  <c r="U77" i="2"/>
  <c r="U78" i="2"/>
  <c r="U79" i="2"/>
  <c r="U80" i="2"/>
  <c r="U81" i="2"/>
  <c r="U82" i="2"/>
  <c r="U83" i="2"/>
  <c r="U84" i="2"/>
  <c r="U85" i="2"/>
  <c r="U86" i="2"/>
  <c r="U87" i="2"/>
  <c r="U88" i="2"/>
  <c r="U89" i="2"/>
  <c r="U90" i="2"/>
  <c r="U91" i="2"/>
  <c r="U92" i="2"/>
  <c r="U93" i="2"/>
  <c r="U94" i="2"/>
  <c r="U95" i="2"/>
  <c r="X6" i="2"/>
  <c r="T7" i="2" l="1"/>
  <c r="T8" i="2"/>
  <c r="T9" i="2"/>
  <c r="T11" i="2"/>
  <c r="T13" i="2"/>
  <c r="T14" i="2"/>
  <c r="T17" i="2"/>
  <c r="T18" i="2"/>
  <c r="T19" i="2"/>
  <c r="T20" i="2"/>
  <c r="T21" i="2"/>
  <c r="T22" i="2"/>
  <c r="T23" i="2"/>
  <c r="T24" i="2"/>
  <c r="T25" i="2"/>
  <c r="T26" i="2"/>
  <c r="T27" i="2"/>
  <c r="T28" i="2"/>
  <c r="T29" i="2"/>
  <c r="T30" i="2"/>
  <c r="T31" i="2"/>
  <c r="T32" i="2"/>
  <c r="T33" i="2"/>
  <c r="T34" i="2"/>
  <c r="T35" i="2"/>
  <c r="T36" i="2"/>
  <c r="T37" i="2"/>
  <c r="T38" i="2"/>
  <c r="T39" i="2"/>
  <c r="T40" i="2"/>
  <c r="T41" i="2"/>
  <c r="T42" i="2"/>
  <c r="T43" i="2"/>
  <c r="T44" i="2"/>
  <c r="T45" i="2"/>
  <c r="T46" i="2"/>
  <c r="T47" i="2"/>
  <c r="T48" i="2"/>
  <c r="T49" i="2"/>
  <c r="T50" i="2"/>
  <c r="T51" i="2"/>
  <c r="T52" i="2"/>
  <c r="T53" i="2"/>
  <c r="T54" i="2"/>
  <c r="T55" i="2"/>
  <c r="T56" i="2"/>
  <c r="T57" i="2"/>
  <c r="T58" i="2"/>
  <c r="T59" i="2"/>
  <c r="T60" i="2"/>
  <c r="T61" i="2"/>
  <c r="T62" i="2"/>
  <c r="T63" i="2"/>
  <c r="T64" i="2"/>
  <c r="T65" i="2"/>
  <c r="T66" i="2"/>
  <c r="T67" i="2"/>
  <c r="T68" i="2"/>
  <c r="T69" i="2"/>
  <c r="T70" i="2"/>
  <c r="T71" i="2"/>
  <c r="T72" i="2"/>
  <c r="T73" i="2"/>
  <c r="T74" i="2"/>
  <c r="T75" i="2"/>
  <c r="T76" i="2"/>
  <c r="T77" i="2"/>
  <c r="T78" i="2"/>
  <c r="T79" i="2"/>
  <c r="T80" i="2"/>
  <c r="T81" i="2"/>
  <c r="T82" i="2"/>
  <c r="T83" i="2"/>
  <c r="T84" i="2"/>
  <c r="T85" i="2"/>
  <c r="T86" i="2"/>
  <c r="T87" i="2"/>
  <c r="T88" i="2"/>
  <c r="T89" i="2"/>
  <c r="T90" i="2"/>
  <c r="T91" i="2"/>
  <c r="T92" i="2"/>
  <c r="T93" i="2"/>
  <c r="T94" i="2"/>
  <c r="T95" i="2"/>
  <c r="T6" i="2"/>
  <c r="C33" i="2"/>
  <c r="C35" i="2"/>
  <c r="B35" i="2" s="1"/>
  <c r="C34" i="2"/>
  <c r="B34" i="2" s="1"/>
  <c r="C32" i="2"/>
  <c r="C28" i="2"/>
  <c r="C27" i="2"/>
  <c r="C30" i="2" l="1"/>
  <c r="M50" i="1" l="1"/>
  <c r="N50" i="1"/>
  <c r="O50" i="1"/>
  <c r="P50" i="1"/>
  <c r="M51" i="1"/>
  <c r="N51" i="1"/>
  <c r="O51" i="1"/>
  <c r="P51" i="1"/>
  <c r="Q51" i="1"/>
  <c r="M52" i="1"/>
  <c r="N52" i="1"/>
  <c r="O52" i="1"/>
  <c r="P52" i="1"/>
  <c r="M53" i="1"/>
  <c r="N53" i="1"/>
  <c r="O53" i="1"/>
  <c r="P53" i="1"/>
  <c r="N54" i="1"/>
  <c r="O54" i="1"/>
  <c r="P54" i="1"/>
  <c r="M55" i="1"/>
  <c r="N55" i="1"/>
  <c r="O55" i="1"/>
  <c r="P55" i="1"/>
  <c r="M56" i="1"/>
  <c r="N56" i="1"/>
  <c r="O56" i="1"/>
  <c r="P56" i="1"/>
  <c r="Q56" i="1"/>
  <c r="N57" i="1"/>
  <c r="O57" i="1"/>
  <c r="P57" i="1"/>
  <c r="N58" i="1"/>
  <c r="O58" i="1"/>
  <c r="P58" i="1"/>
  <c r="M59" i="1"/>
  <c r="N59" i="1"/>
  <c r="O59" i="1"/>
  <c r="P59" i="1"/>
  <c r="Q59" i="1"/>
  <c r="M60" i="1"/>
  <c r="N60" i="1"/>
  <c r="O60" i="1"/>
  <c r="P60" i="1"/>
  <c r="Q60" i="1"/>
  <c r="M61" i="1"/>
  <c r="N61" i="1"/>
  <c r="O61" i="1"/>
  <c r="P61" i="1"/>
  <c r="Q61" i="1"/>
  <c r="L62" i="1"/>
  <c r="M62" i="1"/>
  <c r="N62" i="1"/>
  <c r="O62" i="1"/>
  <c r="P62" i="1"/>
  <c r="Q62" i="1"/>
  <c r="L63" i="1"/>
  <c r="M63" i="1"/>
  <c r="N63" i="1"/>
  <c r="O63" i="1"/>
  <c r="P63" i="1"/>
  <c r="Q63" i="1"/>
  <c r="L64" i="1"/>
  <c r="M64" i="1"/>
  <c r="N64" i="1"/>
  <c r="O64" i="1"/>
  <c r="P64" i="1"/>
  <c r="Q64" i="1"/>
  <c r="L65" i="1"/>
  <c r="M65" i="1"/>
  <c r="N65" i="1"/>
  <c r="O65" i="1"/>
  <c r="P65" i="1"/>
  <c r="Q65" i="1"/>
  <c r="L66" i="1"/>
  <c r="M66" i="1"/>
  <c r="N66" i="1"/>
  <c r="O66" i="1"/>
  <c r="P66" i="1"/>
  <c r="Q66" i="1"/>
  <c r="L67" i="1"/>
  <c r="M67" i="1"/>
  <c r="N67" i="1"/>
  <c r="O67" i="1"/>
  <c r="P67" i="1"/>
  <c r="Q67" i="1"/>
  <c r="L68" i="1"/>
  <c r="M68" i="1"/>
  <c r="N68" i="1"/>
  <c r="O68" i="1"/>
  <c r="P68" i="1"/>
  <c r="Q68" i="1"/>
  <c r="M69" i="1"/>
  <c r="N69" i="1"/>
  <c r="O69" i="1"/>
  <c r="P69" i="1"/>
  <c r="M70" i="1"/>
  <c r="N70" i="1"/>
  <c r="O70" i="1"/>
  <c r="P70" i="1"/>
  <c r="L71" i="1"/>
  <c r="M71" i="1"/>
  <c r="N71" i="1"/>
  <c r="O71" i="1"/>
  <c r="P71" i="1"/>
  <c r="Q71" i="1"/>
  <c r="N72" i="1"/>
  <c r="O72" i="1"/>
  <c r="P72" i="1"/>
  <c r="L73" i="1"/>
  <c r="M73" i="1"/>
  <c r="N73" i="1"/>
  <c r="O73" i="1"/>
  <c r="P73" i="1"/>
  <c r="Q73" i="1"/>
  <c r="M74" i="1"/>
  <c r="N74" i="1"/>
  <c r="O74" i="1"/>
  <c r="P74" i="1"/>
  <c r="N75" i="1"/>
  <c r="O75" i="1"/>
  <c r="P75" i="1"/>
  <c r="N76" i="1"/>
  <c r="O76" i="1"/>
  <c r="P76" i="1"/>
  <c r="M77" i="1"/>
  <c r="N77" i="1"/>
  <c r="O77" i="1"/>
  <c r="P77" i="1"/>
  <c r="L78" i="1"/>
  <c r="M78" i="1"/>
  <c r="N78" i="1"/>
  <c r="O78" i="1"/>
  <c r="P78" i="1"/>
  <c r="Q78" i="1"/>
  <c r="L79" i="1"/>
  <c r="M79" i="1"/>
  <c r="N79" i="1"/>
  <c r="O79" i="1"/>
  <c r="P79" i="1"/>
  <c r="Q79" i="1"/>
  <c r="L80" i="1"/>
  <c r="M80" i="1"/>
  <c r="N80" i="1"/>
  <c r="O80" i="1"/>
  <c r="P80" i="1"/>
  <c r="Q80" i="1"/>
  <c r="L81" i="1"/>
  <c r="M81" i="1"/>
  <c r="N81" i="1"/>
  <c r="O81" i="1"/>
  <c r="P81" i="1"/>
  <c r="Q81" i="1"/>
  <c r="L82" i="1"/>
  <c r="M82" i="1"/>
  <c r="N82" i="1"/>
  <c r="O82" i="1"/>
  <c r="P82" i="1"/>
  <c r="Q82" i="1"/>
  <c r="L83" i="1"/>
  <c r="M83" i="1"/>
  <c r="N83" i="1"/>
  <c r="O83" i="1"/>
  <c r="P83" i="1"/>
  <c r="Q83" i="1"/>
  <c r="L84" i="1"/>
  <c r="M84" i="1"/>
  <c r="N84" i="1"/>
  <c r="O84" i="1"/>
  <c r="P84" i="1"/>
  <c r="Q84" i="1"/>
  <c r="L85" i="1"/>
  <c r="M85" i="1"/>
  <c r="N85" i="1"/>
  <c r="O85" i="1"/>
  <c r="P85" i="1"/>
  <c r="Q85" i="1"/>
  <c r="L86" i="1"/>
  <c r="M86" i="1"/>
  <c r="N86" i="1"/>
  <c r="O86" i="1"/>
  <c r="P86" i="1"/>
  <c r="Q86" i="1"/>
  <c r="L87" i="1"/>
  <c r="M87" i="1"/>
  <c r="N87" i="1"/>
  <c r="O87" i="1"/>
  <c r="P87" i="1"/>
  <c r="Q87" i="1"/>
  <c r="L88" i="1"/>
  <c r="M88" i="1"/>
  <c r="N88" i="1"/>
  <c r="O88" i="1"/>
  <c r="P88" i="1"/>
  <c r="Q88" i="1"/>
  <c r="L89" i="1"/>
  <c r="M89" i="1"/>
  <c r="N89" i="1"/>
  <c r="O89" i="1"/>
  <c r="P89" i="1"/>
  <c r="Q89" i="1"/>
  <c r="L90" i="1"/>
  <c r="M90" i="1"/>
  <c r="N90" i="1"/>
  <c r="O90" i="1"/>
  <c r="P90" i="1"/>
  <c r="Q90" i="1"/>
  <c r="L91" i="1"/>
  <c r="M91" i="1"/>
  <c r="N91" i="1"/>
  <c r="O91" i="1"/>
  <c r="P91" i="1"/>
  <c r="Q91" i="1"/>
  <c r="L92" i="1"/>
  <c r="M92" i="1"/>
  <c r="N92" i="1"/>
  <c r="O92" i="1"/>
  <c r="P92" i="1"/>
  <c r="Q92" i="1"/>
  <c r="L93" i="1"/>
  <c r="M93" i="1"/>
  <c r="N93" i="1"/>
  <c r="O93" i="1"/>
  <c r="P93" i="1"/>
  <c r="Q93" i="1"/>
  <c r="L94" i="1"/>
  <c r="M94" i="1"/>
  <c r="N94" i="1"/>
  <c r="O94" i="1"/>
  <c r="P94" i="1"/>
  <c r="Q94" i="1"/>
  <c r="L95" i="1"/>
  <c r="M95" i="1"/>
  <c r="N95" i="1"/>
  <c r="O95" i="1"/>
  <c r="P95" i="1"/>
  <c r="Q95" i="1"/>
  <c r="L96" i="1"/>
  <c r="M96" i="1"/>
  <c r="N96" i="1"/>
  <c r="O96" i="1"/>
  <c r="P96" i="1"/>
  <c r="Q96" i="1"/>
  <c r="L97" i="1"/>
  <c r="M97" i="1"/>
  <c r="N97" i="1"/>
  <c r="O97" i="1"/>
  <c r="P97" i="1"/>
  <c r="Q97" i="1"/>
  <c r="L98" i="1"/>
  <c r="M98" i="1"/>
  <c r="N98" i="1"/>
  <c r="O98" i="1"/>
  <c r="P98" i="1"/>
  <c r="Q98" i="1"/>
  <c r="L99" i="1"/>
  <c r="M99" i="1"/>
  <c r="N99" i="1"/>
  <c r="O99" i="1"/>
  <c r="P99" i="1"/>
  <c r="Q99" i="1"/>
  <c r="L100" i="1"/>
  <c r="M100" i="1"/>
  <c r="N100" i="1"/>
  <c r="O100" i="1"/>
  <c r="P100" i="1"/>
  <c r="Q100" i="1"/>
  <c r="L101" i="1"/>
  <c r="M101" i="1"/>
  <c r="N101" i="1"/>
  <c r="O101" i="1"/>
  <c r="P101" i="1"/>
  <c r="Q101" i="1"/>
  <c r="L102" i="1"/>
  <c r="M102" i="1"/>
  <c r="N102" i="1"/>
  <c r="O102" i="1"/>
  <c r="P102" i="1"/>
  <c r="Q102" i="1"/>
  <c r="L103" i="1"/>
  <c r="M103" i="1"/>
  <c r="N103" i="1"/>
  <c r="O103" i="1"/>
  <c r="P103" i="1"/>
  <c r="Q103" i="1"/>
  <c r="L104" i="1"/>
  <c r="M104" i="1"/>
  <c r="N104" i="1"/>
  <c r="O104" i="1"/>
  <c r="P104" i="1"/>
  <c r="Q104" i="1"/>
  <c r="L105" i="1"/>
  <c r="M105" i="1"/>
  <c r="N105" i="1"/>
  <c r="O105" i="1"/>
  <c r="P105" i="1"/>
  <c r="Q105" i="1"/>
  <c r="L106" i="1"/>
  <c r="M106" i="1"/>
  <c r="N106" i="1"/>
  <c r="O106" i="1"/>
  <c r="P106" i="1"/>
  <c r="Q106" i="1"/>
  <c r="L107" i="1"/>
  <c r="M107" i="1"/>
  <c r="N107" i="1"/>
  <c r="O107" i="1"/>
  <c r="P107" i="1"/>
  <c r="Q107" i="1"/>
  <c r="L108" i="1"/>
  <c r="M108" i="1"/>
  <c r="N108" i="1"/>
  <c r="O108" i="1"/>
  <c r="P108" i="1"/>
  <c r="Q108" i="1"/>
  <c r="L109" i="1"/>
  <c r="M109" i="1"/>
  <c r="N109" i="1"/>
  <c r="O109" i="1"/>
  <c r="P109" i="1"/>
  <c r="Q109" i="1"/>
  <c r="L110" i="1"/>
  <c r="M110" i="1"/>
  <c r="N110" i="1"/>
  <c r="O110" i="1"/>
  <c r="P110" i="1"/>
  <c r="Q110" i="1"/>
  <c r="L111" i="1"/>
  <c r="M111" i="1"/>
  <c r="N111" i="1"/>
  <c r="O111" i="1"/>
  <c r="P111" i="1"/>
  <c r="Q111" i="1"/>
  <c r="L112" i="1"/>
  <c r="M112" i="1"/>
  <c r="N112" i="1"/>
  <c r="O112" i="1"/>
  <c r="P112" i="1"/>
  <c r="Q112" i="1"/>
  <c r="L113" i="1"/>
  <c r="M113" i="1"/>
  <c r="N113" i="1"/>
  <c r="O113" i="1"/>
  <c r="P113" i="1"/>
  <c r="Q113" i="1"/>
  <c r="L114" i="1"/>
  <c r="M114" i="1"/>
  <c r="N114" i="1"/>
  <c r="O114" i="1"/>
  <c r="P114" i="1"/>
  <c r="Q114" i="1"/>
  <c r="L115" i="1"/>
  <c r="M115" i="1"/>
  <c r="N115" i="1"/>
  <c r="O115" i="1"/>
  <c r="P115" i="1"/>
  <c r="Q115" i="1"/>
  <c r="L116" i="1"/>
  <c r="M116" i="1"/>
  <c r="N116" i="1"/>
  <c r="O116" i="1"/>
  <c r="P116" i="1"/>
  <c r="Q116" i="1"/>
  <c r="L117" i="1"/>
  <c r="M117" i="1"/>
  <c r="N117" i="1"/>
  <c r="O117" i="1"/>
  <c r="P117" i="1"/>
  <c r="Q117" i="1"/>
  <c r="L118" i="1"/>
  <c r="M118" i="1"/>
  <c r="N118" i="1"/>
  <c r="O118" i="1"/>
  <c r="P118" i="1"/>
  <c r="Q118" i="1"/>
  <c r="L119" i="1"/>
  <c r="M119" i="1"/>
  <c r="N119" i="1"/>
  <c r="O119" i="1"/>
  <c r="P119" i="1"/>
  <c r="Q119" i="1"/>
  <c r="L120" i="1"/>
  <c r="M120" i="1"/>
  <c r="N120" i="1"/>
  <c r="O120" i="1"/>
  <c r="P120" i="1"/>
  <c r="Q120" i="1"/>
  <c r="L121" i="1"/>
  <c r="M121" i="1"/>
  <c r="N121" i="1"/>
  <c r="O121" i="1"/>
  <c r="P121" i="1"/>
  <c r="Q121" i="1"/>
  <c r="L122" i="1"/>
  <c r="M122" i="1"/>
  <c r="N122" i="1"/>
  <c r="O122" i="1"/>
  <c r="P122" i="1"/>
  <c r="Q122" i="1"/>
  <c r="L123" i="1"/>
  <c r="M123" i="1"/>
  <c r="N123" i="1"/>
  <c r="O123" i="1"/>
  <c r="P123" i="1"/>
  <c r="Q123" i="1"/>
  <c r="L124" i="1"/>
  <c r="M124" i="1"/>
  <c r="N124" i="1"/>
  <c r="O124" i="1"/>
  <c r="P124" i="1"/>
  <c r="Q124" i="1"/>
  <c r="L125" i="1"/>
  <c r="M125" i="1"/>
  <c r="N125" i="1"/>
  <c r="O125" i="1"/>
  <c r="P125" i="1"/>
  <c r="Q125" i="1"/>
  <c r="L126" i="1"/>
  <c r="M126" i="1"/>
  <c r="N126" i="1"/>
  <c r="O126" i="1"/>
  <c r="P126" i="1"/>
  <c r="Q126" i="1"/>
  <c r="L127" i="1"/>
  <c r="M127" i="1"/>
  <c r="N127" i="1"/>
  <c r="O127" i="1"/>
  <c r="P127" i="1"/>
  <c r="Q127" i="1"/>
  <c r="L128" i="1"/>
  <c r="M128" i="1"/>
  <c r="N128" i="1"/>
  <c r="O128" i="1"/>
  <c r="P128" i="1"/>
  <c r="Q128" i="1"/>
  <c r="L129" i="1"/>
  <c r="M129" i="1"/>
  <c r="N129" i="1"/>
  <c r="O129" i="1"/>
  <c r="P129" i="1"/>
  <c r="Q129" i="1"/>
  <c r="L130" i="1"/>
  <c r="M130" i="1"/>
  <c r="N130" i="1"/>
  <c r="O130" i="1"/>
  <c r="P130" i="1"/>
  <c r="Q130" i="1"/>
  <c r="L131" i="1"/>
  <c r="M131" i="1"/>
  <c r="N131" i="1"/>
  <c r="O131" i="1"/>
  <c r="P131" i="1"/>
  <c r="Q131" i="1"/>
  <c r="L132" i="1"/>
  <c r="M132" i="1"/>
  <c r="N132" i="1"/>
  <c r="O132" i="1"/>
  <c r="P132" i="1"/>
  <c r="Q132" i="1"/>
  <c r="L133" i="1"/>
  <c r="M133" i="1"/>
  <c r="N133" i="1"/>
  <c r="O133" i="1"/>
  <c r="P133" i="1"/>
  <c r="Q133" i="1"/>
  <c r="L134" i="1"/>
  <c r="M134" i="1"/>
  <c r="N134" i="1"/>
  <c r="O134" i="1"/>
  <c r="P134" i="1"/>
  <c r="Q134" i="1"/>
  <c r="L135" i="1"/>
  <c r="M135" i="1"/>
  <c r="N135" i="1"/>
  <c r="O135" i="1"/>
  <c r="P135" i="1"/>
  <c r="Q135" i="1"/>
  <c r="L136" i="1"/>
  <c r="M136" i="1"/>
  <c r="N136" i="1"/>
  <c r="O136" i="1"/>
  <c r="P136" i="1"/>
  <c r="Q136" i="1"/>
  <c r="L137" i="1"/>
  <c r="M137" i="1"/>
  <c r="N137" i="1"/>
  <c r="O137" i="1"/>
  <c r="P137" i="1"/>
  <c r="Q137" i="1"/>
  <c r="J62" i="1"/>
  <c r="J63" i="1"/>
  <c r="J64" i="1"/>
  <c r="J65" i="1"/>
  <c r="J66" i="1"/>
  <c r="J67" i="1"/>
  <c r="J68" i="1"/>
  <c r="J71" i="1"/>
  <c r="J73"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H50" i="1"/>
  <c r="H51" i="1"/>
  <c r="H52" i="1"/>
  <c r="H53" i="1"/>
  <c r="H54" i="1"/>
  <c r="H55" i="1"/>
  <c r="H56" i="1"/>
  <c r="H57" i="1"/>
  <c r="H58" i="1"/>
  <c r="H59" i="1"/>
  <c r="H60" i="1"/>
  <c r="H61" i="1"/>
  <c r="H62" i="1"/>
  <c r="I62" i="1"/>
  <c r="H63" i="1"/>
  <c r="I63" i="1"/>
  <c r="H64" i="1"/>
  <c r="I64" i="1"/>
  <c r="H65" i="1"/>
  <c r="I65" i="1"/>
  <c r="H66" i="1"/>
  <c r="I66" i="1"/>
  <c r="H67" i="1"/>
  <c r="I67" i="1"/>
  <c r="H68" i="1"/>
  <c r="I68" i="1"/>
  <c r="H69" i="1"/>
  <c r="H70" i="1"/>
  <c r="H71" i="1"/>
  <c r="I71" i="1"/>
  <c r="H72" i="1"/>
  <c r="H73" i="1"/>
  <c r="I73" i="1"/>
  <c r="H74" i="1"/>
  <c r="H75" i="1"/>
  <c r="H76" i="1"/>
  <c r="H77" i="1"/>
  <c r="H78" i="1"/>
  <c r="I78" i="1"/>
  <c r="H79" i="1"/>
  <c r="I79" i="1"/>
  <c r="H80" i="1"/>
  <c r="I80" i="1"/>
  <c r="H81" i="1"/>
  <c r="I81" i="1"/>
  <c r="H82" i="1"/>
  <c r="I82" i="1"/>
  <c r="H83" i="1"/>
  <c r="I83" i="1"/>
  <c r="H84" i="1"/>
  <c r="I84" i="1"/>
  <c r="H85" i="1"/>
  <c r="I85" i="1"/>
  <c r="H86" i="1"/>
  <c r="I86" i="1"/>
  <c r="H87" i="1"/>
  <c r="I87" i="1"/>
  <c r="H88" i="1"/>
  <c r="I88" i="1"/>
  <c r="H89" i="1"/>
  <c r="I89" i="1"/>
  <c r="H90" i="1"/>
  <c r="I90" i="1"/>
  <c r="H91" i="1"/>
  <c r="I91" i="1"/>
  <c r="H92" i="1"/>
  <c r="I92" i="1"/>
  <c r="H93" i="1"/>
  <c r="I93" i="1"/>
  <c r="H94" i="1"/>
  <c r="I94" i="1"/>
  <c r="H95" i="1"/>
  <c r="I95" i="1"/>
  <c r="H96" i="1"/>
  <c r="I96" i="1"/>
  <c r="H97" i="1"/>
  <c r="I97" i="1"/>
  <c r="H98" i="1"/>
  <c r="I98" i="1"/>
  <c r="H99" i="1"/>
  <c r="I99" i="1"/>
  <c r="H100" i="1"/>
  <c r="I100" i="1"/>
  <c r="H101" i="1"/>
  <c r="I101" i="1"/>
  <c r="H102" i="1"/>
  <c r="I102" i="1"/>
  <c r="H103" i="1"/>
  <c r="I103" i="1"/>
  <c r="H104" i="1"/>
  <c r="I104" i="1"/>
  <c r="H105" i="1"/>
  <c r="I105" i="1"/>
  <c r="H106" i="1"/>
  <c r="I106" i="1"/>
  <c r="H107" i="1"/>
  <c r="I107" i="1"/>
  <c r="H108" i="1"/>
  <c r="I108" i="1"/>
  <c r="H109" i="1"/>
  <c r="I109" i="1"/>
  <c r="H110" i="1"/>
  <c r="I110" i="1"/>
  <c r="H111" i="1"/>
  <c r="I111" i="1"/>
  <c r="H112" i="1"/>
  <c r="I112" i="1"/>
  <c r="H113" i="1"/>
  <c r="I113" i="1"/>
  <c r="H114" i="1"/>
  <c r="I114" i="1"/>
  <c r="H115" i="1"/>
  <c r="I115" i="1"/>
  <c r="H116" i="1"/>
  <c r="I116" i="1"/>
  <c r="H117" i="1"/>
  <c r="I117" i="1"/>
  <c r="H118" i="1"/>
  <c r="I118" i="1"/>
  <c r="H119" i="1"/>
  <c r="I119" i="1"/>
  <c r="H120" i="1"/>
  <c r="I120" i="1"/>
  <c r="H121" i="1"/>
  <c r="I121" i="1"/>
  <c r="H122" i="1"/>
  <c r="I122" i="1"/>
  <c r="H123" i="1"/>
  <c r="I123" i="1"/>
  <c r="H124" i="1"/>
  <c r="I124" i="1"/>
  <c r="H125" i="1"/>
  <c r="I125" i="1"/>
  <c r="H126" i="1"/>
  <c r="I126" i="1"/>
  <c r="H127" i="1"/>
  <c r="I127" i="1"/>
  <c r="H128" i="1"/>
  <c r="I128" i="1"/>
  <c r="H129" i="1"/>
  <c r="I129" i="1"/>
  <c r="H130" i="1"/>
  <c r="I130" i="1"/>
  <c r="H131" i="1"/>
  <c r="I131" i="1"/>
  <c r="H132" i="1"/>
  <c r="I132" i="1"/>
  <c r="H133" i="1"/>
  <c r="I133" i="1"/>
  <c r="H134" i="1"/>
  <c r="I134" i="1"/>
  <c r="H135" i="1"/>
  <c r="I135" i="1"/>
  <c r="H136" i="1"/>
  <c r="I136" i="1"/>
  <c r="H137" i="1"/>
  <c r="I137"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B54" i="1"/>
  <c r="B55" i="1"/>
  <c r="B56" i="1"/>
  <c r="B57" i="1"/>
  <c r="B61" i="1"/>
  <c r="B62" i="1"/>
  <c r="B63" i="1"/>
  <c r="B64" i="1"/>
  <c r="B65" i="1"/>
  <c r="B66" i="1"/>
  <c r="B67" i="1"/>
  <c r="B68" i="1"/>
  <c r="B69" i="1"/>
  <c r="B70" i="1"/>
  <c r="B71" i="1"/>
  <c r="B72" i="1"/>
  <c r="B73" i="1"/>
  <c r="B74" i="1"/>
  <c r="B75"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N49" i="1" l="1"/>
  <c r="O49" i="1"/>
  <c r="P49" i="1"/>
  <c r="G49" i="1"/>
  <c r="H49" i="1"/>
  <c r="C49" i="1"/>
  <c r="B49" i="1"/>
  <c r="F10" i="2"/>
  <c r="H10" i="2"/>
  <c r="L10" i="2"/>
  <c r="N10" i="2" s="1"/>
  <c r="I52" i="1" s="1"/>
  <c r="M10" i="2"/>
  <c r="L52" i="1" s="1"/>
  <c r="Y10" i="2"/>
  <c r="B53" i="1"/>
  <c r="F11" i="2"/>
  <c r="H11" i="2"/>
  <c r="L11" i="2"/>
  <c r="N11" i="2" s="1"/>
  <c r="I53" i="1" s="1"/>
  <c r="M11" i="2"/>
  <c r="L53" i="1" s="1"/>
  <c r="Y11" i="2"/>
  <c r="Z11" i="2"/>
  <c r="W11" i="2" s="1"/>
  <c r="AA11" i="2"/>
  <c r="F12" i="2"/>
  <c r="H12" i="2"/>
  <c r="L12" i="2"/>
  <c r="N12" i="2" s="1"/>
  <c r="I54" i="1" s="1"/>
  <c r="M12" i="2"/>
  <c r="L54" i="1" s="1"/>
  <c r="Y12" i="2"/>
  <c r="F13" i="2"/>
  <c r="H13" i="2"/>
  <c r="L13" i="2"/>
  <c r="N13" i="2" s="1"/>
  <c r="I55" i="1" s="1"/>
  <c r="M13" i="2"/>
  <c r="L55" i="1" s="1"/>
  <c r="Y13" i="2"/>
  <c r="Z13" i="2"/>
  <c r="AA13" i="2"/>
  <c r="F14" i="2"/>
  <c r="H14" i="2"/>
  <c r="L14" i="2"/>
  <c r="N14" i="2" s="1"/>
  <c r="I56" i="1" s="1"/>
  <c r="M14" i="2"/>
  <c r="L56" i="1" s="1"/>
  <c r="Y14" i="2"/>
  <c r="Z14" i="2"/>
  <c r="AA14" i="2"/>
  <c r="F15" i="2"/>
  <c r="H15" i="2"/>
  <c r="L15" i="2"/>
  <c r="N15" i="2" s="1"/>
  <c r="I57" i="1" s="1"/>
  <c r="M15" i="2"/>
  <c r="L57" i="1" s="1"/>
  <c r="Y15" i="2"/>
  <c r="B16" i="2"/>
  <c r="B58" i="1" s="1"/>
  <c r="F16" i="2"/>
  <c r="H16" i="2"/>
  <c r="L16" i="2"/>
  <c r="N16" i="2" s="1"/>
  <c r="I58" i="1" s="1"/>
  <c r="M16" i="2"/>
  <c r="L58" i="1" s="1"/>
  <c r="Y16" i="2"/>
  <c r="F17" i="2"/>
  <c r="H17" i="2"/>
  <c r="L17" i="2"/>
  <c r="N17" i="2" s="1"/>
  <c r="I59" i="1" s="1"/>
  <c r="M17" i="2"/>
  <c r="L59" i="1" s="1"/>
  <c r="Y17" i="2"/>
  <c r="Z17" i="2"/>
  <c r="W17" i="2" s="1"/>
  <c r="J59" i="1" s="1"/>
  <c r="AA17" i="2"/>
  <c r="F18" i="2"/>
  <c r="H18" i="2"/>
  <c r="L18" i="2"/>
  <c r="N18" i="2" s="1"/>
  <c r="I60" i="1" s="1"/>
  <c r="M18" i="2"/>
  <c r="L60" i="1" s="1"/>
  <c r="Y18" i="2"/>
  <c r="Z18" i="2"/>
  <c r="W18" i="2" s="1"/>
  <c r="J60" i="1" s="1"/>
  <c r="AA18" i="2"/>
  <c r="B19" i="2"/>
  <c r="F19" i="2"/>
  <c r="H19" i="2"/>
  <c r="L19" i="2"/>
  <c r="N19" i="2" s="1"/>
  <c r="I61" i="1" s="1"/>
  <c r="M19" i="2"/>
  <c r="L61" i="1" s="1"/>
  <c r="Y19" i="2"/>
  <c r="Z19" i="2"/>
  <c r="W19" i="2" s="1"/>
  <c r="J61" i="1" s="1"/>
  <c r="AA19" i="2"/>
  <c r="C20" i="2"/>
  <c r="B20" i="2" s="1"/>
  <c r="F20" i="2"/>
  <c r="H20" i="2"/>
  <c r="L20" i="2"/>
  <c r="N20" i="2" s="1"/>
  <c r="M20" i="2"/>
  <c r="Y20" i="2"/>
  <c r="Z20" i="2"/>
  <c r="W20" i="2" s="1"/>
  <c r="AA20" i="2"/>
  <c r="C21" i="2"/>
  <c r="B21" i="2" s="1"/>
  <c r="F21" i="2"/>
  <c r="H21" i="2"/>
  <c r="L21" i="2"/>
  <c r="N21" i="2" s="1"/>
  <c r="M21" i="2"/>
  <c r="Y21" i="2"/>
  <c r="Z21" i="2"/>
  <c r="W21" i="2" s="1"/>
  <c r="AA21" i="2"/>
  <c r="B22" i="2"/>
  <c r="F22" i="2"/>
  <c r="H22" i="2"/>
  <c r="L22" i="2"/>
  <c r="N22" i="2" s="1"/>
  <c r="M22" i="2"/>
  <c r="Y22" i="2"/>
  <c r="Z22" i="2"/>
  <c r="W22" i="2" s="1"/>
  <c r="AA22" i="2"/>
  <c r="C23" i="2"/>
  <c r="B23" i="2" s="1"/>
  <c r="F23" i="2"/>
  <c r="H23" i="2"/>
  <c r="L23" i="2"/>
  <c r="N23" i="2" s="1"/>
  <c r="M23" i="2"/>
  <c r="Y23" i="2"/>
  <c r="Z23" i="2"/>
  <c r="W23" i="2" s="1"/>
  <c r="AA23" i="2"/>
  <c r="C24" i="2"/>
  <c r="B24" i="2" s="1"/>
  <c r="F24" i="2"/>
  <c r="H24" i="2"/>
  <c r="L24" i="2"/>
  <c r="N24" i="2" s="1"/>
  <c r="M24" i="2"/>
  <c r="Y24" i="2"/>
  <c r="Z24" i="2"/>
  <c r="W24" i="2" s="1"/>
  <c r="AA24" i="2"/>
  <c r="C25" i="2"/>
  <c r="B25" i="2" s="1"/>
  <c r="F25" i="2"/>
  <c r="H25" i="2"/>
  <c r="L25" i="2"/>
  <c r="N25" i="2" s="1"/>
  <c r="M25" i="2"/>
  <c r="Y25" i="2"/>
  <c r="Z25" i="2"/>
  <c r="W25" i="2" s="1"/>
  <c r="AA25" i="2"/>
  <c r="C26" i="2"/>
  <c r="B26" i="2" s="1"/>
  <c r="F26" i="2"/>
  <c r="H26" i="2"/>
  <c r="L26" i="2"/>
  <c r="N26" i="2" s="1"/>
  <c r="M26" i="2"/>
  <c r="Y26" i="2"/>
  <c r="Z26" i="2"/>
  <c r="W26" i="2" s="1"/>
  <c r="AA26" i="2"/>
  <c r="B27" i="2"/>
  <c r="B28" i="2" s="1"/>
  <c r="F27" i="2"/>
  <c r="H27" i="2"/>
  <c r="L27" i="2"/>
  <c r="N27" i="2" s="1"/>
  <c r="I69" i="1" s="1"/>
  <c r="M27" i="2"/>
  <c r="L69" i="1" s="1"/>
  <c r="Q69" i="1"/>
  <c r="Y27" i="2"/>
  <c r="Z27" i="2"/>
  <c r="W27" i="2" s="1"/>
  <c r="AA27" i="2"/>
  <c r="F28" i="2"/>
  <c r="H28" i="2"/>
  <c r="L28" i="2"/>
  <c r="N28" i="2" s="1"/>
  <c r="I70" i="1" s="1"/>
  <c r="M28" i="2"/>
  <c r="L70" i="1" s="1"/>
  <c r="Q70" i="1"/>
  <c r="Y28" i="2"/>
  <c r="Z28" i="2"/>
  <c r="W28" i="2" s="1"/>
  <c r="AA28" i="2"/>
  <c r="C29" i="2"/>
  <c r="B29" i="2" s="1"/>
  <c r="F29" i="2"/>
  <c r="H29" i="2"/>
  <c r="L29" i="2"/>
  <c r="N29" i="2" s="1"/>
  <c r="M29" i="2"/>
  <c r="Y29" i="2"/>
  <c r="Z29" i="2"/>
  <c r="W29" i="2" s="1"/>
  <c r="AA29" i="2"/>
  <c r="B30" i="2"/>
  <c r="F30" i="2"/>
  <c r="H30" i="2"/>
  <c r="L30" i="2"/>
  <c r="N30" i="2" s="1"/>
  <c r="I72" i="1" s="1"/>
  <c r="M30" i="2"/>
  <c r="L72" i="1" s="1"/>
  <c r="Q72" i="1"/>
  <c r="M72" i="1"/>
  <c r="Y30" i="2"/>
  <c r="Z30" i="2"/>
  <c r="W30" i="2" s="1"/>
  <c r="AA30" i="2"/>
  <c r="C31" i="2"/>
  <c r="B31" i="2" s="1"/>
  <c r="B32" i="2" s="1"/>
  <c r="B33" i="2" s="1"/>
  <c r="B76" i="1" s="1"/>
  <c r="F31" i="2"/>
  <c r="H31" i="2"/>
  <c r="L31" i="2"/>
  <c r="N31" i="2" s="1"/>
  <c r="M31" i="2"/>
  <c r="Y31" i="2"/>
  <c r="Z31" i="2"/>
  <c r="W31" i="2" s="1"/>
  <c r="AA31" i="2"/>
  <c r="F32" i="2"/>
  <c r="H32" i="2"/>
  <c r="L32" i="2"/>
  <c r="N32" i="2" s="1"/>
  <c r="I74" i="1" s="1"/>
  <c r="M32" i="2"/>
  <c r="L74" i="1" s="1"/>
  <c r="Q74" i="1"/>
  <c r="Y32" i="2"/>
  <c r="Z32" i="2"/>
  <c r="W32" i="2" s="1"/>
  <c r="AA32" i="2"/>
  <c r="F33" i="2"/>
  <c r="H33" i="2"/>
  <c r="L33" i="2"/>
  <c r="N33" i="2" s="1"/>
  <c r="I75" i="1" s="1"/>
  <c r="M33" i="2"/>
  <c r="L75" i="1" s="1"/>
  <c r="Q75" i="1"/>
  <c r="M75" i="1"/>
  <c r="Y33" i="2"/>
  <c r="Z33" i="2"/>
  <c r="W33" i="2" s="1"/>
  <c r="AA33" i="2"/>
  <c r="F34" i="2"/>
  <c r="H34" i="2"/>
  <c r="L34" i="2"/>
  <c r="N34" i="2" s="1"/>
  <c r="I76" i="1" s="1"/>
  <c r="M34" i="2"/>
  <c r="L76" i="1" s="1"/>
  <c r="Q76" i="1"/>
  <c r="M76" i="1"/>
  <c r="Y34" i="2"/>
  <c r="Z34" i="2"/>
  <c r="W34" i="2" s="1"/>
  <c r="AA34" i="2"/>
  <c r="F35" i="2"/>
  <c r="H35" i="2"/>
  <c r="L35" i="2"/>
  <c r="N35" i="2" s="1"/>
  <c r="I77" i="1" s="1"/>
  <c r="M35" i="2"/>
  <c r="L77" i="1" s="1"/>
  <c r="Q77" i="1"/>
  <c r="Y35" i="2"/>
  <c r="Z35" i="2"/>
  <c r="W35" i="2" s="1"/>
  <c r="AA35" i="2"/>
  <c r="C36" i="2"/>
  <c r="B36" i="2" s="1"/>
  <c r="F36" i="2"/>
  <c r="H36" i="2"/>
  <c r="L36" i="2"/>
  <c r="N36" i="2" s="1"/>
  <c r="M36" i="2"/>
  <c r="Y36" i="2"/>
  <c r="Z36" i="2"/>
  <c r="W36" i="2" s="1"/>
  <c r="AA36" i="2"/>
  <c r="C37" i="2"/>
  <c r="B37" i="2" s="1"/>
  <c r="F37" i="2"/>
  <c r="H37" i="2"/>
  <c r="L37" i="2"/>
  <c r="N37" i="2" s="1"/>
  <c r="M37" i="2"/>
  <c r="Y37" i="2"/>
  <c r="Z37" i="2"/>
  <c r="W37" i="2" s="1"/>
  <c r="AA37" i="2"/>
  <c r="C38" i="2"/>
  <c r="B38" i="2" s="1"/>
  <c r="F38" i="2"/>
  <c r="H38" i="2"/>
  <c r="L38" i="2"/>
  <c r="N38" i="2" s="1"/>
  <c r="M38" i="2"/>
  <c r="Y38" i="2"/>
  <c r="Z38" i="2"/>
  <c r="W38" i="2" s="1"/>
  <c r="AA38" i="2"/>
  <c r="C39" i="2"/>
  <c r="B39" i="2" s="1"/>
  <c r="F39" i="2"/>
  <c r="H39" i="2"/>
  <c r="L39" i="2"/>
  <c r="N39" i="2" s="1"/>
  <c r="M39" i="2"/>
  <c r="Y39" i="2"/>
  <c r="Z39" i="2"/>
  <c r="W39" i="2" s="1"/>
  <c r="AA39" i="2"/>
  <c r="C40" i="2"/>
  <c r="B40" i="2" s="1"/>
  <c r="F40" i="2"/>
  <c r="H40" i="2"/>
  <c r="L40" i="2"/>
  <c r="N40" i="2" s="1"/>
  <c r="M40" i="2"/>
  <c r="Y40" i="2"/>
  <c r="Z40" i="2"/>
  <c r="W40" i="2" s="1"/>
  <c r="AA40" i="2"/>
  <c r="C41" i="2"/>
  <c r="B41" i="2" s="1"/>
  <c r="F41" i="2"/>
  <c r="H41" i="2"/>
  <c r="L41" i="2"/>
  <c r="N41" i="2" s="1"/>
  <c r="M41" i="2"/>
  <c r="Y41" i="2"/>
  <c r="Z41" i="2"/>
  <c r="W41" i="2" s="1"/>
  <c r="AA41" i="2"/>
  <c r="C42" i="2"/>
  <c r="B42" i="2" s="1"/>
  <c r="F42" i="2"/>
  <c r="H42" i="2"/>
  <c r="L42" i="2"/>
  <c r="N42" i="2" s="1"/>
  <c r="M42" i="2"/>
  <c r="Y42" i="2"/>
  <c r="Z42" i="2"/>
  <c r="W42" i="2" s="1"/>
  <c r="AA42" i="2"/>
  <c r="C43" i="2"/>
  <c r="B43" i="2" s="1"/>
  <c r="F43" i="2"/>
  <c r="H43" i="2"/>
  <c r="L43" i="2"/>
  <c r="N43" i="2" s="1"/>
  <c r="M43" i="2"/>
  <c r="Y43" i="2"/>
  <c r="Z43" i="2"/>
  <c r="W43" i="2" s="1"/>
  <c r="AA43" i="2"/>
  <c r="C44" i="2"/>
  <c r="B44" i="2" s="1"/>
  <c r="F44" i="2"/>
  <c r="H44" i="2"/>
  <c r="L44" i="2"/>
  <c r="N44" i="2" s="1"/>
  <c r="M44" i="2"/>
  <c r="Y44" i="2"/>
  <c r="Z44" i="2"/>
  <c r="W44" i="2" s="1"/>
  <c r="AA44" i="2"/>
  <c r="C45" i="2"/>
  <c r="B45" i="2" s="1"/>
  <c r="F45" i="2"/>
  <c r="H45" i="2"/>
  <c r="L45" i="2"/>
  <c r="N45" i="2" s="1"/>
  <c r="M45" i="2"/>
  <c r="Y45" i="2"/>
  <c r="Z45" i="2"/>
  <c r="W45" i="2" s="1"/>
  <c r="AA45" i="2"/>
  <c r="C46" i="2"/>
  <c r="B46" i="2" s="1"/>
  <c r="F46" i="2"/>
  <c r="H46" i="2"/>
  <c r="L46" i="2"/>
  <c r="N46" i="2" s="1"/>
  <c r="M46" i="2"/>
  <c r="Y46" i="2"/>
  <c r="Z46" i="2"/>
  <c r="W46" i="2" s="1"/>
  <c r="AA46" i="2"/>
  <c r="C47" i="2"/>
  <c r="B47" i="2" s="1"/>
  <c r="F47" i="2"/>
  <c r="H47" i="2"/>
  <c r="L47" i="2"/>
  <c r="N47" i="2" s="1"/>
  <c r="M47" i="2"/>
  <c r="Y47" i="2"/>
  <c r="Z47" i="2"/>
  <c r="W47" i="2" s="1"/>
  <c r="AA47" i="2"/>
  <c r="C48" i="2"/>
  <c r="B48" i="2" s="1"/>
  <c r="F48" i="2"/>
  <c r="H48" i="2"/>
  <c r="L48" i="2"/>
  <c r="N48" i="2" s="1"/>
  <c r="M48" i="2"/>
  <c r="Y48" i="2"/>
  <c r="Z48" i="2"/>
  <c r="W48" i="2" s="1"/>
  <c r="AA48" i="2"/>
  <c r="C49" i="2"/>
  <c r="B49" i="2" s="1"/>
  <c r="F49" i="2"/>
  <c r="H49" i="2"/>
  <c r="L49" i="2"/>
  <c r="N49" i="2" s="1"/>
  <c r="M49" i="2"/>
  <c r="Y49" i="2"/>
  <c r="Z49" i="2"/>
  <c r="W49" i="2" s="1"/>
  <c r="AA49" i="2"/>
  <c r="C50" i="2"/>
  <c r="B50" i="2" s="1"/>
  <c r="F50" i="2"/>
  <c r="H50" i="2"/>
  <c r="L50" i="2"/>
  <c r="N50" i="2" s="1"/>
  <c r="M50" i="2"/>
  <c r="Y50" i="2"/>
  <c r="Z50" i="2"/>
  <c r="W50" i="2" s="1"/>
  <c r="AA50" i="2"/>
  <c r="C51" i="2"/>
  <c r="B51" i="2" s="1"/>
  <c r="F51" i="2"/>
  <c r="H51" i="2"/>
  <c r="L51" i="2"/>
  <c r="N51" i="2" s="1"/>
  <c r="M51" i="2"/>
  <c r="Y51" i="2"/>
  <c r="Z51" i="2"/>
  <c r="W51" i="2" s="1"/>
  <c r="AA51" i="2"/>
  <c r="C52" i="2"/>
  <c r="B52" i="2" s="1"/>
  <c r="F52" i="2"/>
  <c r="H52" i="2"/>
  <c r="L52" i="2"/>
  <c r="N52" i="2" s="1"/>
  <c r="M52" i="2"/>
  <c r="Y52" i="2"/>
  <c r="Z52" i="2"/>
  <c r="W52" i="2" s="1"/>
  <c r="AA52" i="2"/>
  <c r="C53" i="2"/>
  <c r="B53" i="2" s="1"/>
  <c r="F53" i="2"/>
  <c r="H53" i="2"/>
  <c r="L53" i="2"/>
  <c r="N53" i="2" s="1"/>
  <c r="M53" i="2"/>
  <c r="Y53" i="2"/>
  <c r="Z53" i="2"/>
  <c r="W53" i="2" s="1"/>
  <c r="AA53" i="2"/>
  <c r="C54" i="2"/>
  <c r="B54" i="2" s="1"/>
  <c r="F54" i="2"/>
  <c r="H54" i="2"/>
  <c r="L54" i="2"/>
  <c r="N54" i="2" s="1"/>
  <c r="M54" i="2"/>
  <c r="Y54" i="2"/>
  <c r="Z54" i="2"/>
  <c r="W54" i="2" s="1"/>
  <c r="AA54" i="2"/>
  <c r="C55" i="2"/>
  <c r="B55" i="2" s="1"/>
  <c r="F55" i="2"/>
  <c r="H55" i="2"/>
  <c r="L55" i="2"/>
  <c r="N55" i="2" s="1"/>
  <c r="M55" i="2"/>
  <c r="Y55" i="2"/>
  <c r="Z55" i="2"/>
  <c r="W55" i="2" s="1"/>
  <c r="AA55" i="2"/>
  <c r="C56" i="2"/>
  <c r="B56" i="2" s="1"/>
  <c r="F56" i="2"/>
  <c r="H56" i="2"/>
  <c r="L56" i="2"/>
  <c r="N56" i="2" s="1"/>
  <c r="M56" i="2"/>
  <c r="Y56" i="2"/>
  <c r="Z56" i="2"/>
  <c r="W56" i="2" s="1"/>
  <c r="AA56" i="2"/>
  <c r="C57" i="2"/>
  <c r="B57" i="2" s="1"/>
  <c r="F57" i="2"/>
  <c r="H57" i="2"/>
  <c r="L57" i="2"/>
  <c r="N57" i="2" s="1"/>
  <c r="M57" i="2"/>
  <c r="Y57" i="2"/>
  <c r="Z57" i="2"/>
  <c r="W57" i="2" s="1"/>
  <c r="AA57" i="2"/>
  <c r="C58" i="2"/>
  <c r="B58" i="2" s="1"/>
  <c r="F58" i="2"/>
  <c r="H58" i="2"/>
  <c r="L58" i="2"/>
  <c r="N58" i="2" s="1"/>
  <c r="M58" i="2"/>
  <c r="Y58" i="2"/>
  <c r="Z58" i="2"/>
  <c r="W58" i="2" s="1"/>
  <c r="AA58" i="2"/>
  <c r="C59" i="2"/>
  <c r="B59" i="2" s="1"/>
  <c r="F59" i="2"/>
  <c r="H59" i="2"/>
  <c r="L59" i="2"/>
  <c r="N59" i="2" s="1"/>
  <c r="M59" i="2"/>
  <c r="Y59" i="2"/>
  <c r="Z59" i="2"/>
  <c r="W59" i="2" s="1"/>
  <c r="AA59" i="2"/>
  <c r="C60" i="2"/>
  <c r="B60" i="2" s="1"/>
  <c r="F60" i="2"/>
  <c r="H60" i="2"/>
  <c r="L60" i="2"/>
  <c r="N60" i="2" s="1"/>
  <c r="M60" i="2"/>
  <c r="Y60" i="2"/>
  <c r="Z60" i="2"/>
  <c r="W60" i="2" s="1"/>
  <c r="AA60" i="2"/>
  <c r="C61" i="2"/>
  <c r="B61" i="2" s="1"/>
  <c r="F61" i="2"/>
  <c r="H61" i="2"/>
  <c r="L61" i="2"/>
  <c r="N61" i="2" s="1"/>
  <c r="M61" i="2"/>
  <c r="Y61" i="2"/>
  <c r="Z61" i="2"/>
  <c r="W61" i="2" s="1"/>
  <c r="AA61" i="2"/>
  <c r="C62" i="2"/>
  <c r="B62" i="2" s="1"/>
  <c r="F62" i="2"/>
  <c r="H62" i="2"/>
  <c r="L62" i="2"/>
  <c r="N62" i="2" s="1"/>
  <c r="M62" i="2"/>
  <c r="Y62" i="2"/>
  <c r="Z62" i="2"/>
  <c r="W62" i="2" s="1"/>
  <c r="AA62" i="2"/>
  <c r="C63" i="2"/>
  <c r="B63" i="2" s="1"/>
  <c r="F63" i="2"/>
  <c r="H63" i="2"/>
  <c r="L63" i="2"/>
  <c r="N63" i="2" s="1"/>
  <c r="M63" i="2"/>
  <c r="Y63" i="2"/>
  <c r="Z63" i="2"/>
  <c r="W63" i="2" s="1"/>
  <c r="AA63" i="2"/>
  <c r="C64" i="2"/>
  <c r="B64" i="2" s="1"/>
  <c r="F64" i="2"/>
  <c r="H64" i="2"/>
  <c r="L64" i="2"/>
  <c r="N64" i="2" s="1"/>
  <c r="M64" i="2"/>
  <c r="Y64" i="2"/>
  <c r="Z64" i="2"/>
  <c r="W64" i="2" s="1"/>
  <c r="AA64" i="2"/>
  <c r="C65" i="2"/>
  <c r="B65" i="2" s="1"/>
  <c r="F65" i="2"/>
  <c r="H65" i="2"/>
  <c r="L65" i="2"/>
  <c r="N65" i="2" s="1"/>
  <c r="M65" i="2"/>
  <c r="Y65" i="2"/>
  <c r="Z65" i="2"/>
  <c r="W65" i="2" s="1"/>
  <c r="AA65" i="2"/>
  <c r="C66" i="2"/>
  <c r="B66" i="2" s="1"/>
  <c r="F66" i="2"/>
  <c r="H66" i="2"/>
  <c r="L66" i="2"/>
  <c r="N66" i="2" s="1"/>
  <c r="M66" i="2"/>
  <c r="Y66" i="2"/>
  <c r="Z66" i="2"/>
  <c r="W66" i="2" s="1"/>
  <c r="AA66" i="2"/>
  <c r="C67" i="2"/>
  <c r="B67" i="2" s="1"/>
  <c r="F67" i="2"/>
  <c r="H67" i="2"/>
  <c r="L67" i="2"/>
  <c r="N67" i="2" s="1"/>
  <c r="M67" i="2"/>
  <c r="Y67" i="2"/>
  <c r="Z67" i="2"/>
  <c r="W67" i="2" s="1"/>
  <c r="AA67" i="2"/>
  <c r="C68" i="2"/>
  <c r="B68" i="2" s="1"/>
  <c r="F68" i="2"/>
  <c r="H68" i="2"/>
  <c r="L68" i="2"/>
  <c r="N68" i="2" s="1"/>
  <c r="M68" i="2"/>
  <c r="Y68" i="2"/>
  <c r="Z68" i="2"/>
  <c r="W68" i="2" s="1"/>
  <c r="AA68" i="2"/>
  <c r="C69" i="2"/>
  <c r="B69" i="2" s="1"/>
  <c r="F69" i="2"/>
  <c r="H69" i="2"/>
  <c r="L69" i="2"/>
  <c r="N69" i="2" s="1"/>
  <c r="M69" i="2"/>
  <c r="Y69" i="2"/>
  <c r="Z69" i="2"/>
  <c r="W69" i="2" s="1"/>
  <c r="AA69" i="2"/>
  <c r="C70" i="2"/>
  <c r="B70" i="2" s="1"/>
  <c r="F70" i="2"/>
  <c r="H70" i="2"/>
  <c r="L70" i="2"/>
  <c r="N70" i="2" s="1"/>
  <c r="M70" i="2"/>
  <c r="Y70" i="2"/>
  <c r="Z70" i="2"/>
  <c r="W70" i="2" s="1"/>
  <c r="AA70" i="2"/>
  <c r="C71" i="2"/>
  <c r="B71" i="2" s="1"/>
  <c r="F71" i="2"/>
  <c r="H71" i="2"/>
  <c r="L71" i="2"/>
  <c r="N71" i="2" s="1"/>
  <c r="M71" i="2"/>
  <c r="Y71" i="2"/>
  <c r="Z71" i="2"/>
  <c r="W71" i="2" s="1"/>
  <c r="AA71" i="2"/>
  <c r="C72" i="2"/>
  <c r="B72" i="2" s="1"/>
  <c r="F72" i="2"/>
  <c r="H72" i="2"/>
  <c r="L72" i="2"/>
  <c r="N72" i="2" s="1"/>
  <c r="M72" i="2"/>
  <c r="Y72" i="2"/>
  <c r="Z72" i="2"/>
  <c r="W72" i="2" s="1"/>
  <c r="AA72" i="2"/>
  <c r="C73" i="2"/>
  <c r="B73" i="2" s="1"/>
  <c r="F73" i="2"/>
  <c r="H73" i="2"/>
  <c r="L73" i="2"/>
  <c r="N73" i="2" s="1"/>
  <c r="M73" i="2"/>
  <c r="Y73" i="2"/>
  <c r="Z73" i="2"/>
  <c r="W73" i="2" s="1"/>
  <c r="AA73" i="2"/>
  <c r="C74" i="2"/>
  <c r="B74" i="2" s="1"/>
  <c r="F74" i="2"/>
  <c r="H74" i="2"/>
  <c r="L74" i="2"/>
  <c r="N74" i="2" s="1"/>
  <c r="M74" i="2"/>
  <c r="Y74" i="2"/>
  <c r="Z74" i="2"/>
  <c r="W74" i="2" s="1"/>
  <c r="AA74" i="2"/>
  <c r="C75" i="2"/>
  <c r="B75" i="2" s="1"/>
  <c r="F75" i="2"/>
  <c r="H75" i="2"/>
  <c r="L75" i="2"/>
  <c r="N75" i="2" s="1"/>
  <c r="M75" i="2"/>
  <c r="Y75" i="2"/>
  <c r="Z75" i="2"/>
  <c r="W75" i="2" s="1"/>
  <c r="AA75" i="2"/>
  <c r="C76" i="2"/>
  <c r="B76" i="2" s="1"/>
  <c r="F76" i="2"/>
  <c r="H76" i="2"/>
  <c r="L76" i="2"/>
  <c r="N76" i="2" s="1"/>
  <c r="M76" i="2"/>
  <c r="Y76" i="2"/>
  <c r="Z76" i="2"/>
  <c r="W76" i="2" s="1"/>
  <c r="AA76" i="2"/>
  <c r="C77" i="2"/>
  <c r="B77" i="2" s="1"/>
  <c r="F77" i="2"/>
  <c r="H77" i="2"/>
  <c r="L77" i="2"/>
  <c r="N77" i="2" s="1"/>
  <c r="M77" i="2"/>
  <c r="Y77" i="2"/>
  <c r="Z77" i="2"/>
  <c r="W77" i="2" s="1"/>
  <c r="AA77" i="2"/>
  <c r="C78" i="2"/>
  <c r="B78" i="2" s="1"/>
  <c r="F78" i="2"/>
  <c r="H78" i="2"/>
  <c r="L78" i="2"/>
  <c r="N78" i="2" s="1"/>
  <c r="M78" i="2"/>
  <c r="Y78" i="2"/>
  <c r="Z78" i="2"/>
  <c r="W78" i="2" s="1"/>
  <c r="AA78" i="2"/>
  <c r="C79" i="2"/>
  <c r="B79" i="2" s="1"/>
  <c r="F79" i="2"/>
  <c r="H79" i="2"/>
  <c r="L79" i="2"/>
  <c r="N79" i="2" s="1"/>
  <c r="M79" i="2"/>
  <c r="Y79" i="2"/>
  <c r="Z79" i="2"/>
  <c r="W79" i="2" s="1"/>
  <c r="AA79" i="2"/>
  <c r="C80" i="2"/>
  <c r="B80" i="2" s="1"/>
  <c r="F80" i="2"/>
  <c r="H80" i="2"/>
  <c r="L80" i="2"/>
  <c r="N80" i="2" s="1"/>
  <c r="M80" i="2"/>
  <c r="Y80" i="2"/>
  <c r="Z80" i="2"/>
  <c r="W80" i="2" s="1"/>
  <c r="AA80" i="2"/>
  <c r="B50" i="1"/>
  <c r="Z12" i="2"/>
  <c r="AA12" i="2"/>
  <c r="Z15" i="2"/>
  <c r="AA15" i="2"/>
  <c r="AA16" i="2"/>
  <c r="Z16" i="2"/>
  <c r="Z10" i="2"/>
  <c r="AA10" i="2"/>
  <c r="T10" i="2" l="1"/>
  <c r="W10" i="2"/>
  <c r="B17" i="2"/>
  <c r="T16" i="2"/>
  <c r="M58" i="1" s="1"/>
  <c r="W16" i="2"/>
  <c r="W15" i="2"/>
  <c r="T15" i="2"/>
  <c r="M57" i="1" s="1"/>
  <c r="T12" i="2"/>
  <c r="M54" i="1" s="1"/>
  <c r="W12" i="2"/>
  <c r="J53" i="1"/>
  <c r="S11" i="2"/>
  <c r="Q53" i="1" s="1"/>
  <c r="J52" i="1"/>
  <c r="S10" i="2"/>
  <c r="Q52" i="1" s="1"/>
  <c r="W14" i="2"/>
  <c r="J56" i="1" s="1"/>
  <c r="W13" i="2"/>
  <c r="J72" i="1"/>
  <c r="J70" i="1"/>
  <c r="J77" i="1"/>
  <c r="J76" i="1"/>
  <c r="J69" i="1"/>
  <c r="J75" i="1"/>
  <c r="J74" i="1"/>
  <c r="Y90" i="2"/>
  <c r="C48" i="1"/>
  <c r="P48" i="1"/>
  <c r="O48" i="1"/>
  <c r="N48" i="1"/>
  <c r="H48" i="1"/>
  <c r="G48" i="1"/>
  <c r="H28" i="1"/>
  <c r="B59" i="1" l="1"/>
  <c r="B18" i="2"/>
  <c r="B60" i="1" s="1"/>
  <c r="J54" i="1"/>
  <c r="S12" i="2"/>
  <c r="Q54" i="1" s="1"/>
  <c r="J58" i="1"/>
  <c r="S16" i="2"/>
  <c r="Q58" i="1" s="1"/>
  <c r="J57" i="1"/>
  <c r="S15" i="2"/>
  <c r="Q57" i="1" s="1"/>
  <c r="U96" i="2"/>
  <c r="N30" i="1" s="1"/>
  <c r="J55" i="1"/>
  <c r="S13" i="2"/>
  <c r="Q55" i="1" s="1"/>
  <c r="B51" i="1"/>
  <c r="B52" i="1"/>
  <c r="N29" i="1"/>
  <c r="Y7" i="2"/>
  <c r="Y8" i="2"/>
  <c r="Y9" i="2"/>
  <c r="Y81" i="2"/>
  <c r="Y82" i="2"/>
  <c r="Y83" i="2"/>
  <c r="Y84" i="2"/>
  <c r="Y85" i="2"/>
  <c r="Y86" i="2"/>
  <c r="Y87" i="2"/>
  <c r="Y88" i="2"/>
  <c r="Y89" i="2"/>
  <c r="Y91" i="2"/>
  <c r="Y92" i="2"/>
  <c r="Y93" i="2"/>
  <c r="Y94" i="2"/>
  <c r="Y95" i="2"/>
  <c r="Y6" i="2"/>
  <c r="AA7" i="2"/>
  <c r="AA8" i="2"/>
  <c r="AA9" i="2"/>
  <c r="AA81" i="2"/>
  <c r="AA82" i="2"/>
  <c r="AA83" i="2"/>
  <c r="AA84" i="2"/>
  <c r="AA85" i="2"/>
  <c r="AA86" i="2"/>
  <c r="AA87" i="2"/>
  <c r="AA88" i="2"/>
  <c r="AA89" i="2"/>
  <c r="AA90" i="2"/>
  <c r="AA91" i="2"/>
  <c r="AA92" i="2"/>
  <c r="AA93" i="2"/>
  <c r="AA94" i="2"/>
  <c r="AA95" i="2"/>
  <c r="Z7" i="2"/>
  <c r="Z8" i="2"/>
  <c r="Z9" i="2"/>
  <c r="W9" i="2" s="1"/>
  <c r="J51" i="1" s="1"/>
  <c r="Z81" i="2"/>
  <c r="W81" i="2" s="1"/>
  <c r="Z82" i="2"/>
  <c r="W82" i="2" s="1"/>
  <c r="Z83" i="2"/>
  <c r="W83" i="2" s="1"/>
  <c r="Z84" i="2"/>
  <c r="W84" i="2" s="1"/>
  <c r="Z85" i="2"/>
  <c r="W85" i="2" s="1"/>
  <c r="Z86" i="2"/>
  <c r="W86" i="2" s="1"/>
  <c r="Z87" i="2"/>
  <c r="W87" i="2" s="1"/>
  <c r="Z88" i="2"/>
  <c r="W88" i="2" s="1"/>
  <c r="Z89" i="2"/>
  <c r="W89" i="2" s="1"/>
  <c r="Z90" i="2"/>
  <c r="W90" i="2" s="1"/>
  <c r="Z91" i="2"/>
  <c r="W91" i="2" s="1"/>
  <c r="Z92" i="2"/>
  <c r="W92" i="2" s="1"/>
  <c r="Z93" i="2"/>
  <c r="W93" i="2" s="1"/>
  <c r="Z94" i="2"/>
  <c r="W94" i="2" s="1"/>
  <c r="Z95" i="2"/>
  <c r="W95" i="2" s="1"/>
  <c r="N28" i="1" l="1"/>
  <c r="M49" i="1"/>
  <c r="AA6" i="2"/>
  <c r="Z6" i="2"/>
  <c r="AL96" i="2" l="1"/>
  <c r="AM96" i="2"/>
  <c r="AN96" i="2"/>
  <c r="AO96" i="2"/>
  <c r="AP96" i="2"/>
  <c r="AQ96" i="2"/>
  <c r="P37" i="1" l="1"/>
  <c r="F15" i="1" l="1"/>
  <c r="C81" i="2"/>
  <c r="B81" i="2" s="1"/>
  <c r="F81" i="2"/>
  <c r="H81" i="2"/>
  <c r="L81" i="2"/>
  <c r="N81" i="2" s="1"/>
  <c r="M81" i="2"/>
  <c r="C82" i="2"/>
  <c r="B82" i="2" s="1"/>
  <c r="F82" i="2"/>
  <c r="H82" i="2"/>
  <c r="L82" i="2"/>
  <c r="N82" i="2" s="1"/>
  <c r="M82" i="2"/>
  <c r="C83" i="2"/>
  <c r="B83" i="2" s="1"/>
  <c r="F83" i="2"/>
  <c r="H83" i="2"/>
  <c r="L83" i="2"/>
  <c r="N83" i="2" s="1"/>
  <c r="M83" i="2"/>
  <c r="C84" i="2"/>
  <c r="B84" i="2" s="1"/>
  <c r="F84" i="2"/>
  <c r="H84" i="2"/>
  <c r="L84" i="2"/>
  <c r="N84" i="2" s="1"/>
  <c r="M84" i="2"/>
  <c r="C85" i="2"/>
  <c r="B85" i="2" s="1"/>
  <c r="F85" i="2"/>
  <c r="H85" i="2"/>
  <c r="L85" i="2"/>
  <c r="N85" i="2" s="1"/>
  <c r="M85" i="2"/>
  <c r="C86" i="2"/>
  <c r="B86" i="2" s="1"/>
  <c r="F86" i="2"/>
  <c r="H86" i="2"/>
  <c r="L86" i="2"/>
  <c r="N86" i="2" s="1"/>
  <c r="M86" i="2"/>
  <c r="C87" i="2"/>
  <c r="B87" i="2" s="1"/>
  <c r="F87" i="2"/>
  <c r="H87" i="2"/>
  <c r="L87" i="2"/>
  <c r="N87" i="2" s="1"/>
  <c r="M87" i="2"/>
  <c r="C88" i="2"/>
  <c r="B88" i="2" s="1"/>
  <c r="F88" i="2"/>
  <c r="H88" i="2"/>
  <c r="L88" i="2"/>
  <c r="N88" i="2" s="1"/>
  <c r="M88" i="2"/>
  <c r="C89" i="2"/>
  <c r="B89" i="2" s="1"/>
  <c r="F89" i="2"/>
  <c r="H89" i="2"/>
  <c r="L89" i="2"/>
  <c r="N89" i="2" s="1"/>
  <c r="M89" i="2"/>
  <c r="C90" i="2"/>
  <c r="B90" i="2" s="1"/>
  <c r="F90" i="2"/>
  <c r="H90" i="2"/>
  <c r="L90" i="2"/>
  <c r="N90" i="2" s="1"/>
  <c r="M90" i="2"/>
  <c r="C91" i="2"/>
  <c r="B91" i="2" s="1"/>
  <c r="F91" i="2"/>
  <c r="H91" i="2"/>
  <c r="L91" i="2"/>
  <c r="N91" i="2" s="1"/>
  <c r="M91" i="2"/>
  <c r="C92" i="2"/>
  <c r="B92" i="2" s="1"/>
  <c r="F92" i="2"/>
  <c r="H92" i="2"/>
  <c r="L92" i="2"/>
  <c r="N92" i="2" s="1"/>
  <c r="M92" i="2"/>
  <c r="C93" i="2"/>
  <c r="B93" i="2" s="1"/>
  <c r="F93" i="2"/>
  <c r="H93" i="2"/>
  <c r="L93" i="2"/>
  <c r="N93" i="2" s="1"/>
  <c r="M93" i="2"/>
  <c r="C94" i="2"/>
  <c r="B94" i="2" s="1"/>
  <c r="F94" i="2"/>
  <c r="H94" i="2"/>
  <c r="L94" i="2"/>
  <c r="N94" i="2" s="1"/>
  <c r="M94" i="2"/>
  <c r="C95" i="2"/>
  <c r="B95" i="2" s="1"/>
  <c r="F95" i="2"/>
  <c r="H95" i="2"/>
  <c r="L95" i="2"/>
  <c r="N95" i="2" s="1"/>
  <c r="M95" i="2"/>
  <c r="M9" i="2"/>
  <c r="L51" i="1" s="1"/>
  <c r="L9" i="2"/>
  <c r="N9" i="2" s="1"/>
  <c r="I51" i="1" s="1"/>
  <c r="H9" i="2"/>
  <c r="F9" i="2"/>
  <c r="M8" i="2"/>
  <c r="L8" i="2"/>
  <c r="N8" i="2" s="1"/>
  <c r="I50" i="1" s="1"/>
  <c r="H8" i="2"/>
  <c r="F8" i="2"/>
  <c r="M7" i="2"/>
  <c r="W7" i="2" s="1"/>
  <c r="S7" i="2" s="1"/>
  <c r="Q49" i="1" s="1"/>
  <c r="L7" i="2"/>
  <c r="N7" i="2" s="1"/>
  <c r="I49" i="1" s="1"/>
  <c r="H7" i="2"/>
  <c r="F7" i="2"/>
  <c r="M6" i="2"/>
  <c r="W6" i="2" s="1"/>
  <c r="S6" i="2" s="1"/>
  <c r="L6" i="2"/>
  <c r="N6" i="2" s="1"/>
  <c r="I48" i="1" s="1"/>
  <c r="H6" i="2"/>
  <c r="F6" i="2"/>
  <c r="B48" i="1"/>
  <c r="P27" i="1"/>
  <c r="L50" i="1" l="1"/>
  <c r="W8" i="2"/>
  <c r="J49" i="1"/>
  <c r="L49" i="1"/>
  <c r="Q48" i="1"/>
  <c r="L48" i="1"/>
  <c r="J48" i="1"/>
  <c r="Q36" i="1"/>
  <c r="S8" i="2" l="1"/>
  <c r="Q50" i="1" s="1"/>
  <c r="J50" i="1"/>
  <c r="X96" i="2"/>
  <c r="T96" i="2"/>
  <c r="M48" i="1"/>
  <c r="AD96" i="2"/>
  <c r="AE96" i="2"/>
  <c r="AF96" i="2"/>
  <c r="AG96" i="2"/>
  <c r="AH96" i="2"/>
  <c r="AI96" i="2"/>
  <c r="AJ96" i="2"/>
  <c r="AK96" i="2"/>
  <c r="AC96" i="2"/>
  <c r="S96" i="2" l="1"/>
  <c r="P43" i="1" s="1"/>
  <c r="AR96" i="2"/>
  <c r="Q37" i="1"/>
  <c r="P28" i="1" l="1"/>
  <c r="H113" i="2" l="1"/>
  <c r="F113" i="2"/>
  <c r="H112" i="2"/>
  <c r="F112" i="2"/>
  <c r="H111" i="2"/>
  <c r="F111" i="2"/>
  <c r="H110" i="2"/>
  <c r="F110" i="2"/>
  <c r="H109" i="2"/>
  <c r="F109" i="2"/>
  <c r="H108" i="2"/>
  <c r="F108" i="2"/>
  <c r="H107" i="2"/>
  <c r="F107" i="2"/>
  <c r="H106" i="2"/>
  <c r="F106" i="2"/>
  <c r="Q43" i="1" l="1"/>
  <c r="Q44" i="1" s="1"/>
  <c r="M96" i="2" l="1"/>
  <c r="Q39" i="1"/>
  <c r="Q38" i="1"/>
  <c r="Q32" i="1"/>
  <c r="Q31" i="1"/>
  <c r="Q30" i="1"/>
  <c r="Q29" i="1"/>
  <c r="Q28" i="1"/>
  <c r="Q40" i="1" l="1"/>
  <c r="L96" i="2" l="1"/>
  <c r="N96" i="2" l="1"/>
  <c r="Q138" i="1" l="1"/>
  <c r="W96" i="2"/>
  <c r="N27" i="1" s="1"/>
  <c r="Q27" i="1" s="1"/>
  <c r="Q33" i="1" s="1"/>
  <c r="J138" i="1" l="1"/>
  <c r="G40" i="1" l="1"/>
  <c r="G34" i="1"/>
  <c r="G36" i="1"/>
  <c r="H36" i="1"/>
  <c r="G35" i="1"/>
  <c r="G37" i="1"/>
  <c r="G33" i="1"/>
  <c r="G29" i="1"/>
  <c r="H29" i="1"/>
  <c r="G41" i="1"/>
  <c r="H41" i="1"/>
  <c r="H40" i="1"/>
  <c r="H35" i="1"/>
  <c r="H34" i="1"/>
  <c r="G32" i="1"/>
  <c r="H37" i="1"/>
  <c r="G38" i="1"/>
  <c r="H38" i="1"/>
  <c r="G39" i="1"/>
  <c r="G42" i="1"/>
  <c r="G30" i="1"/>
  <c r="G31" i="1"/>
  <c r="H31" i="1"/>
  <c r="H42" i="1"/>
  <c r="H30" i="1"/>
  <c r="H32" i="1"/>
  <c r="H33" i="1"/>
  <c r="H39" i="1"/>
  <c r="D43" i="1"/>
  <c r="G28" i="1"/>
  <c r="H43" i="1" l="1"/>
  <c r="D19" i="1"/>
  <c r="J18" i="1" s="1"/>
  <c r="L18" i="1" s="1"/>
  <c r="F19" i="1"/>
  <c r="G43" i="1"/>
  <c r="L16" i="1" s="1"/>
  <c r="J17" i="1" l="1"/>
  <c r="L17" i="1" s="1"/>
  <c r="J16" i="1"/>
  <c r="J20" i="1" l="1"/>
  <c r="Q17" i="1"/>
  <c r="Q16" i="1"/>
  <c r="Q18" i="1"/>
  <c r="P16" i="1" l="1"/>
  <c r="T15" i="1"/>
  <c r="P18" i="1"/>
  <c r="P17" i="1"/>
  <c r="L20" i="1"/>
  <c r="P20" i="1" l="1"/>
  <c r="Q20" i="1" l="1"/>
  <c r="M18" i="1"/>
  <c r="M16" i="1"/>
  <c r="J139" i="1"/>
  <c r="M17" i="1"/>
</calcChain>
</file>

<file path=xl/sharedStrings.xml><?xml version="1.0" encoding="utf-8"?>
<sst xmlns="http://schemas.openxmlformats.org/spreadsheetml/2006/main" count="224" uniqueCount="159">
  <si>
    <t>ORÇAMENTO N.º</t>
  </si>
  <si>
    <t>Cliente:</t>
  </si>
  <si>
    <t>Designação:</t>
  </si>
  <si>
    <t xml:space="preserve">Representante Cliente:                  </t>
  </si>
  <si>
    <t>Data Contacto:</t>
  </si>
  <si>
    <t>Data Prevista Entrega:</t>
  </si>
  <si>
    <t>Quantidade:</t>
  </si>
  <si>
    <t>Horas previstas:</t>
  </si>
  <si>
    <t>Valor Hora</t>
  </si>
  <si>
    <t>€</t>
  </si>
  <si>
    <t>Observações:</t>
  </si>
  <si>
    <t>Total</t>
  </si>
  <si>
    <t>Soldadura</t>
  </si>
  <si>
    <t>Fresagem</t>
  </si>
  <si>
    <t>Corte/Serrote</t>
  </si>
  <si>
    <t>Torneamento</t>
  </si>
  <si>
    <t>Guilh./Quinad.</t>
  </si>
  <si>
    <t>Furação</t>
  </si>
  <si>
    <t>Roscagem</t>
  </si>
  <si>
    <t xml:space="preserve">Montagem </t>
  </si>
  <si>
    <t>Reparação</t>
  </si>
  <si>
    <t>Limpeza de Peças</t>
  </si>
  <si>
    <t>Pintura</t>
  </si>
  <si>
    <t>Transporte</t>
  </si>
  <si>
    <t>Orientação trabalhos</t>
  </si>
  <si>
    <t>Pré-Montagem</t>
  </si>
  <si>
    <t>Projeto</t>
  </si>
  <si>
    <t>Preço Unit</t>
  </si>
  <si>
    <t>Decapagem</t>
  </si>
  <si>
    <t>Metalização</t>
  </si>
  <si>
    <t>Alug. Maq./Plataf.</t>
  </si>
  <si>
    <t>Subcont. Diversos</t>
  </si>
  <si>
    <t>Serviços de Transporte</t>
  </si>
  <si>
    <t>Deslocações, Portagens</t>
  </si>
  <si>
    <t>Alimentação</t>
  </si>
  <si>
    <t>Logistica - Diversos</t>
  </si>
  <si>
    <t>Nivel complexidade:</t>
  </si>
  <si>
    <t>Preço custo</t>
  </si>
  <si>
    <t>Alto</t>
  </si>
  <si>
    <t>21 - Materiais</t>
  </si>
  <si>
    <t>22 - Subcontratos</t>
  </si>
  <si>
    <t>Un.</t>
  </si>
  <si>
    <t>h</t>
  </si>
  <si>
    <t>Kg</t>
  </si>
  <si>
    <r>
      <t>m</t>
    </r>
    <r>
      <rPr>
        <sz val="9"/>
        <color theme="1"/>
        <rFont val="Calibri"/>
        <family val="2"/>
      </rPr>
      <t>²</t>
    </r>
  </si>
  <si>
    <t>24 - Consumiveis</t>
  </si>
  <si>
    <t>-</t>
  </si>
  <si>
    <t>1 - Mão de Obra</t>
  </si>
  <si>
    <t>23 - Logistica / Mont. Ext.</t>
  </si>
  <si>
    <t>Designação</t>
  </si>
  <si>
    <t>Baixo</t>
  </si>
  <si>
    <t>Médio</t>
  </si>
  <si>
    <t>Nivel complexidade</t>
  </si>
  <si>
    <t>Pr. €/un.</t>
  </si>
  <si>
    <t>TOTAL</t>
  </si>
  <si>
    <t>km</t>
  </si>
  <si>
    <t>N.º</t>
  </si>
  <si>
    <t>DIMENSÕES</t>
  </si>
  <si>
    <t>Quantidade</t>
  </si>
  <si>
    <t>Total (mm)</t>
  </si>
  <si>
    <t>Total (m)</t>
  </si>
  <si>
    <t>Preço /m</t>
  </si>
  <si>
    <t>Preço /Kg</t>
  </si>
  <si>
    <t>Preço/UN</t>
  </si>
  <si>
    <t>Peso Total(Kg)</t>
  </si>
  <si>
    <t>x</t>
  </si>
  <si>
    <t>TOTAIS</t>
  </si>
  <si>
    <t>Total (m2)</t>
  </si>
  <si>
    <t>Total àrea a pintar  (m2)</t>
  </si>
  <si>
    <t>Ø</t>
  </si>
  <si>
    <t>Esp.</t>
  </si>
  <si>
    <t>Dim. 3 (COMP.)</t>
  </si>
  <si>
    <t>Dim. 1 (L)</t>
  </si>
  <si>
    <t>Dim. 2 (L)</t>
  </si>
  <si>
    <t>Total (mt)</t>
  </si>
  <si>
    <r>
      <t>Área Total (m</t>
    </r>
    <r>
      <rPr>
        <b/>
        <vertAlign val="superscript"/>
        <sz val="9"/>
        <color theme="1"/>
        <rFont val="Arial"/>
        <family val="2"/>
      </rPr>
      <t>2</t>
    </r>
    <r>
      <rPr>
        <b/>
        <sz val="9"/>
        <color theme="1"/>
        <rFont val="Arial"/>
        <family val="2"/>
      </rPr>
      <t>)</t>
    </r>
  </si>
  <si>
    <t>Pos.</t>
  </si>
  <si>
    <r>
      <t>Área Pintura (m</t>
    </r>
    <r>
      <rPr>
        <b/>
        <vertAlign val="superscript"/>
        <sz val="9"/>
        <color theme="1"/>
        <rFont val="Arial"/>
        <family val="2"/>
      </rPr>
      <t>2</t>
    </r>
    <r>
      <rPr>
        <b/>
        <sz val="9"/>
        <color theme="1"/>
        <rFont val="Arial"/>
        <family val="2"/>
      </rPr>
      <t>)</t>
    </r>
  </si>
  <si>
    <t>Pr. €/mt</t>
  </si>
  <si>
    <t>Total Custo:</t>
  </si>
  <si>
    <t>Mão de Obra  (€):</t>
  </si>
  <si>
    <t>Material / Serviços (€):</t>
  </si>
  <si>
    <t>Custos Industriais (€):</t>
  </si>
  <si>
    <t>Pr. €/kg</t>
  </si>
  <si>
    <t>Quant.</t>
  </si>
  <si>
    <t>Peso Total (kg)</t>
  </si>
  <si>
    <t>Elaborado por:</t>
  </si>
  <si>
    <t>Ch. 10mm c/ 1000 x 1000mm</t>
  </si>
  <si>
    <t>Barra 60 x 8 x 100mm</t>
  </si>
  <si>
    <t>Tubo Quad. 40x4x6000</t>
  </si>
  <si>
    <t>Tubo Red. 50 x 2 x 1000mm</t>
  </si>
  <si>
    <t>Varão Red. 50 x 1000mm</t>
  </si>
  <si>
    <t>Varão Quad. 40 x 40 x 1000mm</t>
  </si>
  <si>
    <t>Tubo Rect. 60 x 40 x 3mm</t>
  </si>
  <si>
    <t>Dia</t>
  </si>
  <si>
    <t>Exemplo de Preenchimento</t>
  </si>
  <si>
    <t>€/kg</t>
  </si>
  <si>
    <t>Peso total</t>
  </si>
  <si>
    <t>Total Unitário</t>
  </si>
  <si>
    <t>Perfis H, I, L</t>
  </si>
  <si>
    <t>Para cálculo do peso inserir valor tabelado Kg/mt no campo da "Densidade"</t>
  </si>
  <si>
    <t xml:space="preserve">Margem comercial </t>
  </si>
  <si>
    <t>Perfis</t>
  </si>
  <si>
    <t>Por entrega</t>
  </si>
  <si>
    <t>Preço  :</t>
  </si>
  <si>
    <t xml:space="preserve">Galvanização </t>
  </si>
  <si>
    <t>Dendidade Padrão</t>
  </si>
  <si>
    <t>g/cm3</t>
  </si>
  <si>
    <t>Área pintura (m2/m)</t>
  </si>
  <si>
    <t>Heb 160</t>
  </si>
  <si>
    <t xml:space="preserve">Notas: </t>
  </si>
  <si>
    <t>No caso dos perfis preencher coluna perfis ex: HEB 160</t>
  </si>
  <si>
    <t>Area pint</t>
  </si>
  <si>
    <t>Peso galv.</t>
  </si>
  <si>
    <t>Outros</t>
  </si>
  <si>
    <t>Minutos</t>
  </si>
  <si>
    <t>FRESA</t>
  </si>
  <si>
    <t>CORTE</t>
  </si>
  <si>
    <t>TORNO</t>
  </si>
  <si>
    <t>QUINA</t>
  </si>
  <si>
    <t>FURAR</t>
  </si>
  <si>
    <t>RORCAR</t>
  </si>
  <si>
    <t>MONTAR</t>
  </si>
  <si>
    <t>REPARAR</t>
  </si>
  <si>
    <t>LIMPAR</t>
  </si>
  <si>
    <t>PINTAR</t>
  </si>
  <si>
    <t>TRANPORTE</t>
  </si>
  <si>
    <t>PRÉ MON</t>
  </si>
  <si>
    <t>Densidade Material</t>
  </si>
  <si>
    <t>Peso/m   (Kg/mt)</t>
  </si>
  <si>
    <t>SOLDAR</t>
  </si>
  <si>
    <t>Preço /m2</t>
  </si>
  <si>
    <t>Material</t>
  </si>
  <si>
    <t>Densidade  (g/cm^3)</t>
  </si>
  <si>
    <t>Aço</t>
  </si>
  <si>
    <t>Bronze</t>
  </si>
  <si>
    <t>Aluminio</t>
  </si>
  <si>
    <t>Cobre</t>
  </si>
  <si>
    <t xml:space="preserve">Borracha </t>
  </si>
  <si>
    <t>Latão</t>
  </si>
  <si>
    <t>Nylon</t>
  </si>
  <si>
    <t>(%) Area pintura</t>
  </si>
  <si>
    <t>Total peso galav. (%)</t>
  </si>
  <si>
    <t>Margem</t>
  </si>
  <si>
    <t>Preço pretendido</t>
  </si>
  <si>
    <t>Peso por Peça (Kg)</t>
  </si>
  <si>
    <t xml:space="preserve"> </t>
  </si>
  <si>
    <t xml:space="preserve">Orçamento (tambor de accionamento) </t>
  </si>
  <si>
    <t>Márcio - Luísa - Germano</t>
  </si>
  <si>
    <t>Nuno Pereira</t>
  </si>
  <si>
    <r>
      <t xml:space="preserve">
</t>
    </r>
    <r>
      <rPr>
        <b/>
        <sz val="11"/>
        <color theme="1"/>
        <rFont val="Calibri"/>
        <family val="2"/>
        <scheme val="minor"/>
      </rPr>
      <t>Custos Industriais:</t>
    </r>
    <r>
      <rPr>
        <sz val="11"/>
        <color theme="1"/>
        <rFont val="Calibri"/>
        <family val="2"/>
        <scheme val="minor"/>
      </rPr>
      <t xml:space="preserve"> São todos aqueles que estão afetos à função de produção. 
São calculados pela contabilidade da empresa, é o somatório de todos os custos anuais (salários,seguros,luz,água,etc), dividido pela capacidade de horas anuais da empresa. Ex:  Na empresa X em função dos custos industriais é 6.75 euros/h. Ex: (587h x 6.75€ = 3962.25 €);</t>
    </r>
  </si>
  <si>
    <t>Tubo S235JR Ø324x8mm</t>
  </si>
  <si>
    <t>Varão Calibrado Ø50</t>
  </si>
  <si>
    <t>Chapa S235JR 308x308x6mm</t>
  </si>
  <si>
    <t>/2021</t>
  </si>
  <si>
    <t>Condições de pagamento: 60% adjudicação e 40% na entrega do produto.</t>
  </si>
  <si>
    <t>Validade da proposta: 24h</t>
  </si>
  <si>
    <t xml:space="preserve">Preço Final S/IVA: 815,85 € / Preço Final C/IVA: 1003,49 € </t>
  </si>
  <si>
    <t>CENFIM / Núcleo de Arcos de Valdevez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</si>
</sst>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4" formatCode="_-* #,##0.00\ &quot;€&quot;_-;\-* #,##0.00\ &quot;€&quot;_-;_-* &quot;-&quot;??\ &quot;€&quot;_-;_-@_-"/>
    <numFmt numFmtId="164" formatCode="_-* #,##0.00\ _€_-;\-* #,##0.00\ _€_-;_-* &quot;-&quot;??\ _€_-;_-@_-"/>
    <numFmt numFmtId="165" formatCode="0.000"/>
    <numFmt numFmtId="166" formatCode="0.0000"/>
    <numFmt numFmtId="167" formatCode="#,##0.00\ _€"/>
    <numFmt numFmtId="168" formatCode="#,##0.00\ &quot;€&quot;"/>
    <numFmt numFmtId="169" formatCode="#,##0\ _€"/>
    <numFmt numFmtId="170" formatCode="0.0"/>
    <numFmt numFmtId="171" formatCode="0.000%"/>
  </numFmts>
  <fonts count="49" x14ac:knownFonts="1">
    <font>
      <sz val="11"/>
      <color theme="1"/>
      <name val="Calibri"/>
      <family val="2"/>
      <scheme val="minor"/>
    </font>
    <font>
      <sz val="11"/>
      <color theme="1"/>
      <name val="Calibri"/>
      <family val="2"/>
      <scheme val="minor"/>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9"/>
      <color theme="1"/>
      <name val="Arial"/>
      <family val="2"/>
    </font>
    <font>
      <b/>
      <sz val="9"/>
      <color theme="1"/>
      <name val="Arial"/>
      <family val="2"/>
    </font>
    <font>
      <b/>
      <sz val="10"/>
      <color theme="1"/>
      <name val="Arial"/>
      <family val="2"/>
    </font>
    <font>
      <sz val="9"/>
      <color theme="1"/>
      <name val="Calibri"/>
      <family val="2"/>
    </font>
    <font>
      <sz val="8"/>
      <color theme="1"/>
      <name val="Arial"/>
      <family val="2"/>
    </font>
    <font>
      <b/>
      <sz val="11"/>
      <color indexed="8"/>
      <name val="Calibri"/>
      <family val="2"/>
    </font>
    <font>
      <sz val="11"/>
      <color indexed="46"/>
      <name val="Calibri"/>
      <family val="2"/>
    </font>
    <font>
      <b/>
      <sz val="12"/>
      <color indexed="8"/>
      <name val="Calibri"/>
      <family val="2"/>
    </font>
    <font>
      <sz val="12"/>
      <color theme="1"/>
      <name val="Times New Roman"/>
      <family val="1"/>
    </font>
    <font>
      <sz val="12"/>
      <color indexed="8"/>
      <name val="Lucida Handwriting"/>
      <family val="4"/>
    </font>
    <font>
      <b/>
      <sz val="12"/>
      <color indexed="8"/>
      <name val="Lucida Handwriting"/>
      <family val="4"/>
    </font>
    <font>
      <sz val="11"/>
      <color indexed="55"/>
      <name val="Calibri"/>
      <family val="2"/>
    </font>
    <font>
      <sz val="11"/>
      <color indexed="9"/>
      <name val="Calibri"/>
      <family val="2"/>
    </font>
    <font>
      <b/>
      <sz val="11"/>
      <color indexed="9"/>
      <name val="Calibri"/>
      <family val="2"/>
    </font>
    <font>
      <b/>
      <vertAlign val="superscript"/>
      <sz val="9"/>
      <color theme="1"/>
      <name val="Arial"/>
      <family val="2"/>
    </font>
    <font>
      <b/>
      <sz val="18"/>
      <color theme="1"/>
      <name val="Arial"/>
      <family val="2"/>
    </font>
    <font>
      <b/>
      <sz val="8"/>
      <color theme="1"/>
      <name val="Arial"/>
      <family val="2"/>
    </font>
    <font>
      <b/>
      <sz val="11"/>
      <color rgb="FFFF0000"/>
      <name val="Arial"/>
      <family val="2"/>
    </font>
    <font>
      <sz val="9"/>
      <name val="Arial"/>
      <family val="2"/>
    </font>
    <font>
      <b/>
      <sz val="14"/>
      <color theme="1"/>
      <name val="Calibri"/>
      <family val="2"/>
      <scheme val="minor"/>
    </font>
    <font>
      <b/>
      <sz val="10"/>
      <color theme="1"/>
      <name val="Calibri"/>
      <family val="2"/>
      <scheme val="minor"/>
    </font>
    <font>
      <sz val="11"/>
      <name val="Calibri"/>
      <family val="2"/>
    </font>
    <font>
      <b/>
      <sz val="12"/>
      <color theme="1"/>
      <name val="Calibri"/>
      <family val="2"/>
      <scheme val="minor"/>
    </font>
    <font>
      <sz val="10"/>
      <color theme="1"/>
      <name val="Calibri"/>
      <family val="2"/>
      <scheme val="minor"/>
    </font>
    <font>
      <sz val="11"/>
      <name val="Calibri"/>
      <family val="2"/>
      <scheme val="minor"/>
    </font>
    <font>
      <b/>
      <sz val="9"/>
      <color rgb="FFFF0000"/>
      <name val="Arial"/>
      <family val="2"/>
    </font>
    <font>
      <b/>
      <sz val="9"/>
      <name val="Arial"/>
      <family val="2"/>
    </font>
    <font>
      <b/>
      <sz val="11"/>
      <name val="Calibri"/>
      <family val="2"/>
      <scheme val="minor"/>
    </font>
    <font>
      <b/>
      <sz val="11"/>
      <name val="Calibri"/>
      <family val="2"/>
    </font>
    <font>
      <sz val="9"/>
      <color rgb="FFFF0000"/>
      <name val="Arial"/>
      <family val="2"/>
    </font>
    <font>
      <sz val="12"/>
      <color rgb="FFFF0000"/>
      <name val="Times New Roman"/>
      <family val="1"/>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0" tint="-0.14999847407452621"/>
        <bgColor indexed="64"/>
      </patternFill>
    </fill>
    <fill>
      <patternFill patternType="solid">
        <fgColor theme="0" tint="-0.34998626667073579"/>
        <bgColor indexed="64"/>
      </patternFill>
    </fill>
  </fills>
  <borders count="6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style="thin">
        <color indexed="64"/>
      </bottom>
      <diagonal/>
    </border>
    <border>
      <left/>
      <right style="medium">
        <color indexed="64"/>
      </right>
      <top style="medium">
        <color indexed="64"/>
      </top>
      <bottom style="thin">
        <color indexed="64"/>
      </bottom>
      <diagonal/>
    </border>
    <border>
      <left/>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medium">
        <color indexed="64"/>
      </bottom>
      <diagonal/>
    </border>
    <border>
      <left/>
      <right style="medium">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bottom style="medium">
        <color indexed="64"/>
      </bottom>
      <diagonal/>
    </border>
    <border>
      <left style="medium">
        <color indexed="64"/>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bottom/>
      <diagonal/>
    </border>
    <border>
      <left/>
      <right/>
      <top/>
      <bottom style="medium">
        <color indexed="64"/>
      </bottom>
      <diagonal/>
    </border>
    <border>
      <left style="medium">
        <color indexed="64"/>
      </left>
      <right/>
      <top style="medium">
        <color indexed="64"/>
      </top>
      <bottom/>
      <diagonal/>
    </border>
    <border>
      <left style="medium">
        <color indexed="64"/>
      </left>
      <right/>
      <top/>
      <bottom/>
      <diagonal/>
    </border>
    <border>
      <left/>
      <right style="medium">
        <color indexed="64"/>
      </right>
      <top/>
      <bottom style="medium">
        <color indexed="64"/>
      </bottom>
      <diagonal/>
    </border>
    <border>
      <left style="thin">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medium">
        <color indexed="64"/>
      </left>
      <right style="medium">
        <color indexed="64"/>
      </right>
      <top/>
      <bottom/>
      <diagonal/>
    </border>
    <border>
      <left/>
      <right style="medium">
        <color indexed="64"/>
      </right>
      <top/>
      <bottom style="thin">
        <color indexed="64"/>
      </bottom>
      <diagonal/>
    </border>
    <border>
      <left style="medium">
        <color indexed="64"/>
      </left>
      <right style="medium">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358">
    <xf numFmtId="0" fontId="0" fillId="0" borderId="0" xfId="0"/>
    <xf numFmtId="0" fontId="18" fillId="33" borderId="0" xfId="0" applyFont="1" applyFill="1"/>
    <xf numFmtId="0" fontId="0" fillId="33" borderId="0" xfId="0" applyFill="1"/>
    <xf numFmtId="2" fontId="18" fillId="33" borderId="0" xfId="0" applyNumberFormat="1" applyFont="1" applyFill="1"/>
    <xf numFmtId="2" fontId="18" fillId="33" borderId="10" xfId="0" applyNumberFormat="1" applyFont="1" applyFill="1" applyBorder="1" applyProtection="1">
      <protection locked="0"/>
    </xf>
    <xf numFmtId="0" fontId="19" fillId="33" borderId="11" xfId="0" applyFont="1" applyFill="1" applyBorder="1"/>
    <xf numFmtId="0" fontId="19" fillId="33" borderId="12" xfId="0" applyFont="1" applyFill="1" applyBorder="1"/>
    <xf numFmtId="0" fontId="26" fillId="33" borderId="30" xfId="0" applyFont="1" applyFill="1" applyBorder="1" applyAlignment="1" applyProtection="1">
      <alignment horizontal="center" vertical="center"/>
      <protection locked="0"/>
    </xf>
    <xf numFmtId="0" fontId="0" fillId="33" borderId="19" xfId="0" applyFill="1" applyBorder="1" applyAlignment="1" applyProtection="1">
      <alignment horizontal="center" vertical="center"/>
      <protection locked="0"/>
    </xf>
    <xf numFmtId="0" fontId="0" fillId="33" borderId="30" xfId="0" applyFill="1" applyBorder="1" applyAlignment="1" applyProtection="1">
      <alignment horizontal="center" vertical="center"/>
      <protection locked="0"/>
    </xf>
    <xf numFmtId="167" fontId="0" fillId="33" borderId="30" xfId="0" applyNumberFormat="1" applyFill="1" applyBorder="1" applyAlignment="1" applyProtection="1">
      <alignment horizontal="center" vertical="center"/>
      <protection locked="0"/>
    </xf>
    <xf numFmtId="165" fontId="0" fillId="33" borderId="31" xfId="0" applyNumberFormat="1" applyFill="1" applyBorder="1" applyAlignment="1" applyProtection="1">
      <alignment horizontal="center" vertical="center"/>
      <protection locked="0"/>
    </xf>
    <xf numFmtId="0" fontId="0" fillId="33" borderId="33" xfId="0" applyFill="1" applyBorder="1" applyAlignment="1" applyProtection="1">
      <alignment horizontal="center" vertical="center"/>
      <protection locked="0"/>
    </xf>
    <xf numFmtId="167" fontId="0" fillId="33" borderId="33" xfId="0" applyNumberFormat="1" applyFill="1" applyBorder="1" applyAlignment="1" applyProtection="1">
      <alignment horizontal="center" vertical="center"/>
      <protection locked="0"/>
    </xf>
    <xf numFmtId="165" fontId="0" fillId="33" borderId="34" xfId="0" applyNumberFormat="1" applyFill="1" applyBorder="1" applyAlignment="1" applyProtection="1">
      <alignment horizontal="center" vertical="center"/>
      <protection locked="0"/>
    </xf>
    <xf numFmtId="0" fontId="26" fillId="34" borderId="27" xfId="0" applyFont="1" applyFill="1" applyBorder="1" applyAlignment="1" applyProtection="1">
      <alignment horizontal="center" vertical="center"/>
      <protection locked="0"/>
    </xf>
    <xf numFmtId="0" fontId="0" fillId="34" borderId="29" xfId="0" applyFill="1" applyBorder="1" applyAlignment="1" applyProtection="1">
      <alignment horizontal="center" vertical="center"/>
      <protection locked="0"/>
    </xf>
    <xf numFmtId="0" fontId="0" fillId="34" borderId="27" xfId="0" applyFill="1" applyBorder="1" applyAlignment="1" applyProtection="1">
      <alignment horizontal="center" vertical="center"/>
      <protection locked="0"/>
    </xf>
    <xf numFmtId="0" fontId="26" fillId="34" borderId="30" xfId="0" applyFont="1" applyFill="1" applyBorder="1" applyAlignment="1" applyProtection="1">
      <alignment horizontal="center" vertical="center"/>
      <protection locked="0"/>
    </xf>
    <xf numFmtId="0" fontId="0" fillId="34" borderId="19" xfId="0" applyFill="1" applyBorder="1" applyAlignment="1" applyProtection="1">
      <alignment horizontal="center" vertical="center"/>
      <protection locked="0"/>
    </xf>
    <xf numFmtId="0" fontId="0" fillId="34" borderId="30" xfId="0" applyFill="1" applyBorder="1" applyAlignment="1" applyProtection="1">
      <alignment horizontal="center" vertical="center"/>
      <protection locked="0"/>
    </xf>
    <xf numFmtId="167" fontId="0" fillId="34" borderId="30" xfId="0" applyNumberFormat="1" applyFill="1" applyBorder="1" applyAlignment="1" applyProtection="1">
      <alignment horizontal="center" vertical="center"/>
      <protection locked="0"/>
    </xf>
    <xf numFmtId="165" fontId="0" fillId="34" borderId="31" xfId="0" applyNumberFormat="1" applyFill="1" applyBorder="1" applyAlignment="1" applyProtection="1">
      <alignment horizontal="center" vertical="center"/>
      <protection locked="0"/>
    </xf>
    <xf numFmtId="2" fontId="0" fillId="34" borderId="30" xfId="0" applyNumberFormat="1" applyFill="1" applyBorder="1" applyAlignment="1" applyProtection="1">
      <alignment horizontal="center" vertical="center"/>
      <protection locked="0"/>
    </xf>
    <xf numFmtId="0" fontId="18" fillId="33" borderId="10" xfId="0" applyFont="1" applyFill="1" applyBorder="1" applyAlignment="1">
      <alignment horizontal="center" vertical="center"/>
    </xf>
    <xf numFmtId="165" fontId="18" fillId="33" borderId="10" xfId="0" applyNumberFormat="1" applyFont="1" applyFill="1" applyBorder="1" applyAlignment="1">
      <alignment horizontal="center" vertical="center"/>
    </xf>
    <xf numFmtId="0" fontId="18" fillId="33" borderId="10" xfId="0" applyFont="1" applyFill="1" applyBorder="1" applyAlignment="1" applyProtection="1">
      <alignment horizontal="center" vertical="center"/>
      <protection locked="0"/>
    </xf>
    <xf numFmtId="2" fontId="18" fillId="33" borderId="10" xfId="0" applyNumberFormat="1" applyFont="1" applyFill="1" applyBorder="1" applyAlignment="1" applyProtection="1">
      <alignment horizontal="center" vertical="center"/>
      <protection locked="0"/>
    </xf>
    <xf numFmtId="0" fontId="18" fillId="33" borderId="0" xfId="0" applyFont="1" applyFill="1" applyAlignment="1">
      <alignment wrapText="1"/>
    </xf>
    <xf numFmtId="9" fontId="19" fillId="34" borderId="10" xfId="0" applyNumberFormat="1" applyFont="1" applyFill="1" applyBorder="1" applyAlignment="1" applyProtection="1">
      <alignment horizontal="center" vertical="center"/>
      <protection locked="0"/>
    </xf>
    <xf numFmtId="0" fontId="18" fillId="34" borderId="10" xfId="0" applyFont="1" applyFill="1" applyBorder="1" applyAlignment="1" applyProtection="1">
      <alignment horizontal="center" vertical="center"/>
      <protection locked="0"/>
    </xf>
    <xf numFmtId="0" fontId="25" fillId="33" borderId="25" xfId="0" applyFont="1" applyFill="1" applyBorder="1" applyAlignment="1">
      <alignment horizontal="center" vertical="center" wrapText="1"/>
    </xf>
    <xf numFmtId="0" fontId="25" fillId="33" borderId="24" xfId="0" applyFont="1" applyFill="1" applyBorder="1" applyAlignment="1">
      <alignment horizontal="center" vertical="center" wrapText="1"/>
    </xf>
    <xf numFmtId="0" fontId="26" fillId="34" borderId="27" xfId="0" applyFont="1" applyFill="1" applyBorder="1" applyAlignment="1">
      <alignment horizontal="center" vertical="center"/>
    </xf>
    <xf numFmtId="0" fontId="0" fillId="34" borderId="27" xfId="0" applyFill="1" applyBorder="1" applyAlignment="1">
      <alignment horizontal="center" vertical="center"/>
    </xf>
    <xf numFmtId="0" fontId="26" fillId="33" borderId="30" xfId="0" applyFont="1" applyFill="1" applyBorder="1" applyAlignment="1">
      <alignment horizontal="center" vertical="center"/>
    </xf>
    <xf numFmtId="0" fontId="0" fillId="33" borderId="30" xfId="0" applyFill="1" applyBorder="1" applyAlignment="1">
      <alignment horizontal="center" vertical="center"/>
    </xf>
    <xf numFmtId="0" fontId="26" fillId="34" borderId="30" xfId="0" applyFont="1" applyFill="1" applyBorder="1" applyAlignment="1">
      <alignment horizontal="center" vertical="center"/>
    </xf>
    <xf numFmtId="0" fontId="0" fillId="34" borderId="30" xfId="0" applyFill="1" applyBorder="1" applyAlignment="1">
      <alignment horizontal="center" vertical="center"/>
    </xf>
    <xf numFmtId="0" fontId="20" fillId="33" borderId="17" xfId="0" applyFont="1" applyFill="1" applyBorder="1" applyAlignment="1" applyProtection="1">
      <alignment horizontal="right" vertical="center"/>
      <protection locked="0"/>
    </xf>
    <xf numFmtId="0" fontId="26" fillId="34" borderId="48" xfId="0" applyFont="1" applyFill="1" applyBorder="1" applyAlignment="1">
      <alignment horizontal="left" vertical="center"/>
    </xf>
    <xf numFmtId="0" fontId="26" fillId="33" borderId="49" xfId="0" applyFont="1" applyFill="1" applyBorder="1" applyAlignment="1">
      <alignment horizontal="left" vertical="center"/>
    </xf>
    <xf numFmtId="0" fontId="26" fillId="34" borderId="49" xfId="0" applyFont="1" applyFill="1" applyBorder="1" applyAlignment="1">
      <alignment horizontal="left" vertical="center"/>
    </xf>
    <xf numFmtId="0" fontId="26" fillId="33" borderId="50" xfId="0" applyFont="1" applyFill="1" applyBorder="1" applyAlignment="1">
      <alignment horizontal="left" vertical="center"/>
    </xf>
    <xf numFmtId="0" fontId="26" fillId="33" borderId="33" xfId="0" applyFont="1" applyFill="1" applyBorder="1" applyAlignment="1">
      <alignment horizontal="center" vertical="center"/>
    </xf>
    <xf numFmtId="0" fontId="0" fillId="33" borderId="33" xfId="0" applyFill="1" applyBorder="1" applyAlignment="1">
      <alignment horizontal="center" vertical="center"/>
    </xf>
    <xf numFmtId="0" fontId="26" fillId="33" borderId="31" xfId="0" applyFont="1" applyFill="1" applyBorder="1" applyAlignment="1" applyProtection="1">
      <alignment horizontal="left" vertical="center"/>
      <protection locked="0"/>
    </xf>
    <xf numFmtId="0" fontId="26" fillId="34" borderId="31" xfId="0" applyFont="1" applyFill="1" applyBorder="1" applyAlignment="1" applyProtection="1">
      <alignment horizontal="left" vertical="center"/>
      <protection locked="0"/>
    </xf>
    <xf numFmtId="0" fontId="0" fillId="33" borderId="10" xfId="0" applyFill="1" applyBorder="1" applyProtection="1">
      <protection locked="0"/>
    </xf>
    <xf numFmtId="0" fontId="0" fillId="33" borderId="51" xfId="0" applyFill="1" applyBorder="1" applyProtection="1">
      <protection locked="0"/>
    </xf>
    <xf numFmtId="2" fontId="18" fillId="33" borderId="10" xfId="0" applyNumberFormat="1" applyFont="1" applyFill="1" applyBorder="1" applyAlignment="1">
      <alignment horizontal="center" vertical="center"/>
    </xf>
    <xf numFmtId="2" fontId="0" fillId="33" borderId="30" xfId="0" applyNumberFormat="1" applyFill="1" applyBorder="1" applyAlignment="1">
      <alignment horizontal="center" vertical="center"/>
    </xf>
    <xf numFmtId="2" fontId="0" fillId="33" borderId="33" xfId="0" applyNumberFormat="1" applyFill="1" applyBorder="1" applyAlignment="1" applyProtection="1">
      <alignment horizontal="center" vertical="center"/>
      <protection locked="0"/>
    </xf>
    <xf numFmtId="165" fontId="0" fillId="33" borderId="31" xfId="0" applyNumberFormat="1" applyFill="1" applyBorder="1" applyAlignment="1">
      <alignment horizontal="center" vertical="center"/>
    </xf>
    <xf numFmtId="167" fontId="0" fillId="33" borderId="30" xfId="0" applyNumberFormat="1" applyFill="1" applyBorder="1" applyAlignment="1">
      <alignment horizontal="center" vertical="center"/>
    </xf>
    <xf numFmtId="167" fontId="0" fillId="34" borderId="30" xfId="0" applyNumberFormat="1" applyFill="1" applyBorder="1" applyAlignment="1">
      <alignment horizontal="center" vertical="center"/>
    </xf>
    <xf numFmtId="2" fontId="0" fillId="34" borderId="30" xfId="0" applyNumberFormat="1" applyFill="1" applyBorder="1" applyAlignment="1">
      <alignment horizontal="center" vertical="center"/>
    </xf>
    <xf numFmtId="167" fontId="0" fillId="33" borderId="33" xfId="0" applyNumberFormat="1" applyFill="1" applyBorder="1" applyAlignment="1">
      <alignment horizontal="center" vertical="center"/>
    </xf>
    <xf numFmtId="165" fontId="0" fillId="33" borderId="34" xfId="0" applyNumberFormat="1" applyFill="1" applyBorder="1" applyAlignment="1">
      <alignment horizontal="center" vertical="center"/>
    </xf>
    <xf numFmtId="2" fontId="0" fillId="33" borderId="33" xfId="0" applyNumberFormat="1" applyFill="1" applyBorder="1" applyAlignment="1">
      <alignment horizontal="center" vertical="center"/>
    </xf>
    <xf numFmtId="168" fontId="27" fillId="33" borderId="47" xfId="0" applyNumberFormat="1" applyFont="1" applyFill="1" applyBorder="1" applyAlignment="1">
      <alignment horizontal="center" vertical="center"/>
    </xf>
    <xf numFmtId="0" fontId="0" fillId="33" borderId="19" xfId="0" applyFill="1" applyBorder="1" applyAlignment="1">
      <alignment horizontal="center" vertical="center"/>
    </xf>
    <xf numFmtId="165" fontId="0" fillId="33" borderId="32" xfId="0" applyNumberFormat="1" applyFill="1" applyBorder="1" applyAlignment="1">
      <alignment horizontal="center" vertical="center"/>
    </xf>
    <xf numFmtId="0" fontId="0" fillId="34" borderId="19" xfId="0" applyFill="1" applyBorder="1" applyAlignment="1">
      <alignment horizontal="center" vertical="center"/>
    </xf>
    <xf numFmtId="165" fontId="0" fillId="34" borderId="30" xfId="0" applyNumberFormat="1" applyFill="1" applyBorder="1" applyAlignment="1">
      <alignment horizontal="center" vertical="center"/>
    </xf>
    <xf numFmtId="165" fontId="0" fillId="33" borderId="30" xfId="0" applyNumberFormat="1" applyFill="1" applyBorder="1" applyAlignment="1">
      <alignment horizontal="center" vertical="center"/>
    </xf>
    <xf numFmtId="0" fontId="0" fillId="33" borderId="35" xfId="0" applyFill="1" applyBorder="1" applyAlignment="1">
      <alignment horizontal="center" vertical="center"/>
    </xf>
    <xf numFmtId="165" fontId="0" fillId="33" borderId="33" xfId="0" applyNumberFormat="1" applyFill="1" applyBorder="1" applyAlignment="1">
      <alignment horizontal="center" vertical="center"/>
    </xf>
    <xf numFmtId="2" fontId="0" fillId="33" borderId="30" xfId="0" applyNumberFormat="1" applyFill="1" applyBorder="1" applyAlignment="1" applyProtection="1">
      <alignment horizontal="center" vertical="center"/>
      <protection locked="0"/>
    </xf>
    <xf numFmtId="0" fontId="18" fillId="33" borderId="11" xfId="0" applyFont="1" applyFill="1" applyBorder="1"/>
    <xf numFmtId="0" fontId="18" fillId="33" borderId="12" xfId="0" applyFont="1" applyFill="1" applyBorder="1"/>
    <xf numFmtId="0" fontId="19" fillId="33" borderId="12" xfId="0" applyFont="1" applyFill="1" applyBorder="1" applyAlignment="1">
      <alignment horizontal="left"/>
    </xf>
    <xf numFmtId="0" fontId="18" fillId="33" borderId="14" xfId="0" applyFont="1" applyFill="1" applyBorder="1"/>
    <xf numFmtId="0" fontId="19" fillId="33" borderId="0" xfId="0" applyFont="1" applyFill="1" applyAlignment="1">
      <alignment horizontal="center"/>
    </xf>
    <xf numFmtId="0" fontId="19" fillId="33" borderId="17" xfId="0" applyFont="1" applyFill="1" applyBorder="1" applyAlignment="1">
      <alignment horizontal="center"/>
    </xf>
    <xf numFmtId="0" fontId="19" fillId="33" borderId="14" xfId="0" applyFont="1" applyFill="1" applyBorder="1"/>
    <xf numFmtId="0" fontId="19" fillId="33" borderId="0" xfId="0" applyFont="1" applyFill="1"/>
    <xf numFmtId="168" fontId="19" fillId="33" borderId="17" xfId="0" applyNumberFormat="1" applyFont="1" applyFill="1" applyBorder="1" applyAlignment="1">
      <alignment horizontal="right"/>
    </xf>
    <xf numFmtId="168" fontId="19" fillId="33" borderId="19" xfId="0" applyNumberFormat="1" applyFont="1" applyFill="1" applyBorder="1" applyAlignment="1">
      <alignment horizontal="right"/>
    </xf>
    <xf numFmtId="1" fontId="19" fillId="33" borderId="0" xfId="0" applyNumberFormat="1" applyFont="1" applyFill="1"/>
    <xf numFmtId="0" fontId="18" fillId="33" borderId="16" xfId="0" applyFont="1" applyFill="1" applyBorder="1"/>
    <xf numFmtId="0" fontId="19" fillId="33" borderId="17" xfId="0" applyFont="1" applyFill="1" applyBorder="1"/>
    <xf numFmtId="0" fontId="18" fillId="33" borderId="17" xfId="0" applyFont="1" applyFill="1" applyBorder="1"/>
    <xf numFmtId="9" fontId="19" fillId="33" borderId="17" xfId="0" applyNumberFormat="1" applyFont="1" applyFill="1" applyBorder="1" applyAlignment="1">
      <alignment horizontal="right"/>
    </xf>
    <xf numFmtId="0" fontId="20" fillId="33" borderId="0" xfId="0" applyFont="1" applyFill="1" applyAlignment="1">
      <alignment vertical="center"/>
    </xf>
    <xf numFmtId="0" fontId="20" fillId="33" borderId="0" xfId="0" applyFont="1" applyFill="1" applyAlignment="1">
      <alignment horizontal="right"/>
    </xf>
    <xf numFmtId="0" fontId="18" fillId="33" borderId="13" xfId="0" applyFont="1" applyFill="1" applyBorder="1"/>
    <xf numFmtId="0" fontId="18" fillId="33" borderId="15" xfId="0" applyFont="1" applyFill="1" applyBorder="1"/>
    <xf numFmtId="0" fontId="18" fillId="33" borderId="0" xfId="0" applyFont="1" applyFill="1" applyAlignment="1">
      <alignment horizontal="left"/>
    </xf>
    <xf numFmtId="0" fontId="19" fillId="33" borderId="14" xfId="0" applyFont="1" applyFill="1" applyBorder="1" applyAlignment="1">
      <alignment wrapText="1"/>
    </xf>
    <xf numFmtId="0" fontId="19" fillId="33" borderId="0" xfId="0" applyFont="1" applyFill="1" applyAlignment="1">
      <alignment wrapText="1"/>
    </xf>
    <xf numFmtId="0" fontId="19" fillId="33" borderId="16" xfId="0" applyFont="1" applyFill="1" applyBorder="1" applyAlignment="1">
      <alignment wrapText="1"/>
    </xf>
    <xf numFmtId="0" fontId="19" fillId="0" borderId="17" xfId="0" applyFont="1" applyBorder="1" applyAlignment="1">
      <alignment horizontal="left" wrapText="1"/>
    </xf>
    <xf numFmtId="0" fontId="18" fillId="33" borderId="17" xfId="0" applyFont="1" applyFill="1" applyBorder="1" applyAlignment="1">
      <alignment horizontal="left"/>
    </xf>
    <xf numFmtId="0" fontId="19" fillId="33" borderId="17" xfId="0" applyFont="1" applyFill="1" applyBorder="1" applyAlignment="1">
      <alignment horizontal="left"/>
    </xf>
    <xf numFmtId="0" fontId="18" fillId="33" borderId="18" xfId="0" applyFont="1" applyFill="1" applyBorder="1"/>
    <xf numFmtId="0" fontId="19" fillId="34" borderId="10" xfId="0" applyFont="1" applyFill="1" applyBorder="1" applyAlignment="1">
      <alignment horizontal="center" vertical="center" wrapText="1"/>
    </xf>
    <xf numFmtId="0" fontId="19" fillId="34" borderId="10" xfId="0" applyFont="1" applyFill="1" applyBorder="1"/>
    <xf numFmtId="0" fontId="19" fillId="34" borderId="10" xfId="0" applyFont="1" applyFill="1" applyBorder="1" applyAlignment="1">
      <alignment horizontal="center"/>
    </xf>
    <xf numFmtId="0" fontId="18" fillId="33" borderId="10" xfId="0" applyFont="1" applyFill="1" applyBorder="1"/>
    <xf numFmtId="0" fontId="18" fillId="33" borderId="10" xfId="0" applyFont="1" applyFill="1" applyBorder="1" applyAlignment="1">
      <alignment horizontal="center"/>
    </xf>
    <xf numFmtId="2" fontId="18" fillId="33" borderId="10" xfId="0" applyNumberFormat="1" applyFont="1" applyFill="1" applyBorder="1" applyAlignment="1">
      <alignment horizontal="center"/>
    </xf>
    <xf numFmtId="0" fontId="18" fillId="33" borderId="0" xfId="0" applyFont="1" applyFill="1" applyAlignment="1">
      <alignment horizontal="center" vertical="center"/>
    </xf>
    <xf numFmtId="0" fontId="18" fillId="33" borderId="10" xfId="0" quotePrefix="1" applyFont="1" applyFill="1" applyBorder="1" applyAlignment="1">
      <alignment horizontal="center" vertical="center"/>
    </xf>
    <xf numFmtId="0" fontId="19" fillId="34" borderId="10" xfId="0" applyFont="1" applyFill="1" applyBorder="1" applyAlignment="1">
      <alignment horizontal="center" vertical="center"/>
    </xf>
    <xf numFmtId="0" fontId="19" fillId="33" borderId="10" xfId="0" applyFont="1" applyFill="1" applyBorder="1" applyAlignment="1">
      <alignment horizontal="right"/>
    </xf>
    <xf numFmtId="2" fontId="19" fillId="33" borderId="10" xfId="0" applyNumberFormat="1" applyFont="1" applyFill="1" applyBorder="1" applyAlignment="1">
      <alignment horizontal="center"/>
    </xf>
    <xf numFmtId="0" fontId="19" fillId="33" borderId="10" xfId="0" applyFont="1" applyFill="1" applyBorder="1"/>
    <xf numFmtId="164" fontId="19" fillId="33" borderId="10" xfId="42" applyFont="1" applyFill="1" applyBorder="1" applyProtection="1"/>
    <xf numFmtId="0" fontId="19" fillId="34" borderId="21" xfId="0" applyFont="1" applyFill="1" applyBorder="1" applyAlignment="1">
      <alignment horizontal="center" vertical="center" wrapText="1"/>
    </xf>
    <xf numFmtId="0" fontId="18" fillId="33" borderId="10" xfId="0" applyFont="1" applyFill="1" applyBorder="1" applyProtection="1">
      <protection locked="0"/>
    </xf>
    <xf numFmtId="0" fontId="34" fillId="33" borderId="12" xfId="0" applyFont="1" applyFill="1" applyBorder="1"/>
    <xf numFmtId="0" fontId="19" fillId="33" borderId="0" xfId="0" applyFont="1" applyFill="1" applyAlignment="1">
      <alignment horizontal="left" vertical="center"/>
    </xf>
    <xf numFmtId="0" fontId="19" fillId="33" borderId="12" xfId="0" applyFont="1" applyFill="1" applyBorder="1" applyAlignment="1">
      <alignment horizontal="center"/>
    </xf>
    <xf numFmtId="4" fontId="19" fillId="33" borderId="17" xfId="0" applyNumberFormat="1" applyFont="1" applyFill="1" applyBorder="1" applyAlignment="1">
      <alignment horizontal="right"/>
    </xf>
    <xf numFmtId="4" fontId="19" fillId="33" borderId="17" xfId="0" applyNumberFormat="1" applyFont="1" applyFill="1" applyBorder="1" applyAlignment="1">
      <alignment horizontal="right" vertical="center"/>
    </xf>
    <xf numFmtId="4" fontId="19" fillId="33" borderId="19" xfId="0" applyNumberFormat="1" applyFont="1" applyFill="1" applyBorder="1" applyAlignment="1">
      <alignment horizontal="right" vertical="center"/>
    </xf>
    <xf numFmtId="0" fontId="22" fillId="33" borderId="0" xfId="43" applyNumberFormat="1" applyFont="1" applyFill="1" applyBorder="1" applyAlignment="1" applyProtection="1">
      <alignment horizontal="left"/>
    </xf>
    <xf numFmtId="0" fontId="19" fillId="33" borderId="0" xfId="0" applyFont="1" applyFill="1" applyAlignment="1">
      <alignment horizontal="left"/>
    </xf>
    <xf numFmtId="168" fontId="19" fillId="0" borderId="18" xfId="0" applyNumberFormat="1" applyFont="1" applyBorder="1" applyAlignment="1">
      <alignment horizontal="right"/>
    </xf>
    <xf numFmtId="168" fontId="19" fillId="34" borderId="51" xfId="0" applyNumberFormat="1" applyFont="1" applyFill="1" applyBorder="1" applyAlignment="1">
      <alignment horizontal="right"/>
    </xf>
    <xf numFmtId="0" fontId="19" fillId="34" borderId="52" xfId="0" applyFont="1" applyFill="1" applyBorder="1" applyAlignment="1">
      <alignment horizontal="center"/>
    </xf>
    <xf numFmtId="0" fontId="19" fillId="34" borderId="53" xfId="0" applyFont="1" applyFill="1" applyBorder="1" applyAlignment="1">
      <alignment horizontal="center"/>
    </xf>
    <xf numFmtId="168" fontId="19" fillId="34" borderId="53" xfId="0" applyNumberFormat="1" applyFont="1" applyFill="1" applyBorder="1" applyAlignment="1">
      <alignment horizontal="right"/>
    </xf>
    <xf numFmtId="0" fontId="19" fillId="34" borderId="53" xfId="0" applyFont="1" applyFill="1" applyBorder="1"/>
    <xf numFmtId="0" fontId="18" fillId="34" borderId="53" xfId="0" applyFont="1" applyFill="1" applyBorder="1"/>
    <xf numFmtId="168" fontId="19" fillId="34" borderId="53" xfId="0" applyNumberFormat="1" applyFont="1" applyFill="1" applyBorder="1" applyAlignment="1">
      <alignment horizontal="right" vertical="center"/>
    </xf>
    <xf numFmtId="0" fontId="19" fillId="34" borderId="0" xfId="0" applyFont="1" applyFill="1" applyAlignment="1">
      <alignment horizontal="center"/>
    </xf>
    <xf numFmtId="2" fontId="19" fillId="34" borderId="17" xfId="0" applyNumberFormat="1" applyFont="1" applyFill="1" applyBorder="1" applyAlignment="1">
      <alignment horizontal="right"/>
    </xf>
    <xf numFmtId="1" fontId="19" fillId="34" borderId="17" xfId="0" applyNumberFormat="1" applyFont="1" applyFill="1" applyBorder="1" applyAlignment="1" applyProtection="1">
      <alignment horizontal="center"/>
      <protection locked="0"/>
    </xf>
    <xf numFmtId="44" fontId="34" fillId="34" borderId="10" xfId="42" applyNumberFormat="1" applyFont="1" applyFill="1" applyBorder="1" applyAlignment="1" applyProtection="1">
      <alignment horizontal="center" vertical="center"/>
    </xf>
    <xf numFmtId="44" fontId="19" fillId="34" borderId="10" xfId="42" applyNumberFormat="1" applyFont="1" applyFill="1" applyBorder="1" applyAlignment="1" applyProtection="1">
      <alignment horizontal="center" vertical="center"/>
    </xf>
    <xf numFmtId="44" fontId="19" fillId="34" borderId="10" xfId="42" applyNumberFormat="1" applyFont="1" applyFill="1" applyBorder="1" applyAlignment="1" applyProtection="1">
      <alignment horizontal="center"/>
    </xf>
    <xf numFmtId="4" fontId="34" fillId="34" borderId="46" xfId="0" applyNumberFormat="1" applyFont="1" applyFill="1" applyBorder="1" applyAlignment="1">
      <alignment horizontal="center"/>
    </xf>
    <xf numFmtId="4" fontId="34" fillId="34" borderId="40" xfId="0" applyNumberFormat="1" applyFont="1" applyFill="1" applyBorder="1"/>
    <xf numFmtId="164" fontId="34" fillId="34" borderId="23" xfId="42" applyFont="1" applyFill="1" applyBorder="1" applyAlignment="1" applyProtection="1">
      <alignment horizontal="center" vertical="center"/>
    </xf>
    <xf numFmtId="164" fontId="19" fillId="35" borderId="22" xfId="42" applyFont="1" applyFill="1" applyBorder="1" applyAlignment="1" applyProtection="1">
      <alignment horizontal="center" vertical="center"/>
    </xf>
    <xf numFmtId="0" fontId="19" fillId="35" borderId="38" xfId="0" applyFont="1" applyFill="1" applyBorder="1"/>
    <xf numFmtId="0" fontId="19" fillId="35" borderId="22" xfId="0" applyFont="1" applyFill="1" applyBorder="1" applyAlignment="1">
      <alignment horizontal="right"/>
    </xf>
    <xf numFmtId="169" fontId="0" fillId="34" borderId="27" xfId="0" applyNumberFormat="1" applyFill="1" applyBorder="1" applyAlignment="1" applyProtection="1">
      <alignment horizontal="center" vertical="center"/>
      <protection locked="0"/>
    </xf>
    <xf numFmtId="169" fontId="0" fillId="33" borderId="30" xfId="0" applyNumberFormat="1" applyFill="1" applyBorder="1" applyAlignment="1" applyProtection="1">
      <alignment horizontal="center" vertical="center"/>
      <protection locked="0"/>
    </xf>
    <xf numFmtId="169" fontId="0" fillId="34" borderId="30" xfId="0" applyNumberFormat="1" applyFill="1" applyBorder="1" applyAlignment="1" applyProtection="1">
      <alignment horizontal="center" vertical="center"/>
      <protection locked="0"/>
    </xf>
    <xf numFmtId="169" fontId="0" fillId="33" borderId="33" xfId="0" applyNumberFormat="1" applyFill="1" applyBorder="1" applyAlignment="1" applyProtection="1">
      <alignment horizontal="center" vertical="center"/>
      <protection locked="0"/>
    </xf>
    <xf numFmtId="0" fontId="18" fillId="33" borderId="0" xfId="0" applyFont="1" applyFill="1" applyProtection="1">
      <protection locked="0"/>
    </xf>
    <xf numFmtId="2" fontId="18" fillId="33" borderId="0" xfId="0" applyNumberFormat="1" applyFont="1" applyFill="1" applyAlignment="1" applyProtection="1">
      <alignment horizontal="center"/>
      <protection locked="0"/>
    </xf>
    <xf numFmtId="9" fontId="19" fillId="33" borderId="0" xfId="0" applyNumberFormat="1" applyFont="1" applyFill="1" applyAlignment="1" applyProtection="1">
      <alignment vertical="center"/>
      <protection locked="0"/>
    </xf>
    <xf numFmtId="0" fontId="19" fillId="33" borderId="11" xfId="0" applyFont="1" applyFill="1" applyBorder="1" applyProtection="1">
      <protection locked="0"/>
    </xf>
    <xf numFmtId="0" fontId="18" fillId="33" borderId="0" xfId="0" applyFont="1" applyFill="1" applyAlignment="1" applyProtection="1">
      <alignment wrapText="1"/>
      <protection locked="0"/>
    </xf>
    <xf numFmtId="0" fontId="36" fillId="33" borderId="0" xfId="0" applyFont="1" applyFill="1" applyProtection="1">
      <protection locked="0"/>
    </xf>
    <xf numFmtId="0" fontId="22" fillId="33" borderId="14" xfId="0" applyFont="1" applyFill="1" applyBorder="1" applyAlignment="1" applyProtection="1">
      <alignment horizontal="center" vertical="top" wrapText="1"/>
      <protection locked="0"/>
    </xf>
    <xf numFmtId="0" fontId="22" fillId="33" borderId="0" xfId="0" applyFont="1" applyFill="1" applyAlignment="1" applyProtection="1">
      <alignment horizontal="center" vertical="top" wrapText="1"/>
      <protection locked="0"/>
    </xf>
    <xf numFmtId="0" fontId="22" fillId="33" borderId="16" xfId="0" applyFont="1" applyFill="1" applyBorder="1" applyAlignment="1" applyProtection="1">
      <alignment horizontal="center" vertical="top" wrapText="1"/>
      <protection locked="0"/>
    </xf>
    <xf numFmtId="0" fontId="22" fillId="33" borderId="17" xfId="0" applyFont="1" applyFill="1" applyBorder="1" applyAlignment="1" applyProtection="1">
      <alignment horizontal="center" vertical="top" wrapText="1"/>
      <protection locked="0"/>
    </xf>
    <xf numFmtId="165" fontId="0" fillId="34" borderId="32" xfId="0" applyNumberFormat="1" applyFill="1" applyBorder="1" applyAlignment="1">
      <alignment horizontal="center" vertical="center"/>
    </xf>
    <xf numFmtId="0" fontId="0" fillId="34" borderId="32" xfId="0" applyFill="1" applyBorder="1" applyAlignment="1" applyProtection="1">
      <alignment horizontal="center" vertical="center"/>
      <protection locked="0"/>
    </xf>
    <xf numFmtId="0" fontId="0" fillId="34" borderId="17" xfId="0" applyFill="1" applyBorder="1" applyAlignment="1">
      <alignment horizontal="center" vertical="center"/>
    </xf>
    <xf numFmtId="166" fontId="0" fillId="34" borderId="32" xfId="0" applyNumberFormat="1" applyFill="1" applyBorder="1" applyAlignment="1">
      <alignment horizontal="center" vertical="center"/>
    </xf>
    <xf numFmtId="167" fontId="0" fillId="34" borderId="32" xfId="0" applyNumberFormat="1" applyFill="1" applyBorder="1" applyAlignment="1" applyProtection="1">
      <alignment horizontal="center" vertical="center"/>
      <protection locked="0"/>
    </xf>
    <xf numFmtId="165" fontId="0" fillId="34" borderId="55" xfId="0" applyNumberFormat="1" applyFill="1" applyBorder="1" applyAlignment="1" applyProtection="1">
      <alignment horizontal="center" vertical="center"/>
      <protection locked="0"/>
    </xf>
    <xf numFmtId="2" fontId="0" fillId="34" borderId="32" xfId="0" applyNumberFormat="1" applyFill="1" applyBorder="1" applyAlignment="1">
      <alignment horizontal="center" vertical="center"/>
    </xf>
    <xf numFmtId="0" fontId="0" fillId="33" borderId="27" xfId="0" applyFill="1" applyBorder="1" applyProtection="1">
      <protection locked="0"/>
    </xf>
    <xf numFmtId="0" fontId="0" fillId="33" borderId="30" xfId="0" applyFill="1" applyBorder="1" applyProtection="1">
      <protection locked="0"/>
    </xf>
    <xf numFmtId="0" fontId="41" fillId="33" borderId="33" xfId="0" applyFont="1" applyFill="1" applyBorder="1" applyProtection="1">
      <protection locked="0"/>
    </xf>
    <xf numFmtId="0" fontId="43" fillId="33" borderId="0" xfId="0" applyFont="1" applyFill="1"/>
    <xf numFmtId="0" fontId="18" fillId="33" borderId="0" xfId="0" applyFont="1" applyFill="1" applyAlignment="1" applyProtection="1">
      <alignment horizontal="left"/>
      <protection locked="0"/>
    </xf>
    <xf numFmtId="2" fontId="36" fillId="33" borderId="0" xfId="0" applyNumberFormat="1" applyFont="1" applyFill="1" applyAlignment="1">
      <alignment horizontal="center"/>
    </xf>
    <xf numFmtId="167" fontId="0" fillId="34" borderId="32" xfId="0" applyNumberFormat="1" applyFill="1" applyBorder="1" applyAlignment="1">
      <alignment horizontal="center" vertical="center"/>
    </xf>
    <xf numFmtId="169" fontId="0" fillId="34" borderId="28" xfId="0" applyNumberFormat="1" applyFill="1" applyBorder="1" applyAlignment="1" applyProtection="1">
      <alignment horizontal="center" vertical="center"/>
      <protection locked="0"/>
    </xf>
    <xf numFmtId="169" fontId="0" fillId="34" borderId="29" xfId="0" applyNumberFormat="1" applyFill="1" applyBorder="1" applyAlignment="1" applyProtection="1">
      <alignment horizontal="center" vertical="center"/>
      <protection locked="0"/>
    </xf>
    <xf numFmtId="169" fontId="0" fillId="33" borderId="31" xfId="0" applyNumberFormat="1" applyFill="1" applyBorder="1" applyAlignment="1" applyProtection="1">
      <alignment horizontal="center" vertical="center"/>
      <protection locked="0"/>
    </xf>
    <xf numFmtId="169" fontId="0" fillId="33" borderId="19" xfId="0" applyNumberFormat="1" applyFill="1" applyBorder="1" applyAlignment="1" applyProtection="1">
      <alignment horizontal="center" vertical="center"/>
      <protection locked="0"/>
    </xf>
    <xf numFmtId="169" fontId="0" fillId="34" borderId="31" xfId="0" applyNumberFormat="1" applyFill="1" applyBorder="1" applyAlignment="1" applyProtection="1">
      <alignment horizontal="center" vertical="center"/>
      <protection locked="0"/>
    </xf>
    <xf numFmtId="169" fontId="0" fillId="34" borderId="19" xfId="0" applyNumberFormat="1" applyFill="1" applyBorder="1" applyAlignment="1" applyProtection="1">
      <alignment horizontal="center" vertical="center"/>
      <protection locked="0"/>
    </xf>
    <xf numFmtId="164" fontId="19" fillId="33" borderId="0" xfId="42" applyFont="1" applyFill="1" applyBorder="1" applyProtection="1"/>
    <xf numFmtId="0" fontId="25" fillId="33" borderId="24" xfId="0" applyFont="1" applyFill="1" applyBorder="1" applyAlignment="1">
      <alignment horizontal="center" vertical="center"/>
    </xf>
    <xf numFmtId="0" fontId="25" fillId="33" borderId="39" xfId="0" applyFont="1" applyFill="1" applyBorder="1" applyAlignment="1">
      <alignment horizontal="center" vertical="center"/>
    </xf>
    <xf numFmtId="0" fontId="0" fillId="33" borderId="0" xfId="0" applyFill="1" applyAlignment="1">
      <alignment horizontal="center" vertical="center"/>
    </xf>
    <xf numFmtId="0" fontId="28" fillId="33" borderId="47" xfId="0" applyFont="1" applyFill="1" applyBorder="1" applyAlignment="1">
      <alignment horizontal="center" vertical="center"/>
    </xf>
    <xf numFmtId="0" fontId="27" fillId="33" borderId="47" xfId="0" applyFont="1" applyFill="1" applyBorder="1" applyAlignment="1">
      <alignment horizontal="center" vertical="center"/>
    </xf>
    <xf numFmtId="165" fontId="27" fillId="33" borderId="47" xfId="0" applyNumberFormat="1" applyFont="1" applyFill="1" applyBorder="1" applyAlignment="1">
      <alignment horizontal="center" vertical="center"/>
    </xf>
    <xf numFmtId="2" fontId="27" fillId="33" borderId="47" xfId="0" applyNumberFormat="1" applyFont="1" applyFill="1" applyBorder="1" applyAlignment="1">
      <alignment horizontal="center" vertical="center"/>
    </xf>
    <xf numFmtId="0" fontId="0" fillId="33" borderId="52" xfId="0" applyFill="1" applyBorder="1" applyProtection="1">
      <protection locked="0"/>
    </xf>
    <xf numFmtId="0" fontId="0" fillId="33" borderId="56" xfId="0" applyFill="1" applyBorder="1" applyAlignment="1">
      <alignment horizontal="center" vertical="center"/>
    </xf>
    <xf numFmtId="0" fontId="0" fillId="33" borderId="12" xfId="0" applyFill="1" applyBorder="1" applyAlignment="1" applyProtection="1">
      <alignment horizontal="center" vertical="center"/>
      <protection locked="0"/>
    </xf>
    <xf numFmtId="0" fontId="26" fillId="33" borderId="56" xfId="0" applyFont="1" applyFill="1" applyBorder="1" applyAlignment="1" applyProtection="1">
      <alignment horizontal="center" vertical="center"/>
      <protection locked="0"/>
    </xf>
    <xf numFmtId="0" fontId="0" fillId="33" borderId="56" xfId="0" applyFill="1" applyBorder="1" applyAlignment="1" applyProtection="1">
      <alignment horizontal="center" vertical="center"/>
      <protection locked="0"/>
    </xf>
    <xf numFmtId="2" fontId="0" fillId="33" borderId="0" xfId="0" applyNumberFormat="1" applyFill="1"/>
    <xf numFmtId="2" fontId="23" fillId="33" borderId="0" xfId="0" applyNumberFormat="1" applyFont="1" applyFill="1"/>
    <xf numFmtId="0" fontId="25" fillId="33" borderId="0" xfId="0" applyFont="1" applyFill="1" applyAlignment="1">
      <alignment horizontal="center" vertical="center"/>
    </xf>
    <xf numFmtId="0" fontId="25" fillId="33" borderId="0" xfId="0" applyFont="1" applyFill="1" applyAlignment="1">
      <alignment horizontal="center" vertical="center" wrapText="1"/>
    </xf>
    <xf numFmtId="2" fontId="25" fillId="33" borderId="0" xfId="0" applyNumberFormat="1" applyFont="1" applyFill="1" applyAlignment="1">
      <alignment horizontal="center" vertical="center" wrapText="1"/>
    </xf>
    <xf numFmtId="2" fontId="25" fillId="33" borderId="0" xfId="0" applyNumberFormat="1" applyFont="1" applyFill="1" applyAlignment="1">
      <alignment horizontal="center" vertical="center"/>
    </xf>
    <xf numFmtId="0" fontId="25" fillId="33" borderId="43" xfId="0" applyFont="1" applyFill="1" applyBorder="1" applyAlignment="1">
      <alignment horizontal="center" vertical="center"/>
    </xf>
    <xf numFmtId="0" fontId="25" fillId="33" borderId="47" xfId="0" applyFont="1" applyFill="1" applyBorder="1" applyAlignment="1">
      <alignment horizontal="center" vertical="center"/>
    </xf>
    <xf numFmtId="0" fontId="25" fillId="33" borderId="47" xfId="0" applyFont="1" applyFill="1" applyBorder="1" applyAlignment="1">
      <alignment horizontal="center" vertical="center" wrapText="1"/>
    </xf>
    <xf numFmtId="0" fontId="0" fillId="33" borderId="47" xfId="0" applyFill="1" applyBorder="1" applyAlignment="1">
      <alignment horizontal="center" vertical="center"/>
    </xf>
    <xf numFmtId="2" fontId="25" fillId="33" borderId="47" xfId="0" applyNumberFormat="1" applyFont="1" applyFill="1" applyBorder="1" applyAlignment="1">
      <alignment horizontal="center" vertical="center" wrapText="1"/>
    </xf>
    <xf numFmtId="2" fontId="25" fillId="33" borderId="47" xfId="0" applyNumberFormat="1" applyFont="1" applyFill="1" applyBorder="1" applyAlignment="1">
      <alignment horizontal="center" vertical="center"/>
    </xf>
    <xf numFmtId="2" fontId="25" fillId="33" borderId="38" xfId="0" applyNumberFormat="1" applyFont="1" applyFill="1" applyBorder="1" applyAlignment="1">
      <alignment horizontal="center" vertical="center" wrapText="1"/>
    </xf>
    <xf numFmtId="2" fontId="25" fillId="33" borderId="44" xfId="0" applyNumberFormat="1" applyFont="1" applyFill="1" applyBorder="1" applyAlignment="1">
      <alignment horizontal="center" vertical="center"/>
    </xf>
    <xf numFmtId="0" fontId="25" fillId="33" borderId="26" xfId="0" applyFont="1" applyFill="1" applyBorder="1" applyAlignment="1">
      <alignment horizontal="center" vertical="center" wrapText="1"/>
    </xf>
    <xf numFmtId="2" fontId="25" fillId="33" borderId="54" xfId="0" applyNumberFormat="1" applyFont="1" applyFill="1" applyBorder="1" applyAlignment="1">
      <alignment horizontal="center" vertical="center"/>
    </xf>
    <xf numFmtId="0" fontId="27" fillId="33" borderId="25" xfId="0" applyFont="1" applyFill="1" applyBorder="1" applyAlignment="1">
      <alignment horizontal="center" vertical="center"/>
    </xf>
    <xf numFmtId="0" fontId="27" fillId="33" borderId="26" xfId="0" applyFont="1" applyFill="1" applyBorder="1" applyAlignment="1">
      <alignment horizontal="center" vertical="center"/>
    </xf>
    <xf numFmtId="0" fontId="27" fillId="33" borderId="0" xfId="0" applyFont="1" applyFill="1" applyAlignment="1">
      <alignment horizontal="center" vertical="center"/>
    </xf>
    <xf numFmtId="170" fontId="27" fillId="33" borderId="47" xfId="0" applyNumberFormat="1" applyFont="1" applyFill="1" applyBorder="1" applyAlignment="1">
      <alignment horizontal="center" vertical="center"/>
    </xf>
    <xf numFmtId="167" fontId="27" fillId="33" borderId="47" xfId="0" applyNumberFormat="1" applyFont="1" applyFill="1" applyBorder="1" applyAlignment="1">
      <alignment horizontal="center" vertical="center"/>
    </xf>
    <xf numFmtId="168" fontId="27" fillId="33" borderId="0" xfId="0" applyNumberFormat="1" applyFont="1" applyFill="1" applyAlignment="1">
      <alignment horizontal="center" vertical="center"/>
    </xf>
    <xf numFmtId="2" fontId="0" fillId="33" borderId="25" xfId="0" applyNumberFormat="1" applyFill="1" applyBorder="1" applyAlignment="1">
      <alignment horizontal="center" wrapText="1"/>
    </xf>
    <xf numFmtId="2" fontId="0" fillId="33" borderId="0" xfId="0" applyNumberFormat="1" applyFill="1" applyAlignment="1">
      <alignment horizontal="center" wrapText="1"/>
    </xf>
    <xf numFmtId="0" fontId="23" fillId="33" borderId="0" xfId="0" applyFont="1" applyFill="1" applyAlignment="1">
      <alignment horizontal="center" vertical="center"/>
    </xf>
    <xf numFmtId="0" fontId="29" fillId="33" borderId="0" xfId="0" applyFont="1" applyFill="1"/>
    <xf numFmtId="2" fontId="29" fillId="33" borderId="0" xfId="0" applyNumberFormat="1" applyFont="1" applyFill="1"/>
    <xf numFmtId="2" fontId="0" fillId="33" borderId="0" xfId="0" applyNumberFormat="1" applyFill="1" applyAlignment="1">
      <alignment horizontal="center" vertical="center"/>
    </xf>
    <xf numFmtId="0" fontId="0" fillId="33" borderId="0" xfId="0" applyFill="1" applyAlignment="1">
      <alignment vertical="center" wrapText="1"/>
    </xf>
    <xf numFmtId="0" fontId="0" fillId="33" borderId="0" xfId="0" applyFill="1" applyAlignment="1">
      <alignment vertical="center"/>
    </xf>
    <xf numFmtId="0" fontId="30" fillId="33" borderId="0" xfId="0" applyFont="1" applyFill="1"/>
    <xf numFmtId="0" fontId="30" fillId="33" borderId="0" xfId="0" applyFont="1" applyFill="1" applyAlignment="1">
      <alignment horizontal="center" vertical="center"/>
    </xf>
    <xf numFmtId="0" fontId="42" fillId="33" borderId="0" xfId="0" applyFont="1" applyFill="1"/>
    <xf numFmtId="0" fontId="30" fillId="33" borderId="0" xfId="0" applyFont="1" applyFill="1" applyAlignment="1">
      <alignment vertical="center"/>
    </xf>
    <xf numFmtId="2" fontId="30" fillId="33" borderId="0" xfId="0" applyNumberFormat="1" applyFont="1" applyFill="1" applyAlignment="1">
      <alignment horizontal="right" vertical="center"/>
    </xf>
    <xf numFmtId="0" fontId="30" fillId="33" borderId="0" xfId="0" applyFont="1" applyFill="1" applyAlignment="1">
      <alignment horizontal="left" vertical="center"/>
    </xf>
    <xf numFmtId="0" fontId="0" fillId="33" borderId="0" xfId="0" applyFill="1" applyAlignment="1">
      <alignment horizontal="center" vertical="center" wrapText="1"/>
    </xf>
    <xf numFmtId="0" fontId="31" fillId="33" borderId="0" xfId="0" applyFont="1" applyFill="1"/>
    <xf numFmtId="2" fontId="30" fillId="33" borderId="0" xfId="0" applyNumberFormat="1" applyFont="1" applyFill="1" applyAlignment="1">
      <alignment horizontal="center" vertical="center"/>
    </xf>
    <xf numFmtId="0" fontId="29" fillId="33" borderId="0" xfId="0" applyFont="1" applyFill="1" applyAlignment="1">
      <alignment vertical="center"/>
    </xf>
    <xf numFmtId="0" fontId="29" fillId="33" borderId="0" xfId="0" applyFont="1" applyFill="1" applyAlignment="1">
      <alignment horizontal="left" vertical="center"/>
    </xf>
    <xf numFmtId="0" fontId="16" fillId="33" borderId="0" xfId="0" applyFont="1" applyFill="1"/>
    <xf numFmtId="0" fontId="24" fillId="33" borderId="0" xfId="0" applyFont="1" applyFill="1" applyAlignment="1">
      <alignment horizontal="center" vertical="center"/>
    </xf>
    <xf numFmtId="0" fontId="24" fillId="33" borderId="0" xfId="0" applyFont="1" applyFill="1"/>
    <xf numFmtId="2" fontId="24" fillId="33" borderId="0" xfId="0" applyNumberFormat="1" applyFont="1" applyFill="1" applyAlignment="1">
      <alignment horizontal="right" vertical="center"/>
    </xf>
    <xf numFmtId="0" fontId="24" fillId="33" borderId="0" xfId="0" applyFont="1" applyFill="1" applyAlignment="1">
      <alignment horizontal="left" vertical="center"/>
    </xf>
    <xf numFmtId="0" fontId="0" fillId="33" borderId="0" xfId="0" applyFill="1" applyProtection="1">
      <protection locked="0"/>
    </xf>
    <xf numFmtId="0" fontId="39" fillId="33" borderId="0" xfId="0" applyFont="1" applyFill="1" applyAlignment="1" applyProtection="1">
      <alignment horizontal="center"/>
      <protection locked="0"/>
    </xf>
    <xf numFmtId="2" fontId="26" fillId="34" borderId="27" xfId="0" applyNumberFormat="1" applyFont="1" applyFill="1" applyBorder="1" applyAlignment="1">
      <alignment horizontal="center" vertical="center"/>
    </xf>
    <xf numFmtId="2" fontId="26" fillId="33" borderId="30" xfId="0" applyNumberFormat="1" applyFont="1" applyFill="1" applyBorder="1" applyAlignment="1">
      <alignment horizontal="center" vertical="center"/>
    </xf>
    <xf numFmtId="2" fontId="26" fillId="34" borderId="30" xfId="0" applyNumberFormat="1" applyFont="1" applyFill="1" applyBorder="1" applyAlignment="1">
      <alignment horizontal="center" vertical="center"/>
    </xf>
    <xf numFmtId="2" fontId="26" fillId="34" borderId="33" xfId="0" applyNumberFormat="1" applyFont="1" applyFill="1" applyBorder="1" applyAlignment="1">
      <alignment horizontal="center" vertical="center"/>
    </xf>
    <xf numFmtId="9" fontId="0" fillId="34" borderId="32" xfId="43" applyFont="1" applyFill="1" applyBorder="1" applyAlignment="1" applyProtection="1">
      <alignment horizontal="center" vertical="center"/>
      <protection locked="0"/>
    </xf>
    <xf numFmtId="9" fontId="0" fillId="33" borderId="31" xfId="43" applyFont="1" applyFill="1" applyBorder="1" applyAlignment="1" applyProtection="1">
      <alignment horizontal="center" vertical="center"/>
      <protection locked="0"/>
    </xf>
    <xf numFmtId="9" fontId="0" fillId="34" borderId="30" xfId="43" applyFont="1" applyFill="1" applyBorder="1" applyAlignment="1" applyProtection="1">
      <alignment horizontal="center" vertical="center"/>
      <protection locked="0"/>
    </xf>
    <xf numFmtId="9" fontId="0" fillId="33" borderId="34" xfId="43" applyFont="1" applyFill="1" applyBorder="1" applyAlignment="1" applyProtection="1">
      <alignment horizontal="center" vertical="center"/>
      <protection locked="0"/>
    </xf>
    <xf numFmtId="171" fontId="18" fillId="33" borderId="0" xfId="43" applyNumberFormat="1" applyFont="1" applyFill="1" applyProtection="1">
      <protection locked="0"/>
    </xf>
    <xf numFmtId="0" fontId="0" fillId="34" borderId="32" xfId="43" applyNumberFormat="1" applyFont="1" applyFill="1" applyBorder="1" applyAlignment="1" applyProtection="1">
      <alignment horizontal="center" vertical="center"/>
      <protection locked="0"/>
    </xf>
    <xf numFmtId="0" fontId="0" fillId="33" borderId="31" xfId="43" applyNumberFormat="1" applyFont="1" applyFill="1" applyBorder="1" applyAlignment="1" applyProtection="1">
      <alignment horizontal="center" vertical="center"/>
      <protection locked="0"/>
    </xf>
    <xf numFmtId="0" fontId="0" fillId="34" borderId="30" xfId="43" applyNumberFormat="1" applyFont="1" applyFill="1" applyBorder="1" applyAlignment="1" applyProtection="1">
      <alignment horizontal="center" vertical="center"/>
      <protection locked="0"/>
    </xf>
    <xf numFmtId="0" fontId="0" fillId="33" borderId="34" xfId="43" applyNumberFormat="1" applyFont="1" applyFill="1" applyBorder="1" applyAlignment="1" applyProtection="1">
      <alignment horizontal="center" vertical="center"/>
      <protection locked="0"/>
    </xf>
    <xf numFmtId="2" fontId="18" fillId="33" borderId="10" xfId="0" applyNumberFormat="1" applyFont="1" applyFill="1" applyBorder="1" applyAlignment="1" applyProtection="1">
      <alignment horizontal="center"/>
      <protection locked="0"/>
    </xf>
    <xf numFmtId="9" fontId="0" fillId="34" borderId="32" xfId="43" applyFont="1" applyFill="1" applyBorder="1" applyAlignment="1" applyProtection="1">
      <alignment horizontal="center" vertical="center"/>
    </xf>
    <xf numFmtId="9" fontId="0" fillId="33" borderId="30" xfId="43" applyFont="1" applyFill="1" applyBorder="1" applyAlignment="1" applyProtection="1">
      <alignment horizontal="center" vertical="center"/>
    </xf>
    <xf numFmtId="9" fontId="0" fillId="34" borderId="30" xfId="43" applyFont="1" applyFill="1" applyBorder="1" applyAlignment="1" applyProtection="1">
      <alignment horizontal="center" vertical="center"/>
    </xf>
    <xf numFmtId="9" fontId="0" fillId="33" borderId="34" xfId="43" applyFont="1" applyFill="1" applyBorder="1" applyAlignment="1" applyProtection="1">
      <alignment horizontal="center" vertical="center"/>
    </xf>
    <xf numFmtId="2" fontId="25" fillId="33" borderId="54" xfId="0" applyNumberFormat="1" applyFont="1" applyFill="1" applyBorder="1" applyAlignment="1" applyProtection="1">
      <alignment horizontal="center" vertical="center"/>
      <protection locked="0"/>
    </xf>
    <xf numFmtId="0" fontId="48" fillId="34" borderId="28" xfId="0" applyFont="1" applyFill="1" applyBorder="1" applyAlignment="1" applyProtection="1">
      <alignment horizontal="left" vertical="center"/>
      <protection locked="0"/>
    </xf>
    <xf numFmtId="0" fontId="48" fillId="33" borderId="31" xfId="0" applyFont="1" applyFill="1" applyBorder="1" applyAlignment="1" applyProtection="1">
      <alignment horizontal="left" vertical="center"/>
      <protection locked="0"/>
    </xf>
    <xf numFmtId="0" fontId="48" fillId="34" borderId="31" xfId="0" applyFont="1" applyFill="1" applyBorder="1" applyAlignment="1" applyProtection="1">
      <alignment horizontal="left" vertical="center"/>
      <protection locked="0"/>
    </xf>
    <xf numFmtId="0" fontId="14" fillId="0" borderId="0" xfId="0" applyFont="1" applyAlignment="1" applyProtection="1">
      <alignment horizontal="left" vertical="center" indent="1"/>
      <protection locked="0"/>
    </xf>
    <xf numFmtId="0" fontId="14" fillId="0" borderId="0" xfId="0" applyFont="1" applyProtection="1">
      <protection locked="0"/>
    </xf>
    <xf numFmtId="0" fontId="0" fillId="0" borderId="25" xfId="0" applyBorder="1"/>
    <xf numFmtId="0" fontId="18" fillId="33" borderId="20" xfId="0" applyFont="1" applyFill="1" applyBorder="1"/>
    <xf numFmtId="0" fontId="18" fillId="33" borderId="19" xfId="0" applyFont="1" applyFill="1" applyBorder="1"/>
    <xf numFmtId="0" fontId="18" fillId="33" borderId="21" xfId="0" applyFont="1" applyFill="1" applyBorder="1"/>
    <xf numFmtId="2" fontId="18" fillId="33" borderId="10" xfId="0" applyNumberFormat="1" applyFont="1" applyFill="1" applyBorder="1" applyAlignment="1">
      <alignment horizontal="center" vertical="center"/>
    </xf>
    <xf numFmtId="0" fontId="47" fillId="33" borderId="0" xfId="0" applyFont="1" applyFill="1" applyAlignment="1" applyProtection="1">
      <alignment horizontal="left" vertical="top" wrapText="1"/>
      <protection locked="0"/>
    </xf>
    <xf numFmtId="0" fontId="47" fillId="33" borderId="15" xfId="0" applyFont="1" applyFill="1" applyBorder="1" applyAlignment="1" applyProtection="1">
      <alignment horizontal="left" vertical="top" wrapText="1"/>
      <protection locked="0"/>
    </xf>
    <xf numFmtId="0" fontId="47" fillId="33" borderId="17" xfId="0" applyFont="1" applyFill="1" applyBorder="1" applyAlignment="1" applyProtection="1">
      <alignment horizontal="left" vertical="top" wrapText="1"/>
      <protection locked="0"/>
    </xf>
    <xf numFmtId="0" fontId="47" fillId="33" borderId="18" xfId="0" applyFont="1" applyFill="1" applyBorder="1" applyAlignment="1" applyProtection="1">
      <alignment horizontal="left" vertical="top" wrapText="1"/>
      <protection locked="0"/>
    </xf>
    <xf numFmtId="0" fontId="18" fillId="33" borderId="20" xfId="0" applyFont="1" applyFill="1" applyBorder="1" applyAlignment="1" applyProtection="1">
      <alignment horizontal="left"/>
      <protection locked="0"/>
    </xf>
    <xf numFmtId="0" fontId="18" fillId="33" borderId="21" xfId="0" applyFont="1" applyFill="1" applyBorder="1" applyAlignment="1" applyProtection="1">
      <alignment horizontal="left"/>
      <protection locked="0"/>
    </xf>
    <xf numFmtId="0" fontId="19" fillId="34" borderId="20" xfId="0" applyFont="1" applyFill="1" applyBorder="1" applyAlignment="1">
      <alignment horizontal="left"/>
    </xf>
    <xf numFmtId="0" fontId="19" fillId="34" borderId="21" xfId="0" applyFont="1" applyFill="1" applyBorder="1" applyAlignment="1">
      <alignment horizontal="left"/>
    </xf>
    <xf numFmtId="0" fontId="19" fillId="33" borderId="20" xfId="0" applyFont="1" applyFill="1" applyBorder="1" applyAlignment="1">
      <alignment horizontal="right"/>
    </xf>
    <xf numFmtId="0" fontId="19" fillId="33" borderId="21" xfId="0" applyFont="1" applyFill="1" applyBorder="1" applyAlignment="1">
      <alignment horizontal="right"/>
    </xf>
    <xf numFmtId="0" fontId="19" fillId="34" borderId="20" xfId="0" applyFont="1" applyFill="1" applyBorder="1" applyAlignment="1">
      <alignment horizontal="center" vertical="center" wrapText="1"/>
    </xf>
    <xf numFmtId="0" fontId="19" fillId="34" borderId="19" xfId="0" applyFont="1" applyFill="1" applyBorder="1" applyAlignment="1">
      <alignment horizontal="center" vertical="center" wrapText="1"/>
    </xf>
    <xf numFmtId="0" fontId="19" fillId="34" borderId="21" xfId="0" applyFont="1" applyFill="1" applyBorder="1" applyAlignment="1">
      <alignment horizontal="center" vertical="center" wrapText="1"/>
    </xf>
    <xf numFmtId="0" fontId="19" fillId="34" borderId="20" xfId="0" applyFont="1" applyFill="1" applyBorder="1" applyAlignment="1">
      <alignment horizontal="left" wrapText="1"/>
    </xf>
    <xf numFmtId="0" fontId="19" fillId="34" borderId="21" xfId="0" applyFont="1" applyFill="1" applyBorder="1" applyAlignment="1">
      <alignment horizontal="left" wrapText="1"/>
    </xf>
    <xf numFmtId="0" fontId="20" fillId="33" borderId="0" xfId="0" applyFont="1" applyFill="1" applyAlignment="1">
      <alignment horizontal="right" vertical="center"/>
    </xf>
    <xf numFmtId="0" fontId="47" fillId="33" borderId="12" xfId="0" applyFont="1" applyFill="1" applyBorder="1" applyAlignment="1" applyProtection="1">
      <alignment horizontal="left" vertical="top" wrapText="1"/>
      <protection locked="0"/>
    </xf>
    <xf numFmtId="0" fontId="47" fillId="33" borderId="13" xfId="0" applyFont="1" applyFill="1" applyBorder="1" applyAlignment="1" applyProtection="1">
      <alignment horizontal="left" vertical="top" wrapText="1"/>
      <protection locked="0"/>
    </xf>
    <xf numFmtId="14" fontId="18" fillId="33" borderId="17" xfId="0" applyNumberFormat="1" applyFont="1" applyFill="1" applyBorder="1" applyAlignment="1" applyProtection="1">
      <alignment horizontal="left"/>
      <protection locked="0"/>
    </xf>
    <xf numFmtId="0" fontId="18" fillId="33" borderId="17" xfId="0" applyFont="1" applyFill="1" applyBorder="1" applyAlignment="1" applyProtection="1">
      <alignment horizontal="left"/>
      <protection locked="0"/>
    </xf>
    <xf numFmtId="0" fontId="19" fillId="33" borderId="0" xfId="0" applyFont="1" applyFill="1" applyAlignment="1">
      <alignment horizontal="left"/>
    </xf>
    <xf numFmtId="0" fontId="19" fillId="33" borderId="17" xfId="0" applyFont="1" applyFill="1" applyBorder="1" applyAlignment="1">
      <alignment horizontal="right"/>
    </xf>
    <xf numFmtId="0" fontId="19" fillId="33" borderId="0" xfId="0" applyFont="1" applyFill="1" applyAlignment="1">
      <alignment horizontal="left" vertical="center"/>
    </xf>
    <xf numFmtId="0" fontId="19" fillId="33" borderId="12" xfId="0" applyFont="1" applyFill="1" applyBorder="1" applyAlignment="1">
      <alignment horizontal="center"/>
    </xf>
    <xf numFmtId="0" fontId="18" fillId="33" borderId="12" xfId="0" applyFont="1" applyFill="1" applyBorder="1" applyAlignment="1">
      <alignment horizontal="left"/>
    </xf>
    <xf numFmtId="14" fontId="22" fillId="33" borderId="17" xfId="0" applyNumberFormat="1" applyFont="1" applyFill="1" applyBorder="1" applyAlignment="1" applyProtection="1">
      <alignment horizontal="left"/>
      <protection locked="0"/>
    </xf>
    <xf numFmtId="0" fontId="22" fillId="33" borderId="17" xfId="0" applyFont="1" applyFill="1" applyBorder="1" applyAlignment="1" applyProtection="1">
      <alignment horizontal="left"/>
      <protection locked="0"/>
    </xf>
    <xf numFmtId="0" fontId="44" fillId="33" borderId="19" xfId="0" applyFont="1" applyFill="1" applyBorder="1" applyAlignment="1" applyProtection="1">
      <alignment horizontal="left"/>
      <protection locked="0"/>
    </xf>
    <xf numFmtId="14" fontId="18" fillId="33" borderId="19" xfId="0" applyNumberFormat="1" applyFont="1" applyFill="1" applyBorder="1" applyAlignment="1" applyProtection="1">
      <alignment horizontal="left"/>
      <protection locked="0"/>
    </xf>
    <xf numFmtId="9" fontId="19" fillId="33" borderId="17" xfId="0" applyNumberFormat="1" applyFont="1" applyFill="1" applyBorder="1" applyAlignment="1">
      <alignment horizontal="right"/>
    </xf>
    <xf numFmtId="164" fontId="19" fillId="34" borderId="46" xfId="42" applyFont="1" applyFill="1" applyBorder="1" applyAlignment="1" applyProtection="1">
      <alignment horizontal="center" vertical="center"/>
    </xf>
    <xf numFmtId="164" fontId="19" fillId="34" borderId="40" xfId="42" applyFont="1" applyFill="1" applyBorder="1" applyAlignment="1" applyProtection="1">
      <alignment horizontal="center" vertical="center"/>
    </xf>
    <xf numFmtId="0" fontId="45" fillId="33" borderId="24" xfId="0" applyFont="1" applyFill="1" applyBorder="1" applyAlignment="1">
      <alignment horizontal="center" textRotation="255"/>
    </xf>
    <xf numFmtId="0" fontId="45" fillId="33" borderId="54" xfId="0" applyFont="1" applyFill="1" applyBorder="1" applyAlignment="1">
      <alignment horizontal="center" textRotation="255"/>
    </xf>
    <xf numFmtId="0" fontId="45" fillId="33" borderId="36" xfId="0" applyFont="1" applyFill="1" applyBorder="1" applyAlignment="1">
      <alignment horizontal="center" textRotation="255"/>
    </xf>
    <xf numFmtId="0" fontId="46" fillId="33" borderId="24" xfId="0" applyFont="1" applyFill="1" applyBorder="1" applyAlignment="1">
      <alignment horizontal="center" textRotation="255"/>
    </xf>
    <xf numFmtId="0" fontId="46" fillId="33" borderId="54" xfId="0" applyFont="1" applyFill="1" applyBorder="1" applyAlignment="1">
      <alignment horizontal="center" textRotation="255"/>
    </xf>
    <xf numFmtId="0" fontId="46" fillId="33" borderId="36" xfId="0" applyFont="1" applyFill="1" applyBorder="1" applyAlignment="1">
      <alignment horizontal="center" textRotation="255"/>
    </xf>
    <xf numFmtId="0" fontId="37" fillId="33" borderId="24" xfId="0" applyFont="1" applyFill="1" applyBorder="1" applyAlignment="1">
      <alignment horizontal="center" vertical="center" wrapText="1"/>
    </xf>
    <xf numFmtId="0" fontId="16" fillId="33" borderId="36" xfId="0" applyFont="1" applyFill="1" applyBorder="1" applyAlignment="1">
      <alignment horizontal="center" vertical="center" wrapText="1"/>
    </xf>
    <xf numFmtId="0" fontId="30" fillId="33" borderId="0" xfId="0" applyFont="1" applyFill="1" applyAlignment="1">
      <alignment horizontal="left" vertical="center"/>
    </xf>
    <xf numFmtId="0" fontId="31" fillId="33" borderId="0" xfId="0" applyFont="1" applyFill="1" applyAlignment="1">
      <alignment horizontal="center" vertical="center"/>
    </xf>
    <xf numFmtId="0" fontId="30" fillId="33" borderId="0" xfId="0" applyFont="1" applyFill="1" applyAlignment="1">
      <alignment horizontal="center" vertical="center"/>
    </xf>
    <xf numFmtId="0" fontId="25" fillId="33" borderId="38" xfId="0" applyFont="1" applyFill="1" applyBorder="1" applyAlignment="1">
      <alignment horizontal="center" vertical="center"/>
    </xf>
    <xf numFmtId="0" fontId="25" fillId="33" borderId="39" xfId="0" applyFont="1" applyFill="1" applyBorder="1" applyAlignment="1">
      <alignment horizontal="center" vertical="center"/>
    </xf>
    <xf numFmtId="0" fontId="25" fillId="33" borderId="40" xfId="0" applyFont="1" applyFill="1" applyBorder="1" applyAlignment="1">
      <alignment horizontal="center" vertical="center"/>
    </xf>
    <xf numFmtId="0" fontId="33" fillId="33" borderId="43" xfId="0" applyFont="1" applyFill="1" applyBorder="1" applyAlignment="1">
      <alignment horizontal="center" vertical="center"/>
    </xf>
    <xf numFmtId="0" fontId="0" fillId="33" borderId="25" xfId="0" applyFill="1" applyBorder="1" applyAlignment="1">
      <alignment horizontal="center" vertical="center"/>
    </xf>
    <xf numFmtId="0" fontId="0" fillId="33" borderId="26" xfId="0" applyFill="1" applyBorder="1" applyAlignment="1">
      <alignment horizontal="center" vertical="center"/>
    </xf>
    <xf numFmtId="0" fontId="0" fillId="33" borderId="44" xfId="0" applyFill="1" applyBorder="1" applyAlignment="1">
      <alignment horizontal="center" vertical="center"/>
    </xf>
    <xf numFmtId="0" fontId="0" fillId="33" borderId="0" xfId="0" applyFill="1" applyAlignment="1">
      <alignment horizontal="center" vertical="center"/>
    </xf>
    <xf numFmtId="0" fontId="0" fillId="33" borderId="41" xfId="0" applyFill="1" applyBorder="1" applyAlignment="1">
      <alignment horizontal="center" vertical="center"/>
    </xf>
    <xf numFmtId="0" fontId="0" fillId="33" borderId="37" xfId="0" applyFill="1" applyBorder="1" applyAlignment="1">
      <alignment horizontal="center" vertical="center"/>
    </xf>
    <xf numFmtId="0" fontId="0" fillId="33" borderId="42" xfId="0" applyFill="1" applyBorder="1" applyAlignment="1">
      <alignment horizontal="center" vertical="center"/>
    </xf>
    <xf numFmtId="0" fontId="0" fillId="33" borderId="45" xfId="0" applyFill="1" applyBorder="1" applyAlignment="1">
      <alignment horizontal="center" vertical="center"/>
    </xf>
    <xf numFmtId="2" fontId="38" fillId="33" borderId="0" xfId="0" applyNumberFormat="1" applyFont="1" applyFill="1" applyAlignment="1">
      <alignment horizontal="center" vertical="center" wrapText="1"/>
    </xf>
    <xf numFmtId="2" fontId="25" fillId="33" borderId="24" xfId="0" applyNumberFormat="1" applyFont="1" applyFill="1" applyBorder="1" applyAlignment="1">
      <alignment horizontal="center" vertical="center" wrapText="1"/>
    </xf>
    <xf numFmtId="2" fontId="25" fillId="33" borderId="36" xfId="0" applyNumberFormat="1" applyFont="1" applyFill="1" applyBorder="1" applyAlignment="1">
      <alignment horizontal="center" vertical="center" wrapText="1"/>
    </xf>
    <xf numFmtId="0" fontId="45" fillId="33" borderId="24" xfId="0" applyFont="1" applyFill="1" applyBorder="1" applyAlignment="1">
      <alignment horizontal="center" textRotation="255" wrapText="1"/>
    </xf>
    <xf numFmtId="0" fontId="45" fillId="33" borderId="54" xfId="0" applyFont="1" applyFill="1" applyBorder="1" applyAlignment="1">
      <alignment horizontal="center" textRotation="255" wrapText="1"/>
    </xf>
    <xf numFmtId="0" fontId="45" fillId="33" borderId="36" xfId="0" applyFont="1" applyFill="1" applyBorder="1" applyAlignment="1">
      <alignment horizontal="center" textRotation="255" wrapText="1"/>
    </xf>
    <xf numFmtId="0" fontId="26" fillId="34" borderId="60" xfId="0" applyFont="1" applyFill="1" applyBorder="1" applyAlignment="1">
      <alignment horizontal="left" vertical="center"/>
    </xf>
    <xf numFmtId="0" fontId="26" fillId="34" borderId="10" xfId="0" applyFont="1" applyFill="1" applyBorder="1" applyAlignment="1">
      <alignment horizontal="left" vertical="center"/>
    </xf>
    <xf numFmtId="0" fontId="26" fillId="34" borderId="61" xfId="0" applyFont="1" applyFill="1" applyBorder="1" applyAlignment="1">
      <alignment horizontal="left" vertical="center"/>
    </xf>
    <xf numFmtId="0" fontId="26" fillId="33" borderId="60" xfId="0" applyFont="1" applyFill="1" applyBorder="1" applyAlignment="1">
      <alignment horizontal="left" vertical="center"/>
    </xf>
    <xf numFmtId="0" fontId="26" fillId="33" borderId="10" xfId="0" applyFont="1" applyFill="1" applyBorder="1" applyAlignment="1">
      <alignment horizontal="left" vertical="center"/>
    </xf>
    <xf numFmtId="0" fontId="26" fillId="33" borderId="61" xfId="0" applyFont="1" applyFill="1" applyBorder="1" applyAlignment="1">
      <alignment horizontal="left" vertical="center"/>
    </xf>
    <xf numFmtId="0" fontId="25" fillId="33" borderId="24" xfId="0" applyFont="1" applyFill="1" applyBorder="1" applyAlignment="1">
      <alignment horizontal="center" vertical="center"/>
    </xf>
    <xf numFmtId="0" fontId="25" fillId="33" borderId="36" xfId="0" applyFont="1" applyFill="1" applyBorder="1" applyAlignment="1">
      <alignment horizontal="center" vertical="center"/>
    </xf>
    <xf numFmtId="2" fontId="30" fillId="33" borderId="0" xfId="0" applyNumberFormat="1" applyFont="1" applyFill="1" applyAlignment="1">
      <alignment horizontal="right" vertical="center"/>
    </xf>
    <xf numFmtId="0" fontId="25" fillId="33" borderId="0" xfId="0" applyFont="1" applyFill="1" applyAlignment="1">
      <alignment horizontal="center" vertical="center"/>
    </xf>
    <xf numFmtId="0" fontId="40" fillId="33" borderId="24" xfId="0" applyFont="1" applyFill="1" applyBorder="1" applyAlignment="1">
      <alignment horizontal="center" vertical="center" wrapText="1"/>
    </xf>
    <xf numFmtId="0" fontId="40" fillId="33" borderId="36" xfId="0" applyFont="1" applyFill="1" applyBorder="1" applyAlignment="1">
      <alignment horizontal="center" vertical="center" wrapText="1"/>
    </xf>
    <xf numFmtId="0" fontId="25" fillId="33" borderId="43" xfId="0" applyFont="1" applyFill="1" applyBorder="1" applyAlignment="1">
      <alignment horizontal="center" vertical="center"/>
    </xf>
    <xf numFmtId="0" fontId="25" fillId="33" borderId="25" xfId="0" applyFont="1" applyFill="1" applyBorder="1" applyAlignment="1">
      <alignment horizontal="center" vertical="center"/>
    </xf>
    <xf numFmtId="0" fontId="25" fillId="33" borderId="26" xfId="0" applyFont="1" applyFill="1" applyBorder="1" applyAlignment="1">
      <alignment horizontal="center" vertical="center"/>
    </xf>
    <xf numFmtId="0" fontId="26" fillId="34" borderId="57" xfId="0" applyFont="1" applyFill="1" applyBorder="1" applyAlignment="1">
      <alignment horizontal="left" vertical="center"/>
    </xf>
    <xf numFmtId="0" fontId="26" fillId="34" borderId="58" xfId="0" applyFont="1" applyFill="1" applyBorder="1" applyAlignment="1">
      <alignment horizontal="left" vertical="center"/>
    </xf>
    <xf numFmtId="0" fontId="26" fillId="34" borderId="59" xfId="0" applyFont="1" applyFill="1" applyBorder="1" applyAlignment="1">
      <alignment horizontal="left" vertical="center"/>
    </xf>
    <xf numFmtId="0" fontId="26" fillId="34" borderId="62" xfId="0" applyFont="1" applyFill="1" applyBorder="1" applyAlignment="1">
      <alignment horizontal="left" vertical="center"/>
    </xf>
    <xf numFmtId="0" fontId="26" fillId="34" borderId="63" xfId="0" applyFont="1" applyFill="1" applyBorder="1" applyAlignment="1">
      <alignment horizontal="left" vertical="center"/>
    </xf>
    <xf numFmtId="0" fontId="26" fillId="34" borderId="64" xfId="0" applyFont="1" applyFill="1" applyBorder="1" applyAlignment="1">
      <alignment horizontal="left" vertical="center"/>
    </xf>
    <xf numFmtId="0" fontId="29" fillId="33" borderId="0" xfId="0" applyFont="1" applyFill="1" applyAlignment="1">
      <alignment horizontal="left" vertical="center"/>
    </xf>
    <xf numFmtId="0" fontId="35" fillId="33" borderId="44" xfId="0" applyFont="1" applyFill="1" applyBorder="1" applyAlignment="1">
      <alignment horizontal="left" vertical="center"/>
    </xf>
    <xf numFmtId="0" fontId="35" fillId="33" borderId="0" xfId="0" applyFont="1" applyFill="1" applyAlignment="1">
      <alignment horizontal="left" vertical="center"/>
    </xf>
    <xf numFmtId="0" fontId="0" fillId="0" borderId="43" xfId="0" applyBorder="1" applyAlignment="1">
      <alignment horizontal="left" vertical="top" wrapText="1"/>
    </xf>
    <xf numFmtId="0" fontId="0" fillId="0" borderId="25" xfId="0" applyBorder="1" applyAlignment="1">
      <alignment horizontal="left" vertical="top"/>
    </xf>
    <xf numFmtId="0" fontId="0" fillId="0" borderId="26" xfId="0" applyBorder="1" applyAlignment="1">
      <alignment horizontal="left" vertical="top"/>
    </xf>
    <xf numFmtId="0" fontId="0" fillId="0" borderId="44" xfId="0" applyBorder="1" applyAlignment="1">
      <alignment horizontal="left" vertical="top"/>
    </xf>
    <xf numFmtId="0" fontId="0" fillId="0" borderId="0" xfId="0" applyAlignment="1">
      <alignment horizontal="left" vertical="top"/>
    </xf>
    <xf numFmtId="0" fontId="0" fillId="0" borderId="41" xfId="0" applyBorder="1" applyAlignment="1">
      <alignment horizontal="left" vertical="top"/>
    </xf>
    <xf numFmtId="0" fontId="0" fillId="0" borderId="37" xfId="0" applyBorder="1" applyAlignment="1">
      <alignment horizontal="left" vertical="top"/>
    </xf>
    <xf numFmtId="0" fontId="0" fillId="0" borderId="42" xfId="0" applyBorder="1" applyAlignment="1">
      <alignment horizontal="left" vertical="top"/>
    </xf>
    <xf numFmtId="0" fontId="0" fillId="0" borderId="45" xfId="0" applyBorder="1" applyAlignment="1">
      <alignment horizontal="left" vertical="top"/>
    </xf>
    <xf numFmtId="0" fontId="0" fillId="0" borderId="0" xfId="0" applyAlignment="1">
      <alignment horizontal="center"/>
    </xf>
  </cellXfs>
  <cellStyles count="44">
    <cellStyle name="20% - Cor1" xfId="19" builtinId="30" customBuiltin="1"/>
    <cellStyle name="20% - Cor2" xfId="23" builtinId="34" customBuiltin="1"/>
    <cellStyle name="20% - Cor3" xfId="27" builtinId="38" customBuiltin="1"/>
    <cellStyle name="20% - Cor4" xfId="31" builtinId="42" customBuiltin="1"/>
    <cellStyle name="20% - Cor5" xfId="35" builtinId="46" customBuiltin="1"/>
    <cellStyle name="20% - Cor6" xfId="39" builtinId="50" customBuiltin="1"/>
    <cellStyle name="40% - Cor1" xfId="20" builtinId="31" customBuiltin="1"/>
    <cellStyle name="40% - Cor2" xfId="24" builtinId="35" customBuiltin="1"/>
    <cellStyle name="40% - Cor3" xfId="28" builtinId="39" customBuiltin="1"/>
    <cellStyle name="40% - Cor4" xfId="32" builtinId="43" customBuiltin="1"/>
    <cellStyle name="40% - Cor5" xfId="36" builtinId="47" customBuiltin="1"/>
    <cellStyle name="40% - Cor6" xfId="40" builtinId="51" customBuiltin="1"/>
    <cellStyle name="60% - Cor1" xfId="21" builtinId="32" customBuiltin="1"/>
    <cellStyle name="60% - Cor2" xfId="25" builtinId="36" customBuiltin="1"/>
    <cellStyle name="60% - Cor3" xfId="29" builtinId="40" customBuiltin="1"/>
    <cellStyle name="60% - Cor4" xfId="33" builtinId="44" customBuiltin="1"/>
    <cellStyle name="60% - Cor5" xfId="37" builtinId="48" customBuiltin="1"/>
    <cellStyle name="60% - Cor6" xfId="41" builtinId="52" customBuiltin="1"/>
    <cellStyle name="Cabeçalho 1" xfId="2" builtinId="16" customBuiltin="1"/>
    <cellStyle name="Cabeçalho 2" xfId="3" builtinId="17" customBuiltin="1"/>
    <cellStyle name="Cabeçalho 3" xfId="4" builtinId="18" customBuiltin="1"/>
    <cellStyle name="Cabeçalho 4" xfId="5" builtinId="19" customBuiltin="1"/>
    <cellStyle name="Cálculo" xfId="11" builtinId="22" customBuiltin="1"/>
    <cellStyle name="Célula Ligada" xfId="12" builtinId="24" customBuiltin="1"/>
    <cellStyle name="Cor1" xfId="18" builtinId="29" customBuiltin="1"/>
    <cellStyle name="Cor2" xfId="22" builtinId="33" customBuiltin="1"/>
    <cellStyle name="Cor3" xfId="26" builtinId="37" customBuiltin="1"/>
    <cellStyle name="Cor4" xfId="30" builtinId="41" customBuiltin="1"/>
    <cellStyle name="Cor5" xfId="34" builtinId="45" customBuiltin="1"/>
    <cellStyle name="Cor6" xfId="38" builtinId="49" customBuiltin="1"/>
    <cellStyle name="Correto" xfId="6" builtinId="26" customBuiltin="1"/>
    <cellStyle name="Entrada" xfId="9" builtinId="20" customBuiltin="1"/>
    <cellStyle name="Incorreto" xfId="7" builtinId="27" customBuiltin="1"/>
    <cellStyle name="Neutro" xfId="8" builtinId="28" customBuiltin="1"/>
    <cellStyle name="Normal" xfId="0" builtinId="0"/>
    <cellStyle name="Nota" xfId="15" builtinId="10" customBuiltin="1"/>
    <cellStyle name="Percentagem" xfId="43" builtinId="5"/>
    <cellStyle name="Saída" xfId="10" builtinId="21" customBuiltin="1"/>
    <cellStyle name="Texto de Aviso" xfId="14" builtinId="11" customBuiltin="1"/>
    <cellStyle name="Texto Explicativo" xfId="16" builtinId="53" customBuiltin="1"/>
    <cellStyle name="Título" xfId="1" builtinId="15" customBuiltin="1"/>
    <cellStyle name="Total" xfId="17" builtinId="25" customBuiltin="1"/>
    <cellStyle name="Verificar Célula" xfId="13" builtinId="23" customBuiltin="1"/>
    <cellStyle name="Vírgula" xfId="42" builtinId="3"/>
  </cellStyles>
  <dxfs count="14">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rgb="FFFF0000"/>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xdr:col>
      <xdr:colOff>114301</xdr:colOff>
      <xdr:row>0</xdr:row>
      <xdr:rowOff>1</xdr:rowOff>
    </xdr:from>
    <xdr:to>
      <xdr:col>3</xdr:col>
      <xdr:colOff>47626</xdr:colOff>
      <xdr:row>5</xdr:row>
      <xdr:rowOff>95251</xdr:rowOff>
    </xdr:to>
    <xdr:pic>
      <xdr:nvPicPr>
        <xdr:cNvPr id="3" name="Imagem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95276" y="1"/>
          <a:ext cx="1524000" cy="9525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13</xdr:col>
      <xdr:colOff>44710</xdr:colOff>
      <xdr:row>23</xdr:row>
      <xdr:rowOff>35718</xdr:rowOff>
    </xdr:to>
    <xdr:pic>
      <xdr:nvPicPr>
        <xdr:cNvPr id="2" name="Imagem 1">
          <a:extLst>
            <a:ext uri="{FF2B5EF4-FFF2-40B4-BE49-F238E27FC236}">
              <a16:creationId xmlns:a16="http://schemas.microsoft.com/office/drawing/2014/main" id="{CD48212D-8892-49F9-9C3F-5F0627C84C72}"/>
            </a:ext>
          </a:extLst>
        </xdr:cNvPr>
        <xdr:cNvPicPr>
          <a:picLocks noChangeAspect="1"/>
        </xdr:cNvPicPr>
      </xdr:nvPicPr>
      <xdr:blipFill>
        <a:blip xmlns:r="http://schemas.openxmlformats.org/officeDocument/2006/relationships" r:embed="rId1"/>
        <a:stretch>
          <a:fillRect/>
        </a:stretch>
      </xdr:blipFill>
      <xdr:spPr>
        <a:xfrm>
          <a:off x="0" y="0"/>
          <a:ext cx="7938554" cy="4417218"/>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Folha1">
    <pageSetUpPr fitToPage="1"/>
  </sheetPr>
  <dimension ref="B1:W139"/>
  <sheetViews>
    <sheetView showZeros="0" tabSelected="1" zoomScale="90" zoomScaleNormal="90" workbookViewId="0">
      <selection activeCell="O10" sqref="O10:P10"/>
    </sheetView>
  </sheetViews>
  <sheetFormatPr defaultColWidth="9.140625" defaultRowHeight="15" customHeight="1" x14ac:dyDescent="0.2"/>
  <cols>
    <col min="1" max="1" width="2.7109375" style="1" customWidth="1"/>
    <col min="2" max="2" width="4.5703125" style="1" customWidth="1"/>
    <col min="3" max="3" width="19.28515625" style="1" customWidth="1"/>
    <col min="4" max="4" width="8.42578125" style="1" customWidth="1"/>
    <col min="5" max="5" width="3.5703125" style="1" bestFit="1" customWidth="1"/>
    <col min="6" max="7" width="9.7109375" style="1" customWidth="1"/>
    <col min="8" max="8" width="11.7109375" style="1" customWidth="1"/>
    <col min="9" max="9" width="9.7109375" style="1" customWidth="1"/>
    <col min="10" max="10" width="8" style="1" customWidth="1"/>
    <col min="11" max="11" width="2.42578125" style="1" customWidth="1"/>
    <col min="12" max="12" width="9.28515625" style="1" bestFit="1" customWidth="1"/>
    <col min="13" max="13" width="11.7109375" style="1" customWidth="1"/>
    <col min="14" max="14" width="7.7109375" style="1" customWidth="1"/>
    <col min="15" max="15" width="8" style="1" customWidth="1"/>
    <col min="16" max="16" width="13" style="1" customWidth="1"/>
    <col min="17" max="17" width="10.5703125" style="1" customWidth="1"/>
    <col min="18" max="18" width="2.85546875" style="1" customWidth="1"/>
    <col min="19" max="19" width="14.140625" style="1" customWidth="1"/>
    <col min="20" max="20" width="10" style="1" bestFit="1" customWidth="1"/>
    <col min="21" max="22" width="9.140625" style="1" customWidth="1"/>
    <col min="23" max="23" width="9.140625" style="1" hidden="1" customWidth="1"/>
    <col min="24" max="16384" width="9.140625" style="1"/>
  </cols>
  <sheetData>
    <row r="1" spans="2:23" ht="7.9" customHeight="1" x14ac:dyDescent="0.2"/>
    <row r="3" spans="2:23" ht="15" customHeight="1" x14ac:dyDescent="0.2">
      <c r="N3" s="278" t="s">
        <v>0</v>
      </c>
      <c r="O3" s="278"/>
      <c r="P3" s="39">
        <v>1</v>
      </c>
      <c r="Q3" s="84" t="s">
        <v>154</v>
      </c>
    </row>
    <row r="4" spans="2:23" ht="15" customHeight="1" x14ac:dyDescent="0.2">
      <c r="J4" s="85"/>
    </row>
    <row r="5" spans="2:23" ht="15" customHeight="1" x14ac:dyDescent="0.2">
      <c r="J5" s="85"/>
      <c r="K5" s="85"/>
      <c r="L5" s="85"/>
      <c r="M5" s="85"/>
    </row>
    <row r="6" spans="2:23" ht="9" customHeight="1" x14ac:dyDescent="0.2"/>
    <row r="7" spans="2:23" ht="7.9" customHeight="1" x14ac:dyDescent="0.25">
      <c r="B7" s="5"/>
      <c r="C7" s="6"/>
      <c r="D7" s="287"/>
      <c r="E7" s="287"/>
      <c r="F7" s="287"/>
      <c r="G7" s="287"/>
      <c r="H7" s="287"/>
      <c r="I7" s="287"/>
      <c r="J7" s="287"/>
      <c r="K7" s="70"/>
      <c r="L7" s="70"/>
      <c r="M7" s="70"/>
      <c r="N7" s="70"/>
      <c r="O7" s="70"/>
      <c r="P7" s="70"/>
      <c r="Q7" s="86"/>
      <c r="W7" s="2" t="s">
        <v>52</v>
      </c>
    </row>
    <row r="8" spans="2:23" ht="18" customHeight="1" x14ac:dyDescent="0.25">
      <c r="B8" s="75"/>
      <c r="C8" s="76" t="s">
        <v>1</v>
      </c>
      <c r="D8" s="282" t="s">
        <v>158</v>
      </c>
      <c r="E8" s="282"/>
      <c r="F8" s="282"/>
      <c r="G8" s="282"/>
      <c r="H8" s="282"/>
      <c r="I8" s="282"/>
      <c r="J8" s="282"/>
      <c r="Q8" s="87"/>
      <c r="W8" s="2"/>
    </row>
    <row r="9" spans="2:23" ht="18" customHeight="1" x14ac:dyDescent="0.25">
      <c r="B9" s="75"/>
      <c r="C9" s="76" t="s">
        <v>2</v>
      </c>
      <c r="D9" s="290" t="s">
        <v>147</v>
      </c>
      <c r="E9" s="290"/>
      <c r="F9" s="290"/>
      <c r="G9" s="290"/>
      <c r="H9" s="290"/>
      <c r="I9" s="290"/>
      <c r="J9" s="290"/>
      <c r="L9" s="88"/>
      <c r="M9" s="283" t="s">
        <v>5</v>
      </c>
      <c r="N9" s="283"/>
      <c r="O9" s="281"/>
      <c r="P9" s="282"/>
      <c r="Q9" s="87"/>
      <c r="T9" s="163"/>
      <c r="W9" s="2" t="s">
        <v>50</v>
      </c>
    </row>
    <row r="10" spans="2:23" ht="18" customHeight="1" x14ac:dyDescent="0.25">
      <c r="B10" s="89"/>
      <c r="C10" s="90" t="s">
        <v>4</v>
      </c>
      <c r="D10" s="291">
        <v>44509</v>
      </c>
      <c r="E10" s="291"/>
      <c r="M10" s="283" t="s">
        <v>86</v>
      </c>
      <c r="N10" s="283"/>
      <c r="O10" s="288" t="s">
        <v>148</v>
      </c>
      <c r="P10" s="289"/>
      <c r="Q10" s="87"/>
      <c r="W10" s="2" t="s">
        <v>51</v>
      </c>
    </row>
    <row r="11" spans="2:23" ht="27" customHeight="1" x14ac:dyDescent="0.25">
      <c r="B11" s="89"/>
      <c r="C11" s="90" t="s">
        <v>3</v>
      </c>
      <c r="D11" s="282" t="s">
        <v>149</v>
      </c>
      <c r="E11" s="282"/>
      <c r="F11" s="282"/>
      <c r="G11" s="143"/>
      <c r="H11" s="143"/>
      <c r="I11" s="143"/>
      <c r="J11" s="143"/>
      <c r="M11" s="283" t="s">
        <v>36</v>
      </c>
      <c r="N11" s="283"/>
      <c r="O11" s="164" t="s">
        <v>50</v>
      </c>
      <c r="Q11" s="87"/>
      <c r="W11" s="2" t="s">
        <v>38</v>
      </c>
    </row>
    <row r="12" spans="2:23" ht="7.9" customHeight="1" x14ac:dyDescent="0.25">
      <c r="B12" s="91"/>
      <c r="C12" s="92"/>
      <c r="D12" s="93"/>
      <c r="E12" s="93"/>
      <c r="F12" s="93"/>
      <c r="G12" s="93"/>
      <c r="H12" s="93"/>
      <c r="I12" s="93"/>
      <c r="J12" s="93"/>
      <c r="K12" s="82"/>
      <c r="L12" s="82"/>
      <c r="M12" s="94"/>
      <c r="N12" s="94"/>
      <c r="O12" s="94"/>
      <c r="P12" s="94"/>
      <c r="Q12" s="95"/>
      <c r="W12" s="2"/>
    </row>
    <row r="13" spans="2:23" ht="12" x14ac:dyDescent="0.2"/>
    <row r="14" spans="2:23" ht="15" customHeight="1" x14ac:dyDescent="0.2">
      <c r="B14" s="69"/>
      <c r="C14" s="6"/>
      <c r="D14" s="70"/>
      <c r="E14" s="6"/>
      <c r="F14" s="111" t="s">
        <v>103</v>
      </c>
      <c r="G14" s="70"/>
      <c r="H14" s="286" t="s">
        <v>37</v>
      </c>
      <c r="I14" s="286"/>
      <c r="J14" s="113" t="s">
        <v>41</v>
      </c>
      <c r="K14" s="70"/>
      <c r="L14" s="121" t="s">
        <v>11</v>
      </c>
      <c r="M14" s="70"/>
      <c r="N14" s="71" t="s">
        <v>101</v>
      </c>
      <c r="O14" s="113"/>
      <c r="P14" s="113" t="s">
        <v>41</v>
      </c>
      <c r="Q14" s="121" t="s">
        <v>11</v>
      </c>
      <c r="S14" s="1" t="s">
        <v>144</v>
      </c>
      <c r="T14" s="143"/>
      <c r="U14" s="1" t="s">
        <v>9</v>
      </c>
    </row>
    <row r="15" spans="2:23" ht="15" customHeight="1" x14ac:dyDescent="0.2">
      <c r="B15" s="72"/>
      <c r="C15" s="118" t="s">
        <v>6</v>
      </c>
      <c r="D15" s="129">
        <v>1</v>
      </c>
      <c r="E15" s="79"/>
      <c r="F15" s="129">
        <f>D15</f>
        <v>1</v>
      </c>
      <c r="H15" s="73"/>
      <c r="I15" s="73"/>
      <c r="L15" s="125"/>
      <c r="M15" s="73"/>
      <c r="N15" s="74"/>
      <c r="O15" s="73"/>
      <c r="P15" s="73"/>
      <c r="Q15" s="122"/>
      <c r="S15" s="1" t="s">
        <v>143</v>
      </c>
      <c r="T15" s="242">
        <f ca="1">(T14/J20-1)</f>
        <v>-1</v>
      </c>
    </row>
    <row r="16" spans="2:23" ht="15" customHeight="1" x14ac:dyDescent="0.2">
      <c r="B16" s="75"/>
      <c r="H16" s="285" t="s">
        <v>80</v>
      </c>
      <c r="I16" s="285"/>
      <c r="J16" s="115">
        <f>IF(G43&gt;0,G43,"-")</f>
        <v>326.25</v>
      </c>
      <c r="K16" s="112" t="s">
        <v>9</v>
      </c>
      <c r="L16" s="126" t="str">
        <f>IF(D15&lt;&gt;1,IF(G43&gt;0,G43*D15,"-"),"-")</f>
        <v>-</v>
      </c>
      <c r="M16" s="117" t="str">
        <f ca="1">IF(J16="-","","  "&amp;ROUND(J16/$P$20*100,0)&amp;"%")</f>
        <v xml:space="preserve">  40%</v>
      </c>
      <c r="N16" s="29"/>
      <c r="O16" s="145">
        <v>0.05</v>
      </c>
      <c r="P16" s="77">
        <f ca="1">IF(J20&lt;&gt;"-",$J$20*(O16),"-")</f>
        <v>33.993806472603033</v>
      </c>
      <c r="Q16" s="123" t="str">
        <f>IF($D$15&lt;&gt;1,IF($J$20&lt;&gt;"-",$J$20*(O16)*$D$15,"-"),"-")</f>
        <v>-</v>
      </c>
    </row>
    <row r="17" spans="2:19" ht="15" customHeight="1" x14ac:dyDescent="0.2">
      <c r="B17" s="75"/>
      <c r="H17" s="285" t="s">
        <v>81</v>
      </c>
      <c r="I17" s="285"/>
      <c r="J17" s="116">
        <f ca="1">IF(OR(_xlfn.NUMBERVALUE(B48)&gt;0,_xlfn.NUMBERVALUE(Q33)&gt;0,_xlfn.NUMBERVALUE(Q40)&gt;0,_xlfn.NUMBERVALUE(Q44)&gt;0,_xlfn.NUMBERVALUE(G43)&gt;0),IF(OR(D15&lt;&gt;"",B48&lt;&gt;""),IF(F15&lt;&gt;"",Q33+(Q40/F15)+Q44+Q138,IF(F15="",Q33+(Q40)+Q44+Q138,"-")),"-"),"-")</f>
        <v>215.25112945206075</v>
      </c>
      <c r="K17" s="112" t="s">
        <v>9</v>
      </c>
      <c r="L17" s="126" t="str">
        <f>IF(D15&gt;1,IF($D$15&lt;&gt;"-",J17*$D$15,"-"),"-")</f>
        <v>-</v>
      </c>
      <c r="M17" s="117" t="str">
        <f t="shared" ref="M17:M18" ca="1" si="0">IF(J17="-","","  "&amp;ROUND(J17/$P$20*100,0)&amp;"%")</f>
        <v xml:space="preserve">  26%</v>
      </c>
      <c r="N17" s="29"/>
      <c r="O17" s="145">
        <v>0.15</v>
      </c>
      <c r="P17" s="78">
        <f ca="1">IF(J20&lt;&gt;"-",$J$20*(O17),"-")</f>
        <v>101.98141941780911</v>
      </c>
      <c r="Q17" s="123" t="str">
        <f>IF($D$15&lt;&gt;1,IF($J$20&lt;&gt;"-",$J$20*(O17)*$D$15,"-"),"-")</f>
        <v>-</v>
      </c>
    </row>
    <row r="18" spans="2:19" ht="15" customHeight="1" x14ac:dyDescent="0.2">
      <c r="B18" s="75"/>
      <c r="D18" s="73" t="s">
        <v>41</v>
      </c>
      <c r="F18" s="127" t="s">
        <v>11</v>
      </c>
      <c r="H18" s="285" t="s">
        <v>82</v>
      </c>
      <c r="I18" s="285"/>
      <c r="J18" s="116">
        <f>IF(D19&lt;&gt;"-",D19*6.75,"-")</f>
        <v>138.375</v>
      </c>
      <c r="K18" s="112" t="s">
        <v>9</v>
      </c>
      <c r="L18" s="126" t="str">
        <f>IF(D15&lt;&gt;1,IF(AND($D$15&lt;&gt;"",J18&lt;&gt;"-"),J18*$D$15,"-"),"-")</f>
        <v>-</v>
      </c>
      <c r="M18" s="117" t="str">
        <f t="shared" ca="1" si="0"/>
        <v xml:space="preserve">  17%</v>
      </c>
      <c r="N18" s="29" t="s">
        <v>65</v>
      </c>
      <c r="O18" s="145">
        <v>0.2</v>
      </c>
      <c r="P18" s="78">
        <f ca="1">IF(J20&lt;&gt;"-",$J$20*(O18),"-")</f>
        <v>135.97522589041213</v>
      </c>
      <c r="Q18" s="123" t="str">
        <f>IF($D$15&lt;&gt;1,IF($J$20&lt;&gt;"-",$J$20*(O18)*$D$15,"-"),"-")</f>
        <v>-</v>
      </c>
      <c r="S18" s="3"/>
    </row>
    <row r="19" spans="2:19" ht="15" customHeight="1" x14ac:dyDescent="0.2">
      <c r="B19" s="75"/>
      <c r="C19" s="118" t="s">
        <v>7</v>
      </c>
      <c r="D19" s="114">
        <f>IF(D43&gt;0,D43,"")</f>
        <v>20.5</v>
      </c>
      <c r="E19" s="76"/>
      <c r="F19" s="128" t="str">
        <f>IF(D15&lt;&gt;1,IF(AND(D43&gt;0,D19&lt;&gt;"-"),D19*D15,"-"),"-")</f>
        <v>-</v>
      </c>
      <c r="G19" s="76"/>
      <c r="H19" s="76"/>
      <c r="I19" s="76"/>
      <c r="J19" s="76"/>
      <c r="K19" s="76"/>
      <c r="L19" s="124"/>
      <c r="M19" s="76"/>
      <c r="N19" s="76"/>
      <c r="O19" s="76"/>
      <c r="P19" s="76"/>
      <c r="Q19" s="124"/>
      <c r="S19" s="3"/>
    </row>
    <row r="20" spans="2:19" ht="15" customHeight="1" x14ac:dyDescent="0.2">
      <c r="B20" s="80"/>
      <c r="C20" s="82"/>
      <c r="D20" s="82"/>
      <c r="E20" s="82"/>
      <c r="F20" s="82"/>
      <c r="G20" s="82"/>
      <c r="H20" s="284" t="s">
        <v>79</v>
      </c>
      <c r="I20" s="284"/>
      <c r="J20" s="114">
        <f ca="1">IF(SUM(J16:J18)&gt;0,SUM(J16:J18),"-")</f>
        <v>679.8761294520607</v>
      </c>
      <c r="K20" s="81" t="s">
        <v>9</v>
      </c>
      <c r="L20" s="120" t="str">
        <f>IF(D15&lt;&gt;1,IF(SUM(L16:L18)&gt;0,SUM(L16:L18),"-"),"-")</f>
        <v>-</v>
      </c>
      <c r="M20" s="83"/>
      <c r="N20" s="292" t="s">
        <v>104</v>
      </c>
      <c r="O20" s="292"/>
      <c r="P20" s="119">
        <f ca="1">IF(AND(J16="-",J17="-",J18="-"),"-",IF(N16="X",J20+P16,IF(N17="X",J20+P17,IF(N18="x",J20+P18,"-"))))</f>
        <v>815.85135534247286</v>
      </c>
      <c r="Q20" s="120" t="str">
        <f>IF(D15&lt;&gt;1,D15*P20,"-")</f>
        <v>-</v>
      </c>
    </row>
    <row r="21" spans="2:19" ht="12" x14ac:dyDescent="0.2"/>
    <row r="22" spans="2:19" ht="15" customHeight="1" x14ac:dyDescent="0.2">
      <c r="B22" s="146"/>
      <c r="C22" s="6" t="s">
        <v>10</v>
      </c>
      <c r="D22" s="279" t="s">
        <v>157</v>
      </c>
      <c r="E22" s="279"/>
      <c r="F22" s="279"/>
      <c r="G22" s="279"/>
      <c r="H22" s="279"/>
      <c r="I22" s="279"/>
      <c r="J22" s="279"/>
      <c r="K22" s="279"/>
      <c r="L22" s="279"/>
      <c r="M22" s="279"/>
      <c r="N22" s="279"/>
      <c r="O22" s="279"/>
      <c r="P22" s="279"/>
      <c r="Q22" s="280"/>
    </row>
    <row r="23" spans="2:19" ht="15" customHeight="1" x14ac:dyDescent="0.2">
      <c r="B23" s="149"/>
      <c r="C23" s="150" t="s">
        <v>146</v>
      </c>
      <c r="D23" s="263" t="s">
        <v>155</v>
      </c>
      <c r="E23" s="263"/>
      <c r="F23" s="263"/>
      <c r="G23" s="263"/>
      <c r="H23" s="263"/>
      <c r="I23" s="263"/>
      <c r="J23" s="263"/>
      <c r="K23" s="263"/>
      <c r="L23" s="263"/>
      <c r="M23" s="263"/>
      <c r="N23" s="263"/>
      <c r="O23" s="263"/>
      <c r="P23" s="263"/>
      <c r="Q23" s="264"/>
    </row>
    <row r="24" spans="2:19" ht="15" customHeight="1" x14ac:dyDescent="0.2">
      <c r="B24" s="151"/>
      <c r="C24" s="152"/>
      <c r="D24" s="265" t="s">
        <v>156</v>
      </c>
      <c r="E24" s="265"/>
      <c r="F24" s="265"/>
      <c r="G24" s="265"/>
      <c r="H24" s="265"/>
      <c r="I24" s="265"/>
      <c r="J24" s="265"/>
      <c r="K24" s="265"/>
      <c r="L24" s="265"/>
      <c r="M24" s="265"/>
      <c r="N24" s="265"/>
      <c r="O24" s="265"/>
      <c r="P24" s="265"/>
      <c r="Q24" s="266"/>
    </row>
    <row r="25" spans="2:19" ht="15" customHeight="1" x14ac:dyDescent="0.2">
      <c r="B25" s="76"/>
      <c r="C25" s="76"/>
      <c r="D25" s="76"/>
      <c r="E25" s="76"/>
      <c r="F25" s="76"/>
      <c r="G25" s="76"/>
      <c r="H25" s="76"/>
      <c r="I25" s="76"/>
    </row>
    <row r="26" spans="2:19" s="28" customFormat="1" ht="15" customHeight="1" x14ac:dyDescent="0.2">
      <c r="B26" s="90"/>
      <c r="C26" s="90"/>
      <c r="H26" s="147"/>
      <c r="I26" s="147"/>
      <c r="J26" s="147"/>
      <c r="L26" s="276" t="s">
        <v>40</v>
      </c>
      <c r="M26" s="277"/>
      <c r="N26" s="96" t="s">
        <v>84</v>
      </c>
      <c r="O26" s="96" t="s">
        <v>41</v>
      </c>
      <c r="P26" s="96" t="s">
        <v>27</v>
      </c>
      <c r="Q26" s="96" t="s">
        <v>11</v>
      </c>
    </row>
    <row r="27" spans="2:19" ht="15" customHeight="1" x14ac:dyDescent="0.2">
      <c r="B27" s="97" t="s">
        <v>47</v>
      </c>
      <c r="C27" s="97"/>
      <c r="D27" s="98" t="s">
        <v>84</v>
      </c>
      <c r="E27" s="98" t="s">
        <v>41</v>
      </c>
      <c r="F27" s="98" t="s">
        <v>8</v>
      </c>
      <c r="G27" s="98" t="s">
        <v>11</v>
      </c>
      <c r="H27" s="73" t="s">
        <v>115</v>
      </c>
      <c r="I27" s="148"/>
      <c r="J27" s="143"/>
      <c r="K27" s="30"/>
      <c r="L27" s="267" t="s">
        <v>105</v>
      </c>
      <c r="M27" s="268"/>
      <c r="N27" s="50" t="str">
        <f>IF(K27="x",Material!$X$96,"")</f>
        <v/>
      </c>
      <c r="O27" s="26" t="s">
        <v>43</v>
      </c>
      <c r="P27" s="27" t="str">
        <f>IF(K27="x",0.5,"")</f>
        <v/>
      </c>
      <c r="Q27" s="50" t="str">
        <f>IF(N27&lt;&gt;"",N27*P27,"")</f>
        <v/>
      </c>
    </row>
    <row r="28" spans="2:19" ht="15" customHeight="1" x14ac:dyDescent="0.2">
      <c r="B28" s="99"/>
      <c r="C28" s="110" t="s">
        <v>12</v>
      </c>
      <c r="D28" s="4">
        <v>2</v>
      </c>
      <c r="E28" s="100" t="s">
        <v>42</v>
      </c>
      <c r="F28" s="247">
        <v>15</v>
      </c>
      <c r="G28" s="101">
        <f>IF(D28&lt;&gt;"",D28*F28,"")</f>
        <v>30</v>
      </c>
      <c r="H28" s="165">
        <f>IF(D28&lt;&gt;"",D28*60,"")</f>
        <v>120</v>
      </c>
      <c r="I28" s="148"/>
      <c r="J28" s="143"/>
      <c r="K28" s="30" t="s">
        <v>65</v>
      </c>
      <c r="L28" s="267" t="s">
        <v>28</v>
      </c>
      <c r="M28" s="268"/>
      <c r="N28" s="24">
        <f>IF(K28="x",Material!$U$96,"")</f>
        <v>1.4294199120990654</v>
      </c>
      <c r="O28" s="26" t="s">
        <v>44</v>
      </c>
      <c r="P28" s="27">
        <f>IF(N28&lt;&gt;"",3,"")</f>
        <v>3</v>
      </c>
      <c r="Q28" s="50">
        <f t="shared" ref="Q28:Q32" si="1">IF(N28&lt;&gt;"",N28*P28,"")</f>
        <v>4.2882597362971957</v>
      </c>
    </row>
    <row r="29" spans="2:19" ht="15" customHeight="1" x14ac:dyDescent="0.2">
      <c r="B29" s="99"/>
      <c r="C29" s="110" t="s">
        <v>13</v>
      </c>
      <c r="D29" s="4"/>
      <c r="E29" s="100" t="s">
        <v>42</v>
      </c>
      <c r="F29" s="247">
        <v>17.5</v>
      </c>
      <c r="G29" s="101" t="str">
        <f t="shared" ref="G29:G42" si="2">IF(D29&lt;&gt;"",D29*F29,"")</f>
        <v/>
      </c>
      <c r="H29" s="165" t="str">
        <f t="shared" ref="H29:H42" si="3">IF(D29&lt;&gt;"",D29*60,"")</f>
        <v/>
      </c>
      <c r="I29" s="148"/>
      <c r="J29" s="143"/>
      <c r="K29" s="30"/>
      <c r="L29" s="267" t="s">
        <v>29</v>
      </c>
      <c r="M29" s="268"/>
      <c r="N29" s="24" t="str">
        <f>IF(K29="x",Material!$U$96,"")</f>
        <v/>
      </c>
      <c r="O29" s="26" t="s">
        <v>44</v>
      </c>
      <c r="P29" s="27"/>
      <c r="Q29" s="50" t="str">
        <f t="shared" si="1"/>
        <v/>
      </c>
    </row>
    <row r="30" spans="2:19" ht="15" customHeight="1" x14ac:dyDescent="0.2">
      <c r="B30" s="99"/>
      <c r="C30" s="110" t="s">
        <v>14</v>
      </c>
      <c r="D30" s="4">
        <v>2</v>
      </c>
      <c r="E30" s="100" t="s">
        <v>42</v>
      </c>
      <c r="F30" s="247">
        <v>15</v>
      </c>
      <c r="G30" s="101">
        <f t="shared" si="2"/>
        <v>30</v>
      </c>
      <c r="H30" s="165">
        <f t="shared" si="3"/>
        <v>120</v>
      </c>
      <c r="I30" s="148"/>
      <c r="J30" s="143"/>
      <c r="K30" s="30" t="s">
        <v>65</v>
      </c>
      <c r="L30" s="267" t="s">
        <v>22</v>
      </c>
      <c r="M30" s="268"/>
      <c r="N30" s="24">
        <f>IF(K30="x",Material!$U$96,"")</f>
        <v>1.4294199120990654</v>
      </c>
      <c r="O30" s="26" t="s">
        <v>44</v>
      </c>
      <c r="P30" s="27">
        <v>10</v>
      </c>
      <c r="Q30" s="50">
        <f t="shared" si="1"/>
        <v>14.294199120990655</v>
      </c>
    </row>
    <row r="31" spans="2:19" ht="15" customHeight="1" x14ac:dyDescent="0.2">
      <c r="B31" s="99"/>
      <c r="C31" s="110" t="s">
        <v>15</v>
      </c>
      <c r="D31" s="4">
        <v>4</v>
      </c>
      <c r="E31" s="100" t="s">
        <v>42</v>
      </c>
      <c r="F31" s="247">
        <v>17.5</v>
      </c>
      <c r="G31" s="101">
        <f t="shared" si="2"/>
        <v>70</v>
      </c>
      <c r="H31" s="165">
        <f t="shared" si="3"/>
        <v>240</v>
      </c>
      <c r="I31" s="148"/>
      <c r="J31" s="143"/>
      <c r="K31" s="102"/>
      <c r="L31" s="267" t="s">
        <v>30</v>
      </c>
      <c r="M31" s="268"/>
      <c r="N31" s="26"/>
      <c r="O31" s="26" t="s">
        <v>94</v>
      </c>
      <c r="P31" s="27"/>
      <c r="Q31" s="50" t="str">
        <f t="shared" si="1"/>
        <v/>
      </c>
    </row>
    <row r="32" spans="2:19" ht="15" customHeight="1" x14ac:dyDescent="0.2">
      <c r="B32" s="99"/>
      <c r="C32" s="110" t="s">
        <v>16</v>
      </c>
      <c r="D32" s="4">
        <v>0</v>
      </c>
      <c r="E32" s="100" t="s">
        <v>42</v>
      </c>
      <c r="F32" s="247">
        <v>20</v>
      </c>
      <c r="G32" s="101">
        <f t="shared" si="2"/>
        <v>0</v>
      </c>
      <c r="H32" s="165">
        <f t="shared" si="3"/>
        <v>0</v>
      </c>
      <c r="I32" s="148"/>
      <c r="J32" s="143"/>
      <c r="K32" s="102"/>
      <c r="L32" s="267" t="s">
        <v>31</v>
      </c>
      <c r="M32" s="268"/>
      <c r="N32" s="26"/>
      <c r="O32" s="26"/>
      <c r="P32" s="27"/>
      <c r="Q32" s="50" t="str">
        <f t="shared" si="1"/>
        <v/>
      </c>
    </row>
    <row r="33" spans="2:17" ht="15" customHeight="1" x14ac:dyDescent="0.2">
      <c r="B33" s="99"/>
      <c r="C33" s="110" t="s">
        <v>17</v>
      </c>
      <c r="D33" s="4"/>
      <c r="E33" s="100" t="s">
        <v>42</v>
      </c>
      <c r="F33" s="247">
        <v>15</v>
      </c>
      <c r="G33" s="101" t="str">
        <f t="shared" si="2"/>
        <v/>
      </c>
      <c r="H33" s="165" t="str">
        <f t="shared" si="3"/>
        <v/>
      </c>
      <c r="I33" s="148"/>
      <c r="J33" s="143"/>
      <c r="L33" s="271" t="s">
        <v>98</v>
      </c>
      <c r="M33" s="272"/>
      <c r="N33" s="103" t="s">
        <v>46</v>
      </c>
      <c r="O33" s="24"/>
      <c r="P33" s="50"/>
      <c r="Q33" s="130">
        <f>IF(OR(SUM(Q27:Q32)&gt;0,D15&lt;&gt;""),SUM(Q27:Q32),"-")</f>
        <v>18.58245885728785</v>
      </c>
    </row>
    <row r="34" spans="2:17" ht="15" customHeight="1" x14ac:dyDescent="0.2">
      <c r="B34" s="99"/>
      <c r="C34" s="110" t="s">
        <v>18</v>
      </c>
      <c r="D34" s="4"/>
      <c r="E34" s="100" t="s">
        <v>42</v>
      </c>
      <c r="F34" s="247">
        <v>15</v>
      </c>
      <c r="G34" s="101" t="str">
        <f t="shared" si="2"/>
        <v/>
      </c>
      <c r="H34" s="165" t="str">
        <f t="shared" si="3"/>
        <v/>
      </c>
      <c r="I34" s="148"/>
      <c r="J34" s="143"/>
      <c r="M34" s="76"/>
      <c r="N34" s="102"/>
      <c r="O34" s="102"/>
      <c r="P34" s="102"/>
      <c r="Q34" s="102"/>
    </row>
    <row r="35" spans="2:17" ht="15" customHeight="1" x14ac:dyDescent="0.2">
      <c r="B35" s="99"/>
      <c r="C35" s="110" t="s">
        <v>19</v>
      </c>
      <c r="D35" s="4"/>
      <c r="E35" s="100" t="s">
        <v>42</v>
      </c>
      <c r="F35" s="247">
        <v>15</v>
      </c>
      <c r="G35" s="101" t="str">
        <f t="shared" si="2"/>
        <v/>
      </c>
      <c r="H35" s="165" t="str">
        <f t="shared" si="3"/>
        <v/>
      </c>
      <c r="I35" s="148"/>
      <c r="J35" s="143"/>
      <c r="L35" s="269" t="s">
        <v>48</v>
      </c>
      <c r="M35" s="270"/>
      <c r="N35" s="104" t="s">
        <v>84</v>
      </c>
      <c r="O35" s="104" t="s">
        <v>41</v>
      </c>
      <c r="P35" s="104" t="s">
        <v>27</v>
      </c>
      <c r="Q35" s="104" t="s">
        <v>11</v>
      </c>
    </row>
    <row r="36" spans="2:17" ht="15" customHeight="1" x14ac:dyDescent="0.2">
      <c r="B36" s="99"/>
      <c r="C36" s="110" t="s">
        <v>20</v>
      </c>
      <c r="D36" s="4"/>
      <c r="E36" s="100" t="s">
        <v>42</v>
      </c>
      <c r="F36" s="247">
        <v>17.5</v>
      </c>
      <c r="G36" s="101" t="str">
        <f t="shared" si="2"/>
        <v/>
      </c>
      <c r="H36" s="165" t="str">
        <f t="shared" si="3"/>
        <v/>
      </c>
      <c r="I36" s="148"/>
      <c r="J36" s="143"/>
      <c r="L36" s="267" t="s">
        <v>32</v>
      </c>
      <c r="M36" s="268"/>
      <c r="N36" s="26"/>
      <c r="O36" s="24" t="str">
        <f>IF(N36&lt;&gt;"","Un.","")</f>
        <v/>
      </c>
      <c r="P36" s="144"/>
      <c r="Q36" s="50" t="str">
        <f>IF(N36&lt;&gt;"",N36*P36,"")</f>
        <v/>
      </c>
    </row>
    <row r="37" spans="2:17" ht="15" customHeight="1" x14ac:dyDescent="0.2">
      <c r="B37" s="99"/>
      <c r="C37" s="110" t="s">
        <v>21</v>
      </c>
      <c r="D37" s="4">
        <v>0.5</v>
      </c>
      <c r="E37" s="100" t="s">
        <v>42</v>
      </c>
      <c r="F37" s="247">
        <v>12.5</v>
      </c>
      <c r="G37" s="101">
        <f t="shared" si="2"/>
        <v>6.25</v>
      </c>
      <c r="H37" s="165">
        <f t="shared" si="3"/>
        <v>30</v>
      </c>
      <c r="I37" s="148"/>
      <c r="J37" s="143"/>
      <c r="L37" s="267" t="s">
        <v>33</v>
      </c>
      <c r="M37" s="268"/>
      <c r="N37" s="26"/>
      <c r="O37" s="24" t="s">
        <v>55</v>
      </c>
      <c r="P37" s="27" t="str">
        <f>IF(N37&lt;&gt;0,0.5,"")</f>
        <v/>
      </c>
      <c r="Q37" s="50" t="str">
        <f>IF(N37&lt;&gt;"",N37*P37,"")</f>
        <v/>
      </c>
    </row>
    <row r="38" spans="2:17" ht="15" customHeight="1" x14ac:dyDescent="0.2">
      <c r="B38" s="99"/>
      <c r="C38" s="110" t="s">
        <v>22</v>
      </c>
      <c r="D38" s="4"/>
      <c r="E38" s="100" t="s">
        <v>42</v>
      </c>
      <c r="F38" s="247">
        <v>15</v>
      </c>
      <c r="G38" s="101" t="str">
        <f t="shared" si="2"/>
        <v/>
      </c>
      <c r="H38" s="165" t="str">
        <f t="shared" si="3"/>
        <v/>
      </c>
      <c r="I38" s="148"/>
      <c r="J38" s="143"/>
      <c r="L38" s="267" t="s">
        <v>34</v>
      </c>
      <c r="M38" s="268"/>
      <c r="N38" s="26"/>
      <c r="O38" s="24" t="str">
        <f>IF(N38&lt;&gt;"","Un.","")</f>
        <v/>
      </c>
      <c r="P38" s="27"/>
      <c r="Q38" s="50" t="str">
        <f t="shared" ref="Q38:Q39" si="4">IF(N38&lt;&gt;"",N38*P38,"")</f>
        <v/>
      </c>
    </row>
    <row r="39" spans="2:17" ht="15" customHeight="1" x14ac:dyDescent="0.2">
      <c r="B39" s="99"/>
      <c r="C39" s="110" t="s">
        <v>23</v>
      </c>
      <c r="D39" s="4"/>
      <c r="E39" s="100" t="s">
        <v>42</v>
      </c>
      <c r="F39" s="247">
        <v>15</v>
      </c>
      <c r="G39" s="101" t="str">
        <f t="shared" si="2"/>
        <v/>
      </c>
      <c r="H39" s="165" t="str">
        <f t="shared" si="3"/>
        <v/>
      </c>
      <c r="I39" s="148"/>
      <c r="J39" s="143"/>
      <c r="L39" s="267" t="s">
        <v>35</v>
      </c>
      <c r="M39" s="268"/>
      <c r="N39" s="26"/>
      <c r="O39" s="24" t="str">
        <f>IF(N39&lt;&gt;"","Un.","")</f>
        <v/>
      </c>
      <c r="P39" s="27"/>
      <c r="Q39" s="50" t="str">
        <f t="shared" si="4"/>
        <v/>
      </c>
    </row>
    <row r="40" spans="2:17" ht="15" customHeight="1" x14ac:dyDescent="0.2">
      <c r="B40" s="99"/>
      <c r="C40" s="110" t="s">
        <v>24</v>
      </c>
      <c r="D40" s="4"/>
      <c r="E40" s="100" t="s">
        <v>42</v>
      </c>
      <c r="F40" s="247">
        <v>17.5</v>
      </c>
      <c r="G40" s="101" t="str">
        <f t="shared" si="2"/>
        <v/>
      </c>
      <c r="H40" s="165" t="str">
        <f t="shared" si="3"/>
        <v/>
      </c>
      <c r="I40" s="148"/>
      <c r="J40" s="143"/>
      <c r="L40" s="271" t="s">
        <v>98</v>
      </c>
      <c r="M40" s="272"/>
      <c r="N40" s="24" t="s">
        <v>46</v>
      </c>
      <c r="O40" s="26"/>
      <c r="P40" s="50"/>
      <c r="Q40" s="131">
        <f>IF(OR(SUM(Q36:Q39)&gt;0,D15&lt;&gt;""),SUM(Q36:Q39),"-")</f>
        <v>0</v>
      </c>
    </row>
    <row r="41" spans="2:17" ht="15" customHeight="1" x14ac:dyDescent="0.2">
      <c r="B41" s="99"/>
      <c r="C41" s="110" t="s">
        <v>25</v>
      </c>
      <c r="D41" s="4">
        <v>10</v>
      </c>
      <c r="E41" s="100" t="s">
        <v>42</v>
      </c>
      <c r="F41" s="247">
        <v>15</v>
      </c>
      <c r="G41" s="101">
        <f t="shared" si="2"/>
        <v>150</v>
      </c>
      <c r="H41" s="165">
        <f t="shared" si="3"/>
        <v>600</v>
      </c>
      <c r="I41" s="148"/>
      <c r="J41" s="143"/>
      <c r="M41" s="76"/>
      <c r="N41" s="102"/>
      <c r="O41" s="102"/>
      <c r="P41" s="102"/>
      <c r="Q41" s="102"/>
    </row>
    <row r="42" spans="2:17" ht="15" customHeight="1" x14ac:dyDescent="0.2">
      <c r="B42" s="99"/>
      <c r="C42" s="110" t="s">
        <v>26</v>
      </c>
      <c r="D42" s="4">
        <v>2</v>
      </c>
      <c r="E42" s="100" t="s">
        <v>42</v>
      </c>
      <c r="F42" s="247">
        <v>20</v>
      </c>
      <c r="G42" s="101">
        <f t="shared" si="2"/>
        <v>40</v>
      </c>
      <c r="H42" s="165">
        <f t="shared" si="3"/>
        <v>120</v>
      </c>
      <c r="I42" s="148"/>
      <c r="J42" s="143"/>
      <c r="L42" s="269" t="s">
        <v>45</v>
      </c>
      <c r="M42" s="270"/>
      <c r="N42" s="104" t="s">
        <v>84</v>
      </c>
      <c r="O42" s="104" t="s">
        <v>41</v>
      </c>
      <c r="P42" s="104" t="s">
        <v>27</v>
      </c>
      <c r="Q42" s="104" t="s">
        <v>11</v>
      </c>
    </row>
    <row r="43" spans="2:17" ht="15" customHeight="1" x14ac:dyDescent="0.2">
      <c r="B43" s="105"/>
      <c r="C43" s="105" t="s">
        <v>98</v>
      </c>
      <c r="D43" s="106">
        <f>IF(SUM(D28:D42)&lt;&gt;0,SUM(D28:D42),"-")</f>
        <v>20.5</v>
      </c>
      <c r="E43" s="107"/>
      <c r="F43" s="108"/>
      <c r="G43" s="132">
        <f>IF(SUM(G28:G42)&lt;&gt;0,SUM(G28:G42),0)</f>
        <v>326.25</v>
      </c>
      <c r="H43" s="173">
        <f>SUM(H28:H42)</f>
        <v>1230</v>
      </c>
      <c r="I43" s="143"/>
      <c r="J43" s="143"/>
      <c r="L43" s="267" t="s">
        <v>114</v>
      </c>
      <c r="M43" s="268"/>
      <c r="N43" s="26">
        <v>1</v>
      </c>
      <c r="O43" s="26" t="s">
        <v>41</v>
      </c>
      <c r="P43" s="27">
        <f ca="1">0.05*Material!S96</f>
        <v>9.3651747902272806</v>
      </c>
      <c r="Q43" s="50">
        <f ca="1">IF(N43&lt;&gt;"",N43*P43,"")</f>
        <v>9.3651747902272806</v>
      </c>
    </row>
    <row r="44" spans="2:17" ht="15" customHeight="1" x14ac:dyDescent="0.2">
      <c r="L44" s="271" t="s">
        <v>98</v>
      </c>
      <c r="M44" s="272"/>
      <c r="N44" s="24"/>
      <c r="O44" s="24"/>
      <c r="P44" s="50"/>
      <c r="Q44" s="131">
        <f ca="1">IF(OR(SUM(Q43)&gt;0,D15&lt;&gt;""),SUM(Q43),"-")</f>
        <v>9.3651747902272806</v>
      </c>
    </row>
    <row r="45" spans="2:17" ht="15" customHeight="1" x14ac:dyDescent="0.2">
      <c r="B45" s="76"/>
      <c r="C45" s="76"/>
    </row>
    <row r="46" spans="2:17" ht="15" customHeight="1" x14ac:dyDescent="0.2">
      <c r="B46" s="76" t="s">
        <v>39</v>
      </c>
    </row>
    <row r="47" spans="2:17" ht="25.5" x14ac:dyDescent="0.2">
      <c r="B47" s="96" t="s">
        <v>76</v>
      </c>
      <c r="C47" s="273" t="s">
        <v>49</v>
      </c>
      <c r="D47" s="274"/>
      <c r="E47" s="274"/>
      <c r="F47" s="275"/>
      <c r="G47" s="96" t="s">
        <v>41</v>
      </c>
      <c r="H47" s="96" t="s">
        <v>84</v>
      </c>
      <c r="I47" s="96" t="s">
        <v>74</v>
      </c>
      <c r="J47" s="273" t="s">
        <v>85</v>
      </c>
      <c r="K47" s="275"/>
      <c r="L47" s="109" t="s">
        <v>75</v>
      </c>
      <c r="M47" s="109" t="s">
        <v>77</v>
      </c>
      <c r="N47" s="96" t="s">
        <v>78</v>
      </c>
      <c r="O47" s="96" t="s">
        <v>83</v>
      </c>
      <c r="P47" s="96" t="s">
        <v>53</v>
      </c>
      <c r="Q47" s="96" t="s">
        <v>11</v>
      </c>
    </row>
    <row r="48" spans="2:17" ht="15" customHeight="1" x14ac:dyDescent="0.2">
      <c r="B48" s="24">
        <f>IF(Material!K6&lt;&gt;"",Material!B6,"")</f>
        <v>1</v>
      </c>
      <c r="C48" s="259" t="str">
        <f>IF(Material!K6&lt;&gt;"",Material!C6,"")</f>
        <v>Tubo S235JR Ø324x8mm</v>
      </c>
      <c r="D48" s="260"/>
      <c r="E48" s="260"/>
      <c r="F48" s="261"/>
      <c r="G48" s="24" t="str">
        <f>IF(Material!K6&lt;&gt;"","Un.","")</f>
        <v>Un.</v>
      </c>
      <c r="H48" s="24">
        <f>IF(Material!K6&lt;&gt;"",Material!K6,"")</f>
        <v>1</v>
      </c>
      <c r="I48" s="25">
        <f>IF(Material!K6&lt;&gt;"",Material!N6,"")</f>
        <v>0.85499999999999998</v>
      </c>
      <c r="J48" s="262">
        <f ca="1">IF(Material!K6&lt;&gt;"",Material!W6,"")</f>
        <v>54.322912201400989</v>
      </c>
      <c r="K48" s="262"/>
      <c r="L48" s="25">
        <f>IF(Material!K6&lt;&gt;"",Material!M6,"")</f>
        <v>0.8702839968974444</v>
      </c>
      <c r="M48" s="25">
        <f>IF(Material!K6&lt;&gt;"",Material!T6,"")</f>
        <v>1.0351799120990655</v>
      </c>
      <c r="N48" s="50">
        <f>IF(Material!K6&lt;&gt;"",Material!P6,"")</f>
        <v>0</v>
      </c>
      <c r="O48" s="50">
        <f>IF(Material!K6&lt;&gt;"",Material!Q6,"")</f>
        <v>2.1</v>
      </c>
      <c r="P48" s="50">
        <f>IF(Material!K6&lt;&gt;"",Material!R6,"")</f>
        <v>0</v>
      </c>
      <c r="Q48" s="50">
        <f ca="1">IF(Material!K6&lt;&gt;"",Material!S6,"")</f>
        <v>114.07811562294208</v>
      </c>
    </row>
    <row r="49" spans="2:17" ht="15" customHeight="1" x14ac:dyDescent="0.2">
      <c r="B49" s="24">
        <f>IF(Material!K7&lt;&gt;"",Material!B7,"")</f>
        <v>2</v>
      </c>
      <c r="C49" s="259" t="str">
        <f>IF(Material!K7&lt;&gt;"",Material!C7,"")</f>
        <v>Varão Calibrado Ø50</v>
      </c>
      <c r="D49" s="260"/>
      <c r="E49" s="260"/>
      <c r="F49" s="261"/>
      <c r="G49" s="24" t="str">
        <f>IF(Material!K7&lt;&gt;"","Un.","")</f>
        <v>Un.</v>
      </c>
      <c r="H49" s="24">
        <f>IF(Material!K7&lt;&gt;"",Material!K7,"")</f>
        <v>1</v>
      </c>
      <c r="I49" s="25">
        <f>IF(Material!K7&lt;&gt;"",Material!N7,"")</f>
        <v>1.4000000000000001</v>
      </c>
      <c r="J49" s="262">
        <f ca="1">IF(Material!K7&lt;&gt;"",Material!W7,"")</f>
        <v>21.991148575128555</v>
      </c>
      <c r="K49" s="262"/>
      <c r="L49" s="25">
        <f>IF(Material!K7&lt;&gt;"",Material!M7,"")</f>
        <v>0.21991148575128552</v>
      </c>
      <c r="M49" s="25">
        <f>IF(Material!K7&lt;&gt;"",Material!T7,"")</f>
        <v>0.22383847656827277</v>
      </c>
      <c r="N49" s="50">
        <f>IF(Material!K7&lt;&gt;"",Material!P7,"")</f>
        <v>0</v>
      </c>
      <c r="O49" s="50">
        <f>IF(Material!K7&lt;&gt;"",Material!Q7,"")</f>
        <v>2.75</v>
      </c>
      <c r="P49" s="50">
        <f>IF(Material!K7&lt;&gt;"",Material!R7,"")</f>
        <v>0</v>
      </c>
      <c r="Q49" s="50">
        <f ca="1">IF(Material!K7&lt;&gt;"",Material!S7,"")</f>
        <v>60.475658581603525</v>
      </c>
    </row>
    <row r="50" spans="2:17" ht="15" customHeight="1" x14ac:dyDescent="0.2">
      <c r="B50" s="24">
        <f>IF(Material!K8&lt;&gt;"",Material!B8,"")</f>
        <v>3</v>
      </c>
      <c r="C50" s="259" t="str">
        <f>IF(Material!K8&lt;&gt;"",Material!C8,"")</f>
        <v>Chapa S235JR 308x308x6mm</v>
      </c>
      <c r="D50" s="260"/>
      <c r="E50" s="260"/>
      <c r="F50" s="261"/>
      <c r="G50" s="24" t="str">
        <f>IF(Material!K8&lt;&gt;"","Un.","")</f>
        <v>Un.</v>
      </c>
      <c r="H50" s="24">
        <f>IF(Material!K8&lt;&gt;"",Material!K8,"")</f>
        <v>2</v>
      </c>
      <c r="I50" s="25" t="str">
        <f>IF(Material!K8&lt;&gt;"",Material!N8,"")</f>
        <v/>
      </c>
      <c r="J50" s="262">
        <f ca="1">IF(Material!K8&lt;&gt;"",Material!W8,"")</f>
        <v>9.1069439999999986</v>
      </c>
      <c r="K50" s="262"/>
      <c r="L50" s="25">
        <f>IF(Material!K8&lt;&gt;"",Material!M8,"")</f>
        <v>0.18972799999999998</v>
      </c>
      <c r="M50" s="25">
        <f>IF(Material!K8&lt;&gt;"",Material!T8,"")</f>
        <v>0.39423999999999998</v>
      </c>
      <c r="N50" s="50">
        <f>IF(Material!K8&lt;&gt;"",Material!P8,"")</f>
        <v>0</v>
      </c>
      <c r="O50" s="50">
        <f>IF(Material!K8&lt;&gt;"",Material!Q8,"")</f>
        <v>1.4</v>
      </c>
      <c r="P50" s="50">
        <f>IF(Material!K8&lt;&gt;"",Material!R8,"")</f>
        <v>0</v>
      </c>
      <c r="Q50" s="50">
        <f ca="1">IF(Material!K8&lt;&gt;"",Material!S8,"")</f>
        <v>12.749721599999997</v>
      </c>
    </row>
    <row r="51" spans="2:17" ht="15" customHeight="1" x14ac:dyDescent="0.2">
      <c r="B51" s="24" t="str">
        <f>IF(Material!K9&lt;&gt;"",Material!B9,"")</f>
        <v/>
      </c>
      <c r="C51" s="259" t="str">
        <f>IF(Material!K9&lt;&gt;"",Material!C9,"")</f>
        <v/>
      </c>
      <c r="D51" s="260"/>
      <c r="E51" s="260"/>
      <c r="F51" s="261"/>
      <c r="G51" s="24" t="str">
        <f>IF(Material!K9&lt;&gt;"","Un.","")</f>
        <v/>
      </c>
      <c r="H51" s="24" t="str">
        <f>IF(Material!K9&lt;&gt;"",Material!K9,"")</f>
        <v/>
      </c>
      <c r="I51" s="25" t="str">
        <f>IF(Material!K9&lt;&gt;"",Material!N9,"")</f>
        <v/>
      </c>
      <c r="J51" s="262" t="str">
        <f>IF(Material!K9&lt;&gt;"",Material!W9,"")</f>
        <v/>
      </c>
      <c r="K51" s="262"/>
      <c r="L51" s="25" t="str">
        <f>IF(Material!K9&lt;&gt;"",Material!M9,"")</f>
        <v/>
      </c>
      <c r="M51" s="25" t="str">
        <f>IF(Material!K9&lt;&gt;"",Material!T9,"")</f>
        <v/>
      </c>
      <c r="N51" s="50" t="str">
        <f>IF(Material!K9&lt;&gt;"",Material!P9,"")</f>
        <v/>
      </c>
      <c r="O51" s="50" t="str">
        <f>IF(Material!K9&lt;&gt;"",Material!Q9,"")</f>
        <v/>
      </c>
      <c r="P51" s="50" t="str">
        <f>IF(Material!K9&lt;&gt;"",Material!R9,"")</f>
        <v/>
      </c>
      <c r="Q51" s="50" t="str">
        <f>IF(Material!K9&lt;&gt;"",Material!S9,"")</f>
        <v/>
      </c>
    </row>
    <row r="52" spans="2:17" ht="15" customHeight="1" x14ac:dyDescent="0.2">
      <c r="B52" s="24" t="str">
        <f>IF(Material!K10&lt;&gt;"",Material!B10,"")</f>
        <v/>
      </c>
      <c r="C52" s="259" t="str">
        <f>IF(Material!K10&lt;&gt;"",Material!C10,"")</f>
        <v/>
      </c>
      <c r="D52" s="260"/>
      <c r="E52" s="260"/>
      <c r="F52" s="261"/>
      <c r="G52" s="24" t="str">
        <f>IF(Material!K10&lt;&gt;"","Un.","")</f>
        <v/>
      </c>
      <c r="H52" s="24" t="str">
        <f>IF(Material!K10&lt;&gt;"",Material!K10,"")</f>
        <v/>
      </c>
      <c r="I52" s="25" t="str">
        <f>IF(Material!K10&lt;&gt;"",Material!N10,"")</f>
        <v/>
      </c>
      <c r="J52" s="262" t="str">
        <f>IF(Material!K10&lt;&gt;"",Material!W10,"")</f>
        <v/>
      </c>
      <c r="K52" s="262"/>
      <c r="L52" s="25" t="str">
        <f>IF(Material!K10&lt;&gt;"",Material!M10,"")</f>
        <v/>
      </c>
      <c r="M52" s="25" t="str">
        <f>IF(Material!K10&lt;&gt;"",Material!T10,"")</f>
        <v/>
      </c>
      <c r="N52" s="50" t="str">
        <f>IF(Material!K10&lt;&gt;"",Material!P10,"")</f>
        <v/>
      </c>
      <c r="O52" s="50" t="str">
        <f>IF(Material!K10&lt;&gt;"",Material!Q10,"")</f>
        <v/>
      </c>
      <c r="P52" s="50" t="str">
        <f>IF(Material!K10&lt;&gt;"",Material!R10,"")</f>
        <v/>
      </c>
      <c r="Q52" s="50" t="str">
        <f>IF(Material!K10&lt;&gt;"",Material!S10,"")</f>
        <v/>
      </c>
    </row>
    <row r="53" spans="2:17" ht="15" customHeight="1" x14ac:dyDescent="0.2">
      <c r="B53" s="24" t="str">
        <f>IF(Material!K11&lt;&gt;"",Material!B11,"")</f>
        <v/>
      </c>
      <c r="C53" s="259" t="str">
        <f>IF(Material!K11&lt;&gt;"",Material!C11,"")</f>
        <v/>
      </c>
      <c r="D53" s="260"/>
      <c r="E53" s="260"/>
      <c r="F53" s="261"/>
      <c r="G53" s="24" t="str">
        <f>IF(Material!K11&lt;&gt;"","Un.","")</f>
        <v/>
      </c>
      <c r="H53" s="24" t="str">
        <f>IF(Material!K11&lt;&gt;"",Material!K11,"")</f>
        <v/>
      </c>
      <c r="I53" s="25" t="str">
        <f>IF(Material!K11&lt;&gt;"",Material!N11,"")</f>
        <v/>
      </c>
      <c r="J53" s="262" t="str">
        <f>IF(Material!K11&lt;&gt;"",Material!W11,"")</f>
        <v/>
      </c>
      <c r="K53" s="262"/>
      <c r="L53" s="25" t="str">
        <f>IF(Material!K11&lt;&gt;"",Material!M11,"")</f>
        <v/>
      </c>
      <c r="M53" s="25" t="str">
        <f>IF(Material!K11&lt;&gt;"",Material!T11,"")</f>
        <v/>
      </c>
      <c r="N53" s="50" t="str">
        <f>IF(Material!K11&lt;&gt;"",Material!P11,"")</f>
        <v/>
      </c>
      <c r="O53" s="50" t="str">
        <f>IF(Material!K11&lt;&gt;"",Material!Q11,"")</f>
        <v/>
      </c>
      <c r="P53" s="50" t="str">
        <f>IF(Material!K11&lt;&gt;"",Material!R11,"")</f>
        <v/>
      </c>
      <c r="Q53" s="50" t="str">
        <f>IF(Material!K11&lt;&gt;"",Material!S11,"")</f>
        <v/>
      </c>
    </row>
    <row r="54" spans="2:17" ht="15" customHeight="1" x14ac:dyDescent="0.2">
      <c r="B54" s="24" t="str">
        <f>IF(Material!K12&lt;&gt;"",Material!B12,"")</f>
        <v/>
      </c>
      <c r="C54" s="259" t="str">
        <f>IF(Material!K12&lt;&gt;"",Material!C12,"")</f>
        <v/>
      </c>
      <c r="D54" s="260"/>
      <c r="E54" s="260"/>
      <c r="F54" s="261"/>
      <c r="G54" s="24" t="str">
        <f>IF(Material!K12&lt;&gt;"","Un.","")</f>
        <v/>
      </c>
      <c r="H54" s="24" t="str">
        <f>IF(Material!K12&lt;&gt;"",Material!K12,"")</f>
        <v/>
      </c>
      <c r="I54" s="25" t="str">
        <f>IF(Material!K12&lt;&gt;"",Material!N12,"")</f>
        <v/>
      </c>
      <c r="J54" s="262" t="str">
        <f>IF(Material!K12&lt;&gt;"",Material!W12,"")</f>
        <v/>
      </c>
      <c r="K54" s="262"/>
      <c r="L54" s="25" t="str">
        <f>IF(Material!K12&lt;&gt;"",Material!M12,"")</f>
        <v/>
      </c>
      <c r="M54" s="25" t="str">
        <f>IF(Material!K12&lt;&gt;"",Material!T12,"")</f>
        <v/>
      </c>
      <c r="N54" s="50" t="str">
        <f>IF(Material!K12&lt;&gt;"",Material!P12,"")</f>
        <v/>
      </c>
      <c r="O54" s="50" t="str">
        <f>IF(Material!K12&lt;&gt;"",Material!Q12,"")</f>
        <v/>
      </c>
      <c r="P54" s="50" t="str">
        <f>IF(Material!K12&lt;&gt;"",Material!R12,"")</f>
        <v/>
      </c>
      <c r="Q54" s="50" t="str">
        <f>IF(Material!K12&lt;&gt;"",Material!S12,"")</f>
        <v/>
      </c>
    </row>
    <row r="55" spans="2:17" ht="15" customHeight="1" x14ac:dyDescent="0.2">
      <c r="B55" s="24" t="str">
        <f>IF(Material!K13&lt;&gt;"",Material!B13,"")</f>
        <v/>
      </c>
      <c r="C55" s="259" t="str">
        <f>IF(Material!K13&lt;&gt;"",Material!C13,"")</f>
        <v/>
      </c>
      <c r="D55" s="260"/>
      <c r="E55" s="260"/>
      <c r="F55" s="261"/>
      <c r="G55" s="24" t="str">
        <f>IF(Material!K13&lt;&gt;"","Un.","")</f>
        <v/>
      </c>
      <c r="H55" s="24" t="str">
        <f>IF(Material!K13&lt;&gt;"",Material!K13,"")</f>
        <v/>
      </c>
      <c r="I55" s="25" t="str">
        <f>IF(Material!K13&lt;&gt;"",Material!N13,"")</f>
        <v/>
      </c>
      <c r="J55" s="262" t="str">
        <f>IF(Material!K13&lt;&gt;"",Material!W13,"")</f>
        <v/>
      </c>
      <c r="K55" s="262"/>
      <c r="L55" s="25" t="str">
        <f>IF(Material!K13&lt;&gt;"",Material!M13,"")</f>
        <v/>
      </c>
      <c r="M55" s="25" t="str">
        <f>IF(Material!K13&lt;&gt;"",Material!T13,"")</f>
        <v/>
      </c>
      <c r="N55" s="50" t="str">
        <f>IF(Material!K13&lt;&gt;"",Material!P13,"")</f>
        <v/>
      </c>
      <c r="O55" s="50" t="str">
        <f>IF(Material!K13&lt;&gt;"",Material!Q13,"")</f>
        <v/>
      </c>
      <c r="P55" s="50" t="str">
        <f>IF(Material!K13&lt;&gt;"",Material!R13,"")</f>
        <v/>
      </c>
      <c r="Q55" s="50" t="str">
        <f>IF(Material!K13&lt;&gt;"",Material!S13,"")</f>
        <v/>
      </c>
    </row>
    <row r="56" spans="2:17" ht="15" customHeight="1" x14ac:dyDescent="0.2">
      <c r="B56" s="24" t="str">
        <f>IF(Material!K14&lt;&gt;"",Material!B14,"")</f>
        <v/>
      </c>
      <c r="C56" s="259" t="str">
        <f>IF(Material!K14&lt;&gt;"",Material!C14,"")</f>
        <v/>
      </c>
      <c r="D56" s="260"/>
      <c r="E56" s="260"/>
      <c r="F56" s="261"/>
      <c r="G56" s="24" t="str">
        <f>IF(Material!K14&lt;&gt;"","Un.","")</f>
        <v/>
      </c>
      <c r="H56" s="24" t="str">
        <f>IF(Material!K14&lt;&gt;"",Material!K14,"")</f>
        <v/>
      </c>
      <c r="I56" s="25" t="str">
        <f>IF(Material!K14&lt;&gt;"",Material!N14,"")</f>
        <v/>
      </c>
      <c r="J56" s="262" t="str">
        <f>IF(Material!K14&lt;&gt;"",Material!W14,"")</f>
        <v/>
      </c>
      <c r="K56" s="262"/>
      <c r="L56" s="25" t="str">
        <f>IF(Material!K14&lt;&gt;"",Material!M14,"")</f>
        <v/>
      </c>
      <c r="M56" s="25" t="str">
        <f>IF(Material!K14&lt;&gt;"",Material!T14,"")</f>
        <v/>
      </c>
      <c r="N56" s="50" t="str">
        <f>IF(Material!K14&lt;&gt;"",Material!P14,"")</f>
        <v/>
      </c>
      <c r="O56" s="50" t="str">
        <f>IF(Material!K14&lt;&gt;"",Material!Q14,"")</f>
        <v/>
      </c>
      <c r="P56" s="50" t="str">
        <f>IF(Material!K14&lt;&gt;"",Material!R14,"")</f>
        <v/>
      </c>
      <c r="Q56" s="50" t="str">
        <f>IF(Material!K14&lt;&gt;"",Material!S14,"")</f>
        <v/>
      </c>
    </row>
    <row r="57" spans="2:17" ht="15" customHeight="1" x14ac:dyDescent="0.2">
      <c r="B57" s="24" t="str">
        <f>IF(Material!K15&lt;&gt;"",Material!B15,"")</f>
        <v/>
      </c>
      <c r="C57" s="259" t="str">
        <f>IF(Material!K15&lt;&gt;"",Material!C15,"")</f>
        <v/>
      </c>
      <c r="D57" s="260"/>
      <c r="E57" s="260"/>
      <c r="F57" s="261"/>
      <c r="G57" s="24" t="str">
        <f>IF(Material!K15&lt;&gt;"","Un.","")</f>
        <v/>
      </c>
      <c r="H57" s="24" t="str">
        <f>IF(Material!K15&lt;&gt;"",Material!K15,"")</f>
        <v/>
      </c>
      <c r="I57" s="25" t="str">
        <f>IF(Material!K15&lt;&gt;"",Material!N15,"")</f>
        <v/>
      </c>
      <c r="J57" s="262" t="str">
        <f>IF(Material!K15&lt;&gt;"",Material!W15,"")</f>
        <v/>
      </c>
      <c r="K57" s="262"/>
      <c r="L57" s="25" t="str">
        <f>IF(Material!K15&lt;&gt;"",Material!M15,"")</f>
        <v/>
      </c>
      <c r="M57" s="25" t="str">
        <f>IF(Material!K15&lt;&gt;"",Material!T15,"")</f>
        <v/>
      </c>
      <c r="N57" s="50" t="str">
        <f>IF(Material!K15&lt;&gt;"",Material!P15,"")</f>
        <v/>
      </c>
      <c r="O57" s="50" t="str">
        <f>IF(Material!K15&lt;&gt;"",Material!Q15,"")</f>
        <v/>
      </c>
      <c r="P57" s="50" t="str">
        <f>IF(Material!K15&lt;&gt;"",Material!R15,"")</f>
        <v/>
      </c>
      <c r="Q57" s="50" t="str">
        <f>IF(Material!K15&lt;&gt;"",Material!S15,"")</f>
        <v/>
      </c>
    </row>
    <row r="58" spans="2:17" ht="15" customHeight="1" x14ac:dyDescent="0.2">
      <c r="B58" s="24" t="str">
        <f>IF(Material!K16&lt;&gt;"",Material!B16,"")</f>
        <v/>
      </c>
      <c r="C58" s="259" t="str">
        <f>IF(Material!K16&lt;&gt;"",Material!C16,"")</f>
        <v/>
      </c>
      <c r="D58" s="260"/>
      <c r="E58" s="260"/>
      <c r="F58" s="261"/>
      <c r="G58" s="24" t="str">
        <f>IF(Material!K16&lt;&gt;"","Un.","")</f>
        <v/>
      </c>
      <c r="H58" s="24" t="str">
        <f>IF(Material!K16&lt;&gt;"",Material!K16,"")</f>
        <v/>
      </c>
      <c r="I58" s="25" t="str">
        <f>IF(Material!K16&lt;&gt;"",Material!N16,"")</f>
        <v/>
      </c>
      <c r="J58" s="262" t="str">
        <f>IF(Material!K16&lt;&gt;"",Material!W16,"")</f>
        <v/>
      </c>
      <c r="K58" s="262"/>
      <c r="L58" s="25" t="str">
        <f>IF(Material!K16&lt;&gt;"",Material!M16,"")</f>
        <v/>
      </c>
      <c r="M58" s="25" t="str">
        <f>IF(Material!K16&lt;&gt;"",Material!T16,"")</f>
        <v/>
      </c>
      <c r="N58" s="50" t="str">
        <f>IF(Material!K16&lt;&gt;"",Material!P16,"")</f>
        <v/>
      </c>
      <c r="O58" s="50" t="str">
        <f>IF(Material!K16&lt;&gt;"",Material!Q16,"")</f>
        <v/>
      </c>
      <c r="P58" s="50" t="str">
        <f>IF(Material!K16&lt;&gt;"",Material!R16,"")</f>
        <v/>
      </c>
      <c r="Q58" s="50" t="str">
        <f>IF(Material!K16&lt;&gt;"",Material!S16,"")</f>
        <v/>
      </c>
    </row>
    <row r="59" spans="2:17" ht="15" customHeight="1" x14ac:dyDescent="0.2">
      <c r="B59" s="24" t="str">
        <f>IF(Material!K17&lt;&gt;"",Material!B17,"")</f>
        <v/>
      </c>
      <c r="C59" s="259" t="str">
        <f>IF(Material!K17&lt;&gt;"",Material!C17,"")</f>
        <v/>
      </c>
      <c r="D59" s="260"/>
      <c r="E59" s="260"/>
      <c r="F59" s="261"/>
      <c r="G59" s="24" t="str">
        <f>IF(Material!K17&lt;&gt;"","Un.","")</f>
        <v/>
      </c>
      <c r="H59" s="24" t="str">
        <f>IF(Material!K17&lt;&gt;"",Material!K17,"")</f>
        <v/>
      </c>
      <c r="I59" s="25" t="str">
        <f>IF(Material!K17&lt;&gt;"",Material!N17,"")</f>
        <v/>
      </c>
      <c r="J59" s="262" t="str">
        <f>IF(Material!K17&lt;&gt;"",Material!W17,"")</f>
        <v/>
      </c>
      <c r="K59" s="262"/>
      <c r="L59" s="25" t="str">
        <f>IF(Material!K17&lt;&gt;"",Material!M17,"")</f>
        <v/>
      </c>
      <c r="M59" s="25" t="str">
        <f>IF(Material!K17&lt;&gt;"",Material!T17,"")</f>
        <v/>
      </c>
      <c r="N59" s="50" t="str">
        <f>IF(Material!K17&lt;&gt;"",Material!P17,"")</f>
        <v/>
      </c>
      <c r="O59" s="50" t="str">
        <f>IF(Material!K17&lt;&gt;"",Material!Q17,"")</f>
        <v/>
      </c>
      <c r="P59" s="50" t="str">
        <f>IF(Material!K17&lt;&gt;"",Material!R17,"")</f>
        <v/>
      </c>
      <c r="Q59" s="50" t="str">
        <f>IF(Material!K17&lt;&gt;"",Material!S17,"")</f>
        <v/>
      </c>
    </row>
    <row r="60" spans="2:17" ht="15" customHeight="1" x14ac:dyDescent="0.2">
      <c r="B60" s="24" t="str">
        <f>IF(Material!K18&lt;&gt;"",Material!B18,"")</f>
        <v/>
      </c>
      <c r="C60" s="259" t="str">
        <f>IF(Material!K18&lt;&gt;"",Material!C18,"")</f>
        <v/>
      </c>
      <c r="D60" s="260"/>
      <c r="E60" s="260"/>
      <c r="F60" s="261"/>
      <c r="G60" s="24" t="str">
        <f>IF(Material!K18&lt;&gt;"","Un.","")</f>
        <v/>
      </c>
      <c r="H60" s="24" t="str">
        <f>IF(Material!K18&lt;&gt;"",Material!K18,"")</f>
        <v/>
      </c>
      <c r="I60" s="25" t="str">
        <f>IF(Material!K18&lt;&gt;"",Material!N18,"")</f>
        <v/>
      </c>
      <c r="J60" s="262" t="str">
        <f>IF(Material!K18&lt;&gt;"",Material!W18,"")</f>
        <v/>
      </c>
      <c r="K60" s="262"/>
      <c r="L60" s="25" t="str">
        <f>IF(Material!K18&lt;&gt;"",Material!M18,"")</f>
        <v/>
      </c>
      <c r="M60" s="25" t="str">
        <f>IF(Material!K18&lt;&gt;"",Material!T18,"")</f>
        <v/>
      </c>
      <c r="N60" s="50" t="str">
        <f>IF(Material!K18&lt;&gt;"",Material!P18,"")</f>
        <v/>
      </c>
      <c r="O60" s="50" t="str">
        <f>IF(Material!K18&lt;&gt;"",Material!Q18,"")</f>
        <v/>
      </c>
      <c r="P60" s="50" t="str">
        <f>IF(Material!K18&lt;&gt;"",Material!R18,"")</f>
        <v/>
      </c>
      <c r="Q60" s="50" t="str">
        <f>IF(Material!K18&lt;&gt;"",Material!S18,"")</f>
        <v/>
      </c>
    </row>
    <row r="61" spans="2:17" ht="15" customHeight="1" x14ac:dyDescent="0.2">
      <c r="B61" s="24" t="str">
        <f>IF(Material!K19&lt;&gt;"",Material!B19,"")</f>
        <v/>
      </c>
      <c r="C61" s="259" t="str">
        <f>IF(Material!K19&lt;&gt;"",Material!C19,"")</f>
        <v/>
      </c>
      <c r="D61" s="260"/>
      <c r="E61" s="260"/>
      <c r="F61" s="261"/>
      <c r="G61" s="24" t="str">
        <f>IF(Material!K19&lt;&gt;"","Un.","")</f>
        <v/>
      </c>
      <c r="H61" s="24" t="str">
        <f>IF(Material!K19&lt;&gt;"",Material!K19,"")</f>
        <v/>
      </c>
      <c r="I61" s="25" t="str">
        <f>IF(Material!K19&lt;&gt;"",Material!N19,"")</f>
        <v/>
      </c>
      <c r="J61" s="262" t="str">
        <f>IF(Material!K19&lt;&gt;"",Material!W19,"")</f>
        <v/>
      </c>
      <c r="K61" s="262"/>
      <c r="L61" s="25" t="str">
        <f>IF(Material!K19&lt;&gt;"",Material!M19,"")</f>
        <v/>
      </c>
      <c r="M61" s="25" t="str">
        <f>IF(Material!K19&lt;&gt;"",Material!T19,"")</f>
        <v/>
      </c>
      <c r="N61" s="50" t="str">
        <f>IF(Material!K19&lt;&gt;"",Material!P19,"")</f>
        <v/>
      </c>
      <c r="O61" s="50" t="str">
        <f>IF(Material!K19&lt;&gt;"",Material!Q19,"")</f>
        <v/>
      </c>
      <c r="P61" s="50" t="str">
        <f>IF(Material!K19&lt;&gt;"",Material!R19,"")</f>
        <v/>
      </c>
      <c r="Q61" s="50" t="str">
        <f>IF(Material!K19&lt;&gt;"",Material!S19,"")</f>
        <v/>
      </c>
    </row>
    <row r="62" spans="2:17" ht="15" customHeight="1" x14ac:dyDescent="0.2">
      <c r="B62" s="24" t="str">
        <f>IF(Material!K20&lt;&gt;"",Material!B20,"")</f>
        <v/>
      </c>
      <c r="C62" s="259" t="str">
        <f>IF(Material!K20&lt;&gt;"",Material!C20,"")</f>
        <v/>
      </c>
      <c r="D62" s="260"/>
      <c r="E62" s="260"/>
      <c r="F62" s="261"/>
      <c r="G62" s="24" t="str">
        <f>IF(Material!K20&lt;&gt;"","Un.","")</f>
        <v/>
      </c>
      <c r="H62" s="24" t="str">
        <f>IF(Material!K20&lt;&gt;"",Material!K20,"")</f>
        <v/>
      </c>
      <c r="I62" s="25" t="str">
        <f>IF(Material!K20&lt;&gt;"",Material!N20,"")</f>
        <v/>
      </c>
      <c r="J62" s="262" t="str">
        <f>IF(Material!K20&lt;&gt;"",Material!W20,"")</f>
        <v/>
      </c>
      <c r="K62" s="262"/>
      <c r="L62" s="25" t="str">
        <f>IF(Material!K20&lt;&gt;"",Material!M20,"")</f>
        <v/>
      </c>
      <c r="M62" s="25" t="str">
        <f>IF(Material!K20&lt;&gt;"",Material!T20,"")</f>
        <v/>
      </c>
      <c r="N62" s="50" t="str">
        <f>IF(Material!K20&lt;&gt;"",Material!P20,"")</f>
        <v/>
      </c>
      <c r="O62" s="50" t="str">
        <f>IF(Material!K20&lt;&gt;"",Material!Q20,"")</f>
        <v/>
      </c>
      <c r="P62" s="50" t="str">
        <f>IF(Material!K20&lt;&gt;"",Material!R20,"")</f>
        <v/>
      </c>
      <c r="Q62" s="50" t="str">
        <f>IF(Material!K20&lt;&gt;"",Material!S20,"")</f>
        <v/>
      </c>
    </row>
    <row r="63" spans="2:17" ht="15" customHeight="1" x14ac:dyDescent="0.2">
      <c r="B63" s="24" t="str">
        <f>IF(Material!K21&lt;&gt;"",Material!B21,"")</f>
        <v/>
      </c>
      <c r="C63" s="259" t="str">
        <f>IF(Material!K21&lt;&gt;"",Material!C21,"")</f>
        <v/>
      </c>
      <c r="D63" s="260"/>
      <c r="E63" s="260"/>
      <c r="F63" s="261"/>
      <c r="G63" s="24" t="str">
        <f>IF(Material!K21&lt;&gt;"","Un.","")</f>
        <v/>
      </c>
      <c r="H63" s="24" t="str">
        <f>IF(Material!K21&lt;&gt;"",Material!K21,"")</f>
        <v/>
      </c>
      <c r="I63" s="25" t="str">
        <f>IF(Material!K21&lt;&gt;"",Material!N21,"")</f>
        <v/>
      </c>
      <c r="J63" s="262" t="str">
        <f>IF(Material!K21&lt;&gt;"",Material!W21,"")</f>
        <v/>
      </c>
      <c r="K63" s="262"/>
      <c r="L63" s="25" t="str">
        <f>IF(Material!K21&lt;&gt;"",Material!M21,"")</f>
        <v/>
      </c>
      <c r="M63" s="25" t="str">
        <f>IF(Material!K21&lt;&gt;"",Material!T21,"")</f>
        <v/>
      </c>
      <c r="N63" s="50" t="str">
        <f>IF(Material!K21&lt;&gt;"",Material!P21,"")</f>
        <v/>
      </c>
      <c r="O63" s="50" t="str">
        <f>IF(Material!K21&lt;&gt;"",Material!Q21,"")</f>
        <v/>
      </c>
      <c r="P63" s="50" t="str">
        <f>IF(Material!K21&lt;&gt;"",Material!R21,"")</f>
        <v/>
      </c>
      <c r="Q63" s="50" t="str">
        <f>IF(Material!K21&lt;&gt;"",Material!S21,"")</f>
        <v/>
      </c>
    </row>
    <row r="64" spans="2:17" ht="15" customHeight="1" x14ac:dyDescent="0.2">
      <c r="B64" s="24" t="str">
        <f>IF(Material!K22&lt;&gt;"",Material!B22,"")</f>
        <v/>
      </c>
      <c r="C64" s="259" t="str">
        <f>IF(Material!K22&lt;&gt;"",Material!C22,"")</f>
        <v/>
      </c>
      <c r="D64" s="260"/>
      <c r="E64" s="260"/>
      <c r="F64" s="261"/>
      <c r="G64" s="24" t="str">
        <f>IF(Material!K22&lt;&gt;"","Un.","")</f>
        <v/>
      </c>
      <c r="H64" s="24" t="str">
        <f>IF(Material!K22&lt;&gt;"",Material!K22,"")</f>
        <v/>
      </c>
      <c r="I64" s="25" t="str">
        <f>IF(Material!K22&lt;&gt;"",Material!N22,"")</f>
        <v/>
      </c>
      <c r="J64" s="262" t="str">
        <f>IF(Material!K22&lt;&gt;"",Material!W22,"")</f>
        <v/>
      </c>
      <c r="K64" s="262"/>
      <c r="L64" s="25" t="str">
        <f>IF(Material!K22&lt;&gt;"",Material!M22,"")</f>
        <v/>
      </c>
      <c r="M64" s="25" t="str">
        <f>IF(Material!K22&lt;&gt;"",Material!T22,"")</f>
        <v/>
      </c>
      <c r="N64" s="50" t="str">
        <f>IF(Material!K22&lt;&gt;"",Material!P22,"")</f>
        <v/>
      </c>
      <c r="O64" s="50" t="str">
        <f>IF(Material!K22&lt;&gt;"",Material!Q22,"")</f>
        <v/>
      </c>
      <c r="P64" s="50" t="str">
        <f>IF(Material!K22&lt;&gt;"",Material!R22,"")</f>
        <v/>
      </c>
      <c r="Q64" s="50" t="str">
        <f>IF(Material!K22&lt;&gt;"",Material!S22,"")</f>
        <v/>
      </c>
    </row>
    <row r="65" spans="2:17" ht="15" customHeight="1" x14ac:dyDescent="0.2">
      <c r="B65" s="24" t="str">
        <f>IF(Material!K23&lt;&gt;"",Material!B23,"")</f>
        <v/>
      </c>
      <c r="C65" s="259" t="str">
        <f>IF(Material!K23&lt;&gt;"",Material!C23,"")</f>
        <v/>
      </c>
      <c r="D65" s="260"/>
      <c r="E65" s="260"/>
      <c r="F65" s="261"/>
      <c r="G65" s="24" t="str">
        <f>IF(Material!K23&lt;&gt;"","Un.","")</f>
        <v/>
      </c>
      <c r="H65" s="24" t="str">
        <f>IF(Material!K23&lt;&gt;"",Material!K23,"")</f>
        <v/>
      </c>
      <c r="I65" s="25" t="str">
        <f>IF(Material!K23&lt;&gt;"",Material!N23,"")</f>
        <v/>
      </c>
      <c r="J65" s="262" t="str">
        <f>IF(Material!K23&lt;&gt;"",Material!W23,"")</f>
        <v/>
      </c>
      <c r="K65" s="262"/>
      <c r="L65" s="25" t="str">
        <f>IF(Material!K23&lt;&gt;"",Material!M23,"")</f>
        <v/>
      </c>
      <c r="M65" s="25" t="str">
        <f>IF(Material!K23&lt;&gt;"",Material!T23,"")</f>
        <v/>
      </c>
      <c r="N65" s="50" t="str">
        <f>IF(Material!K23&lt;&gt;"",Material!P23,"")</f>
        <v/>
      </c>
      <c r="O65" s="50" t="str">
        <f>IF(Material!K23&lt;&gt;"",Material!Q23,"")</f>
        <v/>
      </c>
      <c r="P65" s="50" t="str">
        <f>IF(Material!K23&lt;&gt;"",Material!R23,"")</f>
        <v/>
      </c>
      <c r="Q65" s="50" t="str">
        <f>IF(Material!K23&lt;&gt;"",Material!S23,"")</f>
        <v/>
      </c>
    </row>
    <row r="66" spans="2:17" ht="15" customHeight="1" x14ac:dyDescent="0.2">
      <c r="B66" s="24" t="str">
        <f>IF(Material!K24&lt;&gt;"",Material!B24,"")</f>
        <v/>
      </c>
      <c r="C66" s="259" t="str">
        <f>IF(Material!K24&lt;&gt;"",Material!C24,"")</f>
        <v/>
      </c>
      <c r="D66" s="260"/>
      <c r="E66" s="260"/>
      <c r="F66" s="261"/>
      <c r="G66" s="24" t="str">
        <f>IF(Material!K24&lt;&gt;"","Un.","")</f>
        <v/>
      </c>
      <c r="H66" s="24" t="str">
        <f>IF(Material!K24&lt;&gt;"",Material!K24,"")</f>
        <v/>
      </c>
      <c r="I66" s="25" t="str">
        <f>IF(Material!K24&lt;&gt;"",Material!N24,"")</f>
        <v/>
      </c>
      <c r="J66" s="262" t="str">
        <f>IF(Material!K24&lt;&gt;"",Material!W24,"")</f>
        <v/>
      </c>
      <c r="K66" s="262"/>
      <c r="L66" s="25" t="str">
        <f>IF(Material!K24&lt;&gt;"",Material!M24,"")</f>
        <v/>
      </c>
      <c r="M66" s="25" t="str">
        <f>IF(Material!K24&lt;&gt;"",Material!T24,"")</f>
        <v/>
      </c>
      <c r="N66" s="50" t="str">
        <f>IF(Material!K24&lt;&gt;"",Material!P24,"")</f>
        <v/>
      </c>
      <c r="O66" s="50" t="str">
        <f>IF(Material!K24&lt;&gt;"",Material!Q24,"")</f>
        <v/>
      </c>
      <c r="P66" s="50" t="str">
        <f>IF(Material!K24&lt;&gt;"",Material!R24,"")</f>
        <v/>
      </c>
      <c r="Q66" s="50" t="str">
        <f>IF(Material!K24&lt;&gt;"",Material!S24,"")</f>
        <v/>
      </c>
    </row>
    <row r="67" spans="2:17" ht="15" customHeight="1" x14ac:dyDescent="0.2">
      <c r="B67" s="24" t="str">
        <f>IF(Material!K25&lt;&gt;"",Material!B25,"")</f>
        <v/>
      </c>
      <c r="C67" s="259" t="str">
        <f>IF(Material!K25&lt;&gt;"",Material!C25,"")</f>
        <v/>
      </c>
      <c r="D67" s="260"/>
      <c r="E67" s="260"/>
      <c r="F67" s="261"/>
      <c r="G67" s="24" t="str">
        <f>IF(Material!K25&lt;&gt;"","Un.","")</f>
        <v/>
      </c>
      <c r="H67" s="24" t="str">
        <f>IF(Material!K25&lt;&gt;"",Material!K25,"")</f>
        <v/>
      </c>
      <c r="I67" s="25" t="str">
        <f>IF(Material!K25&lt;&gt;"",Material!N25,"")</f>
        <v/>
      </c>
      <c r="J67" s="262" t="str">
        <f>IF(Material!K25&lt;&gt;"",Material!W25,"")</f>
        <v/>
      </c>
      <c r="K67" s="262"/>
      <c r="L67" s="25" t="str">
        <f>IF(Material!K25&lt;&gt;"",Material!M25,"")</f>
        <v/>
      </c>
      <c r="M67" s="25" t="str">
        <f>IF(Material!K25&lt;&gt;"",Material!T25,"")</f>
        <v/>
      </c>
      <c r="N67" s="50" t="str">
        <f>IF(Material!K25&lt;&gt;"",Material!P25,"")</f>
        <v/>
      </c>
      <c r="O67" s="50" t="str">
        <f>IF(Material!K25&lt;&gt;"",Material!Q25,"")</f>
        <v/>
      </c>
      <c r="P67" s="50" t="str">
        <f>IF(Material!K25&lt;&gt;"",Material!R25,"")</f>
        <v/>
      </c>
      <c r="Q67" s="50" t="str">
        <f>IF(Material!K25&lt;&gt;"",Material!S25,"")</f>
        <v/>
      </c>
    </row>
    <row r="68" spans="2:17" ht="15" customHeight="1" x14ac:dyDescent="0.2">
      <c r="B68" s="24" t="str">
        <f>IF(Material!K26&lt;&gt;"",Material!B26,"")</f>
        <v/>
      </c>
      <c r="C68" s="259" t="str">
        <f>IF(Material!K26&lt;&gt;"",Material!C26,"")</f>
        <v/>
      </c>
      <c r="D68" s="260"/>
      <c r="E68" s="260"/>
      <c r="F68" s="261"/>
      <c r="G68" s="24" t="str">
        <f>IF(Material!K26&lt;&gt;"","Un.","")</f>
        <v/>
      </c>
      <c r="H68" s="24" t="str">
        <f>IF(Material!K26&lt;&gt;"",Material!K26,"")</f>
        <v/>
      </c>
      <c r="I68" s="25" t="str">
        <f>IF(Material!K26&lt;&gt;"",Material!N26,"")</f>
        <v/>
      </c>
      <c r="J68" s="262" t="str">
        <f>IF(Material!K26&lt;&gt;"",Material!W26,"")</f>
        <v/>
      </c>
      <c r="K68" s="262"/>
      <c r="L68" s="25" t="str">
        <f>IF(Material!K26&lt;&gt;"",Material!M26,"")</f>
        <v/>
      </c>
      <c r="M68" s="25" t="str">
        <f>IF(Material!K26&lt;&gt;"",Material!T26,"")</f>
        <v/>
      </c>
      <c r="N68" s="50" t="str">
        <f>IF(Material!K26&lt;&gt;"",Material!P26,"")</f>
        <v/>
      </c>
      <c r="O68" s="50" t="str">
        <f>IF(Material!K26&lt;&gt;"",Material!Q26,"")</f>
        <v/>
      </c>
      <c r="P68" s="50" t="str">
        <f>IF(Material!K26&lt;&gt;"",Material!R26,"")</f>
        <v/>
      </c>
      <c r="Q68" s="50" t="str">
        <f>IF(Material!K26&lt;&gt;"",Material!S26,"")</f>
        <v/>
      </c>
    </row>
    <row r="69" spans="2:17" ht="15" customHeight="1" x14ac:dyDescent="0.2">
      <c r="B69" s="24" t="str">
        <f>IF(Material!K27&lt;&gt;"",Material!B27,"")</f>
        <v/>
      </c>
      <c r="C69" s="259" t="str">
        <f>IF(Material!K27&lt;&gt;"",Material!C27,"")</f>
        <v/>
      </c>
      <c r="D69" s="260"/>
      <c r="E69" s="260"/>
      <c r="F69" s="261"/>
      <c r="G69" s="24" t="str">
        <f>IF(Material!K27&lt;&gt;"","Un.","")</f>
        <v/>
      </c>
      <c r="H69" s="24" t="str">
        <f>IF(Material!K27&lt;&gt;"",Material!K27,"")</f>
        <v/>
      </c>
      <c r="I69" s="25" t="str">
        <f>IF(Material!K27&lt;&gt;"",Material!N27,"")</f>
        <v/>
      </c>
      <c r="J69" s="262" t="str">
        <f>IF(Material!K27&lt;&gt;"",Material!W27,"")</f>
        <v/>
      </c>
      <c r="K69" s="262"/>
      <c r="L69" s="25" t="str">
        <f>IF(Material!K27&lt;&gt;"",Material!M27,"")</f>
        <v/>
      </c>
      <c r="M69" s="25" t="str">
        <f>IF(Material!K27&lt;&gt;"",Material!T27,"")</f>
        <v/>
      </c>
      <c r="N69" s="50" t="str">
        <f>IF(Material!K27&lt;&gt;"",Material!P27,"")</f>
        <v/>
      </c>
      <c r="O69" s="50" t="str">
        <f>IF(Material!K27&lt;&gt;"",Material!Q27,"")</f>
        <v/>
      </c>
      <c r="P69" s="50" t="str">
        <f>IF(Material!K27&lt;&gt;"",Material!R27,"")</f>
        <v/>
      </c>
      <c r="Q69" s="50" t="str">
        <f>IF(Material!K27&lt;&gt;"",Material!S27,"")</f>
        <v/>
      </c>
    </row>
    <row r="70" spans="2:17" ht="15" customHeight="1" x14ac:dyDescent="0.2">
      <c r="B70" s="24" t="str">
        <f>IF(Material!K28&lt;&gt;"",Material!B28,"")</f>
        <v/>
      </c>
      <c r="C70" s="259" t="str">
        <f>IF(Material!K28&lt;&gt;"",Material!C28,"")</f>
        <v/>
      </c>
      <c r="D70" s="260"/>
      <c r="E70" s="260"/>
      <c r="F70" s="261"/>
      <c r="G70" s="24" t="str">
        <f>IF(Material!K28&lt;&gt;"","Un.","")</f>
        <v/>
      </c>
      <c r="H70" s="24" t="str">
        <f>IF(Material!K28&lt;&gt;"",Material!K28,"")</f>
        <v/>
      </c>
      <c r="I70" s="25" t="str">
        <f>IF(Material!K28&lt;&gt;"",Material!N28,"")</f>
        <v/>
      </c>
      <c r="J70" s="262" t="str">
        <f>IF(Material!K28&lt;&gt;"",Material!W28,"")</f>
        <v/>
      </c>
      <c r="K70" s="262"/>
      <c r="L70" s="25" t="str">
        <f>IF(Material!K28&lt;&gt;"",Material!M28,"")</f>
        <v/>
      </c>
      <c r="M70" s="25" t="str">
        <f>IF(Material!K28&lt;&gt;"",Material!T28,"")</f>
        <v/>
      </c>
      <c r="N70" s="50" t="str">
        <f>IF(Material!K28&lt;&gt;"",Material!P28,"")</f>
        <v/>
      </c>
      <c r="O70" s="50" t="str">
        <f>IF(Material!K28&lt;&gt;"",Material!Q28,"")</f>
        <v/>
      </c>
      <c r="P70" s="50" t="str">
        <f>IF(Material!K28&lt;&gt;"",Material!R28,"")</f>
        <v/>
      </c>
      <c r="Q70" s="50" t="str">
        <f>IF(Material!K28&lt;&gt;"",Material!S28,"")</f>
        <v/>
      </c>
    </row>
    <row r="71" spans="2:17" ht="15" customHeight="1" x14ac:dyDescent="0.2">
      <c r="B71" s="24" t="str">
        <f>IF(Material!K29&lt;&gt;"",Material!B29,"")</f>
        <v/>
      </c>
      <c r="C71" s="259" t="str">
        <f>IF(Material!K29&lt;&gt;"",Material!C29,"")</f>
        <v/>
      </c>
      <c r="D71" s="260"/>
      <c r="E71" s="260"/>
      <c r="F71" s="261"/>
      <c r="G71" s="24" t="str">
        <f>IF(Material!K29&lt;&gt;"","Un.","")</f>
        <v/>
      </c>
      <c r="H71" s="24" t="str">
        <f>IF(Material!K29&lt;&gt;"",Material!K29,"")</f>
        <v/>
      </c>
      <c r="I71" s="25" t="str">
        <f>IF(Material!K29&lt;&gt;"",Material!N29,"")</f>
        <v/>
      </c>
      <c r="J71" s="262" t="str">
        <f>IF(Material!K29&lt;&gt;"",Material!W29,"")</f>
        <v/>
      </c>
      <c r="K71" s="262"/>
      <c r="L71" s="25" t="str">
        <f>IF(Material!K29&lt;&gt;"",Material!M29,"")</f>
        <v/>
      </c>
      <c r="M71" s="25" t="str">
        <f>IF(Material!K29&lt;&gt;"",Material!T29,"")</f>
        <v/>
      </c>
      <c r="N71" s="50" t="str">
        <f>IF(Material!K29&lt;&gt;"",Material!P29,"")</f>
        <v/>
      </c>
      <c r="O71" s="50" t="str">
        <f>IF(Material!K29&lt;&gt;"",Material!Q29,"")</f>
        <v/>
      </c>
      <c r="P71" s="50" t="str">
        <f>IF(Material!K29&lt;&gt;"",Material!R29,"")</f>
        <v/>
      </c>
      <c r="Q71" s="50" t="str">
        <f>IF(Material!K29&lt;&gt;"",Material!S29,"")</f>
        <v/>
      </c>
    </row>
    <row r="72" spans="2:17" ht="15" customHeight="1" x14ac:dyDescent="0.2">
      <c r="B72" s="24" t="str">
        <f>IF(Material!K30&lt;&gt;"",Material!B30,"")</f>
        <v/>
      </c>
      <c r="C72" s="259" t="str">
        <f>IF(Material!K30&lt;&gt;"",Material!C30,"")</f>
        <v/>
      </c>
      <c r="D72" s="260"/>
      <c r="E72" s="260"/>
      <c r="F72" s="261"/>
      <c r="G72" s="24" t="str">
        <f>IF(Material!K30&lt;&gt;"","Un.","")</f>
        <v/>
      </c>
      <c r="H72" s="24" t="str">
        <f>IF(Material!K30&lt;&gt;"",Material!K30,"")</f>
        <v/>
      </c>
      <c r="I72" s="25" t="str">
        <f>IF(Material!K30&lt;&gt;"",Material!N30,"")</f>
        <v/>
      </c>
      <c r="J72" s="262" t="str">
        <f>IF(Material!K30&lt;&gt;"",Material!W30,"")</f>
        <v/>
      </c>
      <c r="K72" s="262"/>
      <c r="L72" s="25" t="str">
        <f>IF(Material!K30&lt;&gt;"",Material!M30,"")</f>
        <v/>
      </c>
      <c r="M72" s="25" t="str">
        <f>IF(Material!K30&lt;&gt;"",Material!T30,"")</f>
        <v/>
      </c>
      <c r="N72" s="50" t="str">
        <f>IF(Material!K30&lt;&gt;"",Material!P30,"")</f>
        <v/>
      </c>
      <c r="O72" s="50" t="str">
        <f>IF(Material!K30&lt;&gt;"",Material!Q30,"")</f>
        <v/>
      </c>
      <c r="P72" s="50" t="str">
        <f>IF(Material!K30&lt;&gt;"",Material!R30,"")</f>
        <v/>
      </c>
      <c r="Q72" s="50" t="str">
        <f>IF(Material!K30&lt;&gt;"",Material!S30,"")</f>
        <v/>
      </c>
    </row>
    <row r="73" spans="2:17" ht="15" customHeight="1" x14ac:dyDescent="0.2">
      <c r="B73" s="24" t="str">
        <f>IF(Material!K31&lt;&gt;"",Material!B31,"")</f>
        <v/>
      </c>
      <c r="C73" s="259" t="str">
        <f>IF(Material!K31&lt;&gt;"",Material!C31,"")</f>
        <v/>
      </c>
      <c r="D73" s="260"/>
      <c r="E73" s="260"/>
      <c r="F73" s="261"/>
      <c r="G73" s="24" t="str">
        <f>IF(Material!K31&lt;&gt;"","Un.","")</f>
        <v/>
      </c>
      <c r="H73" s="24" t="str">
        <f>IF(Material!K31&lt;&gt;"",Material!K31,"")</f>
        <v/>
      </c>
      <c r="I73" s="25" t="str">
        <f>IF(Material!K31&lt;&gt;"",Material!N31,"")</f>
        <v/>
      </c>
      <c r="J73" s="262" t="str">
        <f>IF(Material!K31&lt;&gt;"",Material!W31,"")</f>
        <v/>
      </c>
      <c r="K73" s="262"/>
      <c r="L73" s="25" t="str">
        <f>IF(Material!K31&lt;&gt;"",Material!M31,"")</f>
        <v/>
      </c>
      <c r="M73" s="25" t="str">
        <f>IF(Material!K31&lt;&gt;"",Material!T31,"")</f>
        <v/>
      </c>
      <c r="N73" s="50" t="str">
        <f>IF(Material!K31&lt;&gt;"",Material!P31,"")</f>
        <v/>
      </c>
      <c r="O73" s="50" t="str">
        <f>IF(Material!K31&lt;&gt;"",Material!Q31,"")</f>
        <v/>
      </c>
      <c r="P73" s="50" t="str">
        <f>IF(Material!K31&lt;&gt;"",Material!R31,"")</f>
        <v/>
      </c>
      <c r="Q73" s="50" t="str">
        <f>IF(Material!K31&lt;&gt;"",Material!S31,"")</f>
        <v/>
      </c>
    </row>
    <row r="74" spans="2:17" ht="15" customHeight="1" x14ac:dyDescent="0.2">
      <c r="B74" s="24" t="str">
        <f>IF(Material!K32&lt;&gt;"",Material!B32,"")</f>
        <v/>
      </c>
      <c r="C74" s="259" t="str">
        <f>IF(Material!K32&lt;&gt;"",Material!C32,"")</f>
        <v/>
      </c>
      <c r="D74" s="260"/>
      <c r="E74" s="260"/>
      <c r="F74" s="261"/>
      <c r="G74" s="24" t="str">
        <f>IF(Material!K32&lt;&gt;"","Un.","")</f>
        <v/>
      </c>
      <c r="H74" s="24" t="str">
        <f>IF(Material!K32&lt;&gt;"",Material!K32,"")</f>
        <v/>
      </c>
      <c r="I74" s="25" t="str">
        <f>IF(Material!K32&lt;&gt;"",Material!N32,"")</f>
        <v/>
      </c>
      <c r="J74" s="262" t="str">
        <f>IF(Material!K32&lt;&gt;"",Material!W32,"")</f>
        <v/>
      </c>
      <c r="K74" s="262"/>
      <c r="L74" s="25" t="str">
        <f>IF(Material!K32&lt;&gt;"",Material!M32,"")</f>
        <v/>
      </c>
      <c r="M74" s="25" t="str">
        <f>IF(Material!K32&lt;&gt;"",Material!T32,"")</f>
        <v/>
      </c>
      <c r="N74" s="50" t="str">
        <f>IF(Material!K32&lt;&gt;"",Material!P32,"")</f>
        <v/>
      </c>
      <c r="O74" s="50" t="str">
        <f>IF(Material!K32&lt;&gt;"",Material!Q32,"")</f>
        <v/>
      </c>
      <c r="P74" s="50" t="str">
        <f>IF(Material!K32&lt;&gt;"",Material!R32,"")</f>
        <v/>
      </c>
      <c r="Q74" s="50" t="str">
        <f>IF(Material!K32&lt;&gt;"",Material!S32,"")</f>
        <v/>
      </c>
    </row>
    <row r="75" spans="2:17" ht="15" customHeight="1" thickBot="1" x14ac:dyDescent="0.25">
      <c r="B75" s="24" t="str">
        <f>IF(Material!K33&lt;&gt;"",Material!B33,"")</f>
        <v/>
      </c>
      <c r="C75" s="259" t="str">
        <f>IF(Material!K33&lt;&gt;"",Material!C33,"")</f>
        <v/>
      </c>
      <c r="D75" s="260"/>
      <c r="E75" s="260"/>
      <c r="F75" s="261"/>
      <c r="G75" s="24" t="str">
        <f>IF(Material!K33&lt;&gt;"","Un.","")</f>
        <v/>
      </c>
      <c r="H75" s="24" t="str">
        <f>IF(Material!K33&lt;&gt;"",Material!K33,"")</f>
        <v/>
      </c>
      <c r="I75" s="25" t="str">
        <f>IF(Material!K33&lt;&gt;"",Material!N33,"")</f>
        <v/>
      </c>
      <c r="J75" s="262" t="str">
        <f>IF(Material!K33&lt;&gt;"",Material!W33,"")</f>
        <v/>
      </c>
      <c r="K75" s="262"/>
      <c r="L75" s="25" t="str">
        <f>IF(Material!K33&lt;&gt;"",Material!M33,"")</f>
        <v/>
      </c>
      <c r="M75" s="25" t="str">
        <f>IF(Material!K33&lt;&gt;"",Material!T33,"")</f>
        <v/>
      </c>
      <c r="N75" s="50" t="str">
        <f>IF(Material!K33&lt;&gt;"",Material!P33,"")</f>
        <v/>
      </c>
      <c r="O75" s="50" t="str">
        <f>IF(Material!K33&lt;&gt;"",Material!Q33,"")</f>
        <v/>
      </c>
      <c r="P75" s="50" t="str">
        <f>IF(Material!K33&lt;&gt;"",Material!R33,"")</f>
        <v/>
      </c>
      <c r="Q75" s="50" t="str">
        <f>IF(Material!K33&lt;&gt;"",Material!S33,"")</f>
        <v/>
      </c>
    </row>
    <row r="76" spans="2:17" ht="15" hidden="1" customHeight="1" x14ac:dyDescent="0.2">
      <c r="B76" s="24" t="str">
        <f>IF(Material!K34&lt;&gt;"",Material!B34,"")</f>
        <v/>
      </c>
      <c r="C76" s="259" t="str">
        <f>IF(Material!K34&lt;&gt;"",Material!C34,"")</f>
        <v/>
      </c>
      <c r="D76" s="260"/>
      <c r="E76" s="260"/>
      <c r="F76" s="261"/>
      <c r="G76" s="24" t="str">
        <f>IF(Material!K34&lt;&gt;"","Un.","")</f>
        <v/>
      </c>
      <c r="H76" s="24" t="str">
        <f>IF(Material!K34&lt;&gt;"",Material!K34,"")</f>
        <v/>
      </c>
      <c r="I76" s="25" t="str">
        <f>IF(Material!K34&lt;&gt;"",Material!N34,"")</f>
        <v/>
      </c>
      <c r="J76" s="262" t="str">
        <f>IF(Material!K34&lt;&gt;"",Material!W34,"")</f>
        <v/>
      </c>
      <c r="K76" s="262"/>
      <c r="L76" s="25" t="str">
        <f>IF(Material!K34&lt;&gt;"",Material!M34,"")</f>
        <v/>
      </c>
      <c r="M76" s="25" t="str">
        <f>IF(Material!K34&lt;&gt;"",Material!T34,"")</f>
        <v/>
      </c>
      <c r="N76" s="50" t="str">
        <f>IF(Material!K34&lt;&gt;"",Material!P34,"")</f>
        <v/>
      </c>
      <c r="O76" s="50" t="str">
        <f>IF(Material!K34&lt;&gt;"",Material!Q34,"")</f>
        <v/>
      </c>
      <c r="P76" s="50" t="str">
        <f>IF(Material!K34&lt;&gt;"",Material!R34,"")</f>
        <v/>
      </c>
      <c r="Q76" s="50" t="str">
        <f>IF(Material!K34&lt;&gt;"",Material!S34,"")</f>
        <v/>
      </c>
    </row>
    <row r="77" spans="2:17" ht="15" hidden="1" customHeight="1" x14ac:dyDescent="0.2">
      <c r="B77" s="24" t="str">
        <f>IF(Material!K35&lt;&gt;"",Material!B35,"")</f>
        <v/>
      </c>
      <c r="C77" s="259" t="str">
        <f>IF(Material!K35&lt;&gt;"",Material!C35,"")</f>
        <v/>
      </c>
      <c r="D77" s="260"/>
      <c r="E77" s="260"/>
      <c r="F77" s="261"/>
      <c r="G77" s="24" t="str">
        <f>IF(Material!K35&lt;&gt;"","Un.","")</f>
        <v/>
      </c>
      <c r="H77" s="24" t="str">
        <f>IF(Material!K35&lt;&gt;"",Material!K35,"")</f>
        <v/>
      </c>
      <c r="I77" s="25" t="str">
        <f>IF(Material!K35&lt;&gt;"",Material!N35,"")</f>
        <v/>
      </c>
      <c r="J77" s="262" t="str">
        <f>IF(Material!K35&lt;&gt;"",Material!W35,"")</f>
        <v/>
      </c>
      <c r="K77" s="262"/>
      <c r="L77" s="25" t="str">
        <f>IF(Material!K35&lt;&gt;"",Material!M35,"")</f>
        <v/>
      </c>
      <c r="M77" s="25" t="str">
        <f>IF(Material!K35&lt;&gt;"",Material!T35,"")</f>
        <v/>
      </c>
      <c r="N77" s="50" t="str">
        <f>IF(Material!K35&lt;&gt;"",Material!P35,"")</f>
        <v/>
      </c>
      <c r="O77" s="50" t="str">
        <f>IF(Material!K35&lt;&gt;"",Material!Q35,"")</f>
        <v/>
      </c>
      <c r="P77" s="50" t="str">
        <f>IF(Material!K35&lt;&gt;"",Material!R35,"")</f>
        <v/>
      </c>
      <c r="Q77" s="50" t="str">
        <f>IF(Material!K35&lt;&gt;"",Material!S35,"")</f>
        <v/>
      </c>
    </row>
    <row r="78" spans="2:17" ht="15" hidden="1" customHeight="1" x14ac:dyDescent="0.2">
      <c r="B78" s="24" t="str">
        <f>IF(Material!K36&lt;&gt;"",Material!B36,"")</f>
        <v/>
      </c>
      <c r="C78" s="259" t="str">
        <f>IF(Material!K36&lt;&gt;"",Material!C36,"")</f>
        <v/>
      </c>
      <c r="D78" s="260"/>
      <c r="E78" s="260"/>
      <c r="F78" s="261"/>
      <c r="G78" s="24" t="str">
        <f>IF(Material!K36&lt;&gt;"","Un.","")</f>
        <v/>
      </c>
      <c r="H78" s="24" t="str">
        <f>IF(Material!K36&lt;&gt;"",Material!K36,"")</f>
        <v/>
      </c>
      <c r="I78" s="25" t="str">
        <f>IF(Material!K36&lt;&gt;"",Material!N36,"")</f>
        <v/>
      </c>
      <c r="J78" s="262" t="str">
        <f>IF(Material!K36&lt;&gt;"",Material!W36,"")</f>
        <v/>
      </c>
      <c r="K78" s="262"/>
      <c r="L78" s="25" t="str">
        <f>IF(Material!K36&lt;&gt;"",Material!M36,"")</f>
        <v/>
      </c>
      <c r="M78" s="25" t="str">
        <f>IF(Material!K36&lt;&gt;"",Material!T36,"")</f>
        <v/>
      </c>
      <c r="N78" s="50" t="str">
        <f>IF(Material!K36&lt;&gt;"",Material!P36,"")</f>
        <v/>
      </c>
      <c r="O78" s="50" t="str">
        <f>IF(Material!K36&lt;&gt;"",Material!Q36,"")</f>
        <v/>
      </c>
      <c r="P78" s="50" t="str">
        <f>IF(Material!K36&lt;&gt;"",Material!R36,"")</f>
        <v/>
      </c>
      <c r="Q78" s="50" t="str">
        <f>IF(Material!K36&lt;&gt;"",Material!S36,"")</f>
        <v/>
      </c>
    </row>
    <row r="79" spans="2:17" ht="15" hidden="1" customHeight="1" x14ac:dyDescent="0.2">
      <c r="B79" s="24" t="str">
        <f>IF(Material!K37&lt;&gt;"",Material!B37,"")</f>
        <v/>
      </c>
      <c r="C79" s="259" t="str">
        <f>IF(Material!K37&lt;&gt;"",Material!C37,"")</f>
        <v/>
      </c>
      <c r="D79" s="260"/>
      <c r="E79" s="260"/>
      <c r="F79" s="261"/>
      <c r="G79" s="24" t="str">
        <f>IF(Material!K37&lt;&gt;"","Un.","")</f>
        <v/>
      </c>
      <c r="H79" s="24" t="str">
        <f>IF(Material!K37&lt;&gt;"",Material!K37,"")</f>
        <v/>
      </c>
      <c r="I79" s="25" t="str">
        <f>IF(Material!K37&lt;&gt;"",Material!N37,"")</f>
        <v/>
      </c>
      <c r="J79" s="262" t="str">
        <f>IF(Material!K37&lt;&gt;"",Material!W37,"")</f>
        <v/>
      </c>
      <c r="K79" s="262"/>
      <c r="L79" s="25" t="str">
        <f>IF(Material!K37&lt;&gt;"",Material!M37,"")</f>
        <v/>
      </c>
      <c r="M79" s="25" t="str">
        <f>IF(Material!K37&lt;&gt;"",Material!T37,"")</f>
        <v/>
      </c>
      <c r="N79" s="50" t="str">
        <f>IF(Material!K37&lt;&gt;"",Material!P37,"")</f>
        <v/>
      </c>
      <c r="O79" s="50" t="str">
        <f>IF(Material!K37&lt;&gt;"",Material!Q37,"")</f>
        <v/>
      </c>
      <c r="P79" s="50" t="str">
        <f>IF(Material!K37&lt;&gt;"",Material!R37,"")</f>
        <v/>
      </c>
      <c r="Q79" s="50" t="str">
        <f>IF(Material!K37&lt;&gt;"",Material!S37,"")</f>
        <v/>
      </c>
    </row>
    <row r="80" spans="2:17" ht="15" hidden="1" customHeight="1" x14ac:dyDescent="0.2">
      <c r="B80" s="24" t="str">
        <f>IF(Material!K38&lt;&gt;"",Material!B38,"")</f>
        <v/>
      </c>
      <c r="C80" s="259" t="str">
        <f>IF(Material!K38&lt;&gt;"",Material!C38,"")</f>
        <v/>
      </c>
      <c r="D80" s="260"/>
      <c r="E80" s="260"/>
      <c r="F80" s="261"/>
      <c r="G80" s="24" t="str">
        <f>IF(Material!K38&lt;&gt;"","Un.","")</f>
        <v/>
      </c>
      <c r="H80" s="24" t="str">
        <f>IF(Material!K38&lt;&gt;"",Material!K38,"")</f>
        <v/>
      </c>
      <c r="I80" s="25" t="str">
        <f>IF(Material!K38&lt;&gt;"",Material!N38,"")</f>
        <v/>
      </c>
      <c r="J80" s="262" t="str">
        <f>IF(Material!K38&lt;&gt;"",Material!W38,"")</f>
        <v/>
      </c>
      <c r="K80" s="262"/>
      <c r="L80" s="25" t="str">
        <f>IF(Material!K38&lt;&gt;"",Material!M38,"")</f>
        <v/>
      </c>
      <c r="M80" s="25" t="str">
        <f>IF(Material!K38&lt;&gt;"",Material!T38,"")</f>
        <v/>
      </c>
      <c r="N80" s="50" t="str">
        <f>IF(Material!K38&lt;&gt;"",Material!P38,"")</f>
        <v/>
      </c>
      <c r="O80" s="50" t="str">
        <f>IF(Material!K38&lt;&gt;"",Material!Q38,"")</f>
        <v/>
      </c>
      <c r="P80" s="50" t="str">
        <f>IF(Material!K38&lt;&gt;"",Material!R38,"")</f>
        <v/>
      </c>
      <c r="Q80" s="50" t="str">
        <f>IF(Material!K38&lt;&gt;"",Material!S38,"")</f>
        <v/>
      </c>
    </row>
    <row r="81" spans="2:17" ht="15" hidden="1" customHeight="1" x14ac:dyDescent="0.2">
      <c r="B81" s="24" t="str">
        <f>IF(Material!K39&lt;&gt;"",Material!B39,"")</f>
        <v/>
      </c>
      <c r="C81" s="259" t="str">
        <f>IF(Material!K39&lt;&gt;"",Material!C39,"")</f>
        <v/>
      </c>
      <c r="D81" s="260"/>
      <c r="E81" s="260"/>
      <c r="F81" s="261"/>
      <c r="G81" s="24" t="str">
        <f>IF(Material!K39&lt;&gt;"","Un.","")</f>
        <v/>
      </c>
      <c r="H81" s="24" t="str">
        <f>IF(Material!K39&lt;&gt;"",Material!K39,"")</f>
        <v/>
      </c>
      <c r="I81" s="25" t="str">
        <f>IF(Material!K39&lt;&gt;"",Material!N39,"")</f>
        <v/>
      </c>
      <c r="J81" s="262" t="str">
        <f>IF(Material!K39&lt;&gt;"",Material!W39,"")</f>
        <v/>
      </c>
      <c r="K81" s="262"/>
      <c r="L81" s="25" t="str">
        <f>IF(Material!K39&lt;&gt;"",Material!M39,"")</f>
        <v/>
      </c>
      <c r="M81" s="25" t="str">
        <f>IF(Material!K39&lt;&gt;"",Material!T39,"")</f>
        <v/>
      </c>
      <c r="N81" s="50" t="str">
        <f>IF(Material!K39&lt;&gt;"",Material!P39,"")</f>
        <v/>
      </c>
      <c r="O81" s="50" t="str">
        <f>IF(Material!K39&lt;&gt;"",Material!Q39,"")</f>
        <v/>
      </c>
      <c r="P81" s="50" t="str">
        <f>IF(Material!K39&lt;&gt;"",Material!R39,"")</f>
        <v/>
      </c>
      <c r="Q81" s="50" t="str">
        <f>IF(Material!K39&lt;&gt;"",Material!S39,"")</f>
        <v/>
      </c>
    </row>
    <row r="82" spans="2:17" ht="15" hidden="1" customHeight="1" x14ac:dyDescent="0.2">
      <c r="B82" s="24" t="str">
        <f>IF(Material!K40&lt;&gt;"",Material!B40,"")</f>
        <v/>
      </c>
      <c r="C82" s="259" t="str">
        <f>IF(Material!K40&lt;&gt;"",Material!C40,"")</f>
        <v/>
      </c>
      <c r="D82" s="260"/>
      <c r="E82" s="260"/>
      <c r="F82" s="261"/>
      <c r="G82" s="24" t="str">
        <f>IF(Material!K40&lt;&gt;"","Un.","")</f>
        <v/>
      </c>
      <c r="H82" s="24" t="str">
        <f>IF(Material!K40&lt;&gt;"",Material!K40,"")</f>
        <v/>
      </c>
      <c r="I82" s="25" t="str">
        <f>IF(Material!K40&lt;&gt;"",Material!N40,"")</f>
        <v/>
      </c>
      <c r="J82" s="262" t="str">
        <f>IF(Material!K40&lt;&gt;"",Material!W40,"")</f>
        <v/>
      </c>
      <c r="K82" s="262"/>
      <c r="L82" s="25" t="str">
        <f>IF(Material!K40&lt;&gt;"",Material!M40,"")</f>
        <v/>
      </c>
      <c r="M82" s="25" t="str">
        <f>IF(Material!K40&lt;&gt;"",Material!T40,"")</f>
        <v/>
      </c>
      <c r="N82" s="50" t="str">
        <f>IF(Material!K40&lt;&gt;"",Material!P40,"")</f>
        <v/>
      </c>
      <c r="O82" s="50" t="str">
        <f>IF(Material!K40&lt;&gt;"",Material!Q40,"")</f>
        <v/>
      </c>
      <c r="P82" s="50" t="str">
        <f>IF(Material!K40&lt;&gt;"",Material!R40,"")</f>
        <v/>
      </c>
      <c r="Q82" s="50" t="str">
        <f>IF(Material!K40&lt;&gt;"",Material!S40,"")</f>
        <v/>
      </c>
    </row>
    <row r="83" spans="2:17" ht="15" hidden="1" customHeight="1" x14ac:dyDescent="0.2">
      <c r="B83" s="24" t="str">
        <f>IF(Material!K41&lt;&gt;"",Material!B41,"")</f>
        <v/>
      </c>
      <c r="C83" s="259" t="str">
        <f>IF(Material!K41&lt;&gt;"",Material!C41,"")</f>
        <v/>
      </c>
      <c r="D83" s="260"/>
      <c r="E83" s="260"/>
      <c r="F83" s="261"/>
      <c r="G83" s="24" t="str">
        <f>IF(Material!K41&lt;&gt;"","Un.","")</f>
        <v/>
      </c>
      <c r="H83" s="24" t="str">
        <f>IF(Material!K41&lt;&gt;"",Material!K41,"")</f>
        <v/>
      </c>
      <c r="I83" s="25" t="str">
        <f>IF(Material!K41&lt;&gt;"",Material!N41,"")</f>
        <v/>
      </c>
      <c r="J83" s="262" t="str">
        <f>IF(Material!K41&lt;&gt;"",Material!W41,"")</f>
        <v/>
      </c>
      <c r="K83" s="262"/>
      <c r="L83" s="25" t="str">
        <f>IF(Material!K41&lt;&gt;"",Material!M41,"")</f>
        <v/>
      </c>
      <c r="M83" s="25" t="str">
        <f>IF(Material!K41&lt;&gt;"",Material!T41,"")</f>
        <v/>
      </c>
      <c r="N83" s="50" t="str">
        <f>IF(Material!K41&lt;&gt;"",Material!P41,"")</f>
        <v/>
      </c>
      <c r="O83" s="50" t="str">
        <f>IF(Material!K41&lt;&gt;"",Material!Q41,"")</f>
        <v/>
      </c>
      <c r="P83" s="50" t="str">
        <f>IF(Material!K41&lt;&gt;"",Material!R41,"")</f>
        <v/>
      </c>
      <c r="Q83" s="50" t="str">
        <f>IF(Material!K41&lt;&gt;"",Material!S41,"")</f>
        <v/>
      </c>
    </row>
    <row r="84" spans="2:17" ht="15" hidden="1" customHeight="1" x14ac:dyDescent="0.2">
      <c r="B84" s="24" t="str">
        <f>IF(Material!K42&lt;&gt;"",Material!B42,"")</f>
        <v/>
      </c>
      <c r="C84" s="259" t="str">
        <f>IF(Material!K42&lt;&gt;"",Material!C42,"")</f>
        <v/>
      </c>
      <c r="D84" s="260"/>
      <c r="E84" s="260"/>
      <c r="F84" s="261"/>
      <c r="G84" s="24" t="str">
        <f>IF(Material!K42&lt;&gt;"","Un.","")</f>
        <v/>
      </c>
      <c r="H84" s="24" t="str">
        <f>IF(Material!K42&lt;&gt;"",Material!K42,"")</f>
        <v/>
      </c>
      <c r="I84" s="25" t="str">
        <f>IF(Material!K42&lt;&gt;"",Material!N42,"")</f>
        <v/>
      </c>
      <c r="J84" s="262" t="str">
        <f>IF(Material!K42&lt;&gt;"",Material!W42,"")</f>
        <v/>
      </c>
      <c r="K84" s="262"/>
      <c r="L84" s="25" t="str">
        <f>IF(Material!K42&lt;&gt;"",Material!M42,"")</f>
        <v/>
      </c>
      <c r="M84" s="25" t="str">
        <f>IF(Material!K42&lt;&gt;"",Material!T42,"")</f>
        <v/>
      </c>
      <c r="N84" s="50" t="str">
        <f>IF(Material!K42&lt;&gt;"",Material!P42,"")</f>
        <v/>
      </c>
      <c r="O84" s="50" t="str">
        <f>IF(Material!K42&lt;&gt;"",Material!Q42,"")</f>
        <v/>
      </c>
      <c r="P84" s="50" t="str">
        <f>IF(Material!K42&lt;&gt;"",Material!R42,"")</f>
        <v/>
      </c>
      <c r="Q84" s="50" t="str">
        <f>IF(Material!K42&lt;&gt;"",Material!S42,"")</f>
        <v/>
      </c>
    </row>
    <row r="85" spans="2:17" ht="15" hidden="1" customHeight="1" x14ac:dyDescent="0.2">
      <c r="B85" s="24" t="str">
        <f>IF(Material!K43&lt;&gt;"",Material!B43,"")</f>
        <v/>
      </c>
      <c r="C85" s="259" t="str">
        <f>IF(Material!K43&lt;&gt;"",Material!C43,"")</f>
        <v/>
      </c>
      <c r="D85" s="260"/>
      <c r="E85" s="260"/>
      <c r="F85" s="261"/>
      <c r="G85" s="24" t="str">
        <f>IF(Material!K43&lt;&gt;"","Un.","")</f>
        <v/>
      </c>
      <c r="H85" s="24" t="str">
        <f>IF(Material!K43&lt;&gt;"",Material!K43,"")</f>
        <v/>
      </c>
      <c r="I85" s="25" t="str">
        <f>IF(Material!K43&lt;&gt;"",Material!N43,"")</f>
        <v/>
      </c>
      <c r="J85" s="262" t="str">
        <f>IF(Material!K43&lt;&gt;"",Material!W43,"")</f>
        <v/>
      </c>
      <c r="K85" s="262"/>
      <c r="L85" s="25" t="str">
        <f>IF(Material!K43&lt;&gt;"",Material!M43,"")</f>
        <v/>
      </c>
      <c r="M85" s="25" t="str">
        <f>IF(Material!K43&lt;&gt;"",Material!T43,"")</f>
        <v/>
      </c>
      <c r="N85" s="50" t="str">
        <f>IF(Material!K43&lt;&gt;"",Material!P43,"")</f>
        <v/>
      </c>
      <c r="O85" s="50" t="str">
        <f>IF(Material!K43&lt;&gt;"",Material!Q43,"")</f>
        <v/>
      </c>
      <c r="P85" s="50" t="str">
        <f>IF(Material!K43&lt;&gt;"",Material!R43,"")</f>
        <v/>
      </c>
      <c r="Q85" s="50" t="str">
        <f>IF(Material!K43&lt;&gt;"",Material!S43,"")</f>
        <v/>
      </c>
    </row>
    <row r="86" spans="2:17" ht="15" hidden="1" customHeight="1" x14ac:dyDescent="0.2">
      <c r="B86" s="24" t="str">
        <f>IF(Material!K44&lt;&gt;"",Material!B44,"")</f>
        <v/>
      </c>
      <c r="C86" s="259" t="str">
        <f>IF(Material!K44&lt;&gt;"",Material!C44,"")</f>
        <v/>
      </c>
      <c r="D86" s="260"/>
      <c r="E86" s="260"/>
      <c r="F86" s="261"/>
      <c r="G86" s="24" t="str">
        <f>IF(Material!K44&lt;&gt;"","Un.","")</f>
        <v/>
      </c>
      <c r="H86" s="24" t="str">
        <f>IF(Material!K44&lt;&gt;"",Material!K44,"")</f>
        <v/>
      </c>
      <c r="I86" s="25" t="str">
        <f>IF(Material!K44&lt;&gt;"",Material!N44,"")</f>
        <v/>
      </c>
      <c r="J86" s="262" t="str">
        <f>IF(Material!K44&lt;&gt;"",Material!W44,"")</f>
        <v/>
      </c>
      <c r="K86" s="262"/>
      <c r="L86" s="25" t="str">
        <f>IF(Material!K44&lt;&gt;"",Material!M44,"")</f>
        <v/>
      </c>
      <c r="M86" s="25" t="str">
        <f>IF(Material!K44&lt;&gt;"",Material!T44,"")</f>
        <v/>
      </c>
      <c r="N86" s="50" t="str">
        <f>IF(Material!K44&lt;&gt;"",Material!P44,"")</f>
        <v/>
      </c>
      <c r="O86" s="50" t="str">
        <f>IF(Material!K44&lt;&gt;"",Material!Q44,"")</f>
        <v/>
      </c>
      <c r="P86" s="50" t="str">
        <f>IF(Material!K44&lt;&gt;"",Material!R44,"")</f>
        <v/>
      </c>
      <c r="Q86" s="50" t="str">
        <f>IF(Material!K44&lt;&gt;"",Material!S44,"")</f>
        <v/>
      </c>
    </row>
    <row r="87" spans="2:17" ht="15" hidden="1" customHeight="1" x14ac:dyDescent="0.2">
      <c r="B87" s="24" t="str">
        <f>IF(Material!K45&lt;&gt;"",Material!B45,"")</f>
        <v/>
      </c>
      <c r="C87" s="259" t="str">
        <f>IF(Material!K45&lt;&gt;"",Material!C45,"")</f>
        <v/>
      </c>
      <c r="D87" s="260"/>
      <c r="E87" s="260"/>
      <c r="F87" s="261"/>
      <c r="G87" s="24" t="str">
        <f>IF(Material!K45&lt;&gt;"","Un.","")</f>
        <v/>
      </c>
      <c r="H87" s="24" t="str">
        <f>IF(Material!K45&lt;&gt;"",Material!K45,"")</f>
        <v/>
      </c>
      <c r="I87" s="25" t="str">
        <f>IF(Material!K45&lt;&gt;"",Material!N45,"")</f>
        <v/>
      </c>
      <c r="J87" s="262" t="str">
        <f>IF(Material!K45&lt;&gt;"",Material!W45,"")</f>
        <v/>
      </c>
      <c r="K87" s="262"/>
      <c r="L87" s="25" t="str">
        <f>IF(Material!K45&lt;&gt;"",Material!M45,"")</f>
        <v/>
      </c>
      <c r="M87" s="25" t="str">
        <f>IF(Material!K45&lt;&gt;"",Material!T45,"")</f>
        <v/>
      </c>
      <c r="N87" s="50" t="str">
        <f>IF(Material!K45&lt;&gt;"",Material!P45,"")</f>
        <v/>
      </c>
      <c r="O87" s="50" t="str">
        <f>IF(Material!K45&lt;&gt;"",Material!Q45,"")</f>
        <v/>
      </c>
      <c r="P87" s="50" t="str">
        <f>IF(Material!K45&lt;&gt;"",Material!R45,"")</f>
        <v/>
      </c>
      <c r="Q87" s="50" t="str">
        <f>IF(Material!K45&lt;&gt;"",Material!S45,"")</f>
        <v/>
      </c>
    </row>
    <row r="88" spans="2:17" ht="15" hidden="1" customHeight="1" x14ac:dyDescent="0.2">
      <c r="B88" s="24" t="str">
        <f>IF(Material!K46&lt;&gt;"",Material!B46,"")</f>
        <v/>
      </c>
      <c r="C88" s="259" t="str">
        <f>IF(Material!K46&lt;&gt;"",Material!C46,"")</f>
        <v/>
      </c>
      <c r="D88" s="260"/>
      <c r="E88" s="260"/>
      <c r="F88" s="261"/>
      <c r="G88" s="24" t="str">
        <f>IF(Material!K46&lt;&gt;"","Un.","")</f>
        <v/>
      </c>
      <c r="H88" s="24" t="str">
        <f>IF(Material!K46&lt;&gt;"",Material!K46,"")</f>
        <v/>
      </c>
      <c r="I88" s="25" t="str">
        <f>IF(Material!K46&lt;&gt;"",Material!N46,"")</f>
        <v/>
      </c>
      <c r="J88" s="262" t="str">
        <f>IF(Material!K46&lt;&gt;"",Material!W46,"")</f>
        <v/>
      </c>
      <c r="K88" s="262"/>
      <c r="L88" s="25" t="str">
        <f>IF(Material!K46&lt;&gt;"",Material!M46,"")</f>
        <v/>
      </c>
      <c r="M88" s="25" t="str">
        <f>IF(Material!K46&lt;&gt;"",Material!T46,"")</f>
        <v/>
      </c>
      <c r="N88" s="50" t="str">
        <f>IF(Material!K46&lt;&gt;"",Material!P46,"")</f>
        <v/>
      </c>
      <c r="O88" s="50" t="str">
        <f>IF(Material!K46&lt;&gt;"",Material!Q46,"")</f>
        <v/>
      </c>
      <c r="P88" s="50" t="str">
        <f>IF(Material!K46&lt;&gt;"",Material!R46,"")</f>
        <v/>
      </c>
      <c r="Q88" s="50" t="str">
        <f>IF(Material!K46&lt;&gt;"",Material!S46,"")</f>
        <v/>
      </c>
    </row>
    <row r="89" spans="2:17" ht="15" hidden="1" customHeight="1" x14ac:dyDescent="0.2">
      <c r="B89" s="24" t="str">
        <f>IF(Material!K47&lt;&gt;"",Material!B47,"")</f>
        <v/>
      </c>
      <c r="C89" s="259" t="str">
        <f>IF(Material!K47&lt;&gt;"",Material!C47,"")</f>
        <v/>
      </c>
      <c r="D89" s="260"/>
      <c r="E89" s="260"/>
      <c r="F89" s="261"/>
      <c r="G89" s="24" t="str">
        <f>IF(Material!K47&lt;&gt;"","Un.","")</f>
        <v/>
      </c>
      <c r="H89" s="24" t="str">
        <f>IF(Material!K47&lt;&gt;"",Material!K47,"")</f>
        <v/>
      </c>
      <c r="I89" s="25" t="str">
        <f>IF(Material!K47&lt;&gt;"",Material!N47,"")</f>
        <v/>
      </c>
      <c r="J89" s="262" t="str">
        <f>IF(Material!K47&lt;&gt;"",Material!W47,"")</f>
        <v/>
      </c>
      <c r="K89" s="262"/>
      <c r="L89" s="25" t="str">
        <f>IF(Material!K47&lt;&gt;"",Material!M47,"")</f>
        <v/>
      </c>
      <c r="M89" s="25" t="str">
        <f>IF(Material!K47&lt;&gt;"",Material!T47,"")</f>
        <v/>
      </c>
      <c r="N89" s="50" t="str">
        <f>IF(Material!K47&lt;&gt;"",Material!P47,"")</f>
        <v/>
      </c>
      <c r="O89" s="50" t="str">
        <f>IF(Material!K47&lt;&gt;"",Material!Q47,"")</f>
        <v/>
      </c>
      <c r="P89" s="50" t="str">
        <f>IF(Material!K47&lt;&gt;"",Material!R47,"")</f>
        <v/>
      </c>
      <c r="Q89" s="50" t="str">
        <f>IF(Material!K47&lt;&gt;"",Material!S47,"")</f>
        <v/>
      </c>
    </row>
    <row r="90" spans="2:17" ht="15" hidden="1" customHeight="1" x14ac:dyDescent="0.2">
      <c r="B90" s="24" t="str">
        <f>IF(Material!K48&lt;&gt;"",Material!B48,"")</f>
        <v/>
      </c>
      <c r="C90" s="259" t="str">
        <f>IF(Material!K48&lt;&gt;"",Material!C48,"")</f>
        <v/>
      </c>
      <c r="D90" s="260"/>
      <c r="E90" s="260"/>
      <c r="F90" s="261"/>
      <c r="G90" s="24" t="str">
        <f>IF(Material!K48&lt;&gt;"","Un.","")</f>
        <v/>
      </c>
      <c r="H90" s="24" t="str">
        <f>IF(Material!K48&lt;&gt;"",Material!K48,"")</f>
        <v/>
      </c>
      <c r="I90" s="25" t="str">
        <f>IF(Material!K48&lt;&gt;"",Material!N48,"")</f>
        <v/>
      </c>
      <c r="J90" s="262" t="str">
        <f>IF(Material!K48&lt;&gt;"",Material!W48,"")</f>
        <v/>
      </c>
      <c r="K90" s="262"/>
      <c r="L90" s="25" t="str">
        <f>IF(Material!K48&lt;&gt;"",Material!M48,"")</f>
        <v/>
      </c>
      <c r="M90" s="25" t="str">
        <f>IF(Material!K48&lt;&gt;"",Material!T48,"")</f>
        <v/>
      </c>
      <c r="N90" s="50" t="str">
        <f>IF(Material!K48&lt;&gt;"",Material!P48,"")</f>
        <v/>
      </c>
      <c r="O90" s="50" t="str">
        <f>IF(Material!K48&lt;&gt;"",Material!Q48,"")</f>
        <v/>
      </c>
      <c r="P90" s="50" t="str">
        <f>IF(Material!K48&lt;&gt;"",Material!R48,"")</f>
        <v/>
      </c>
      <c r="Q90" s="50" t="str">
        <f>IF(Material!K48&lt;&gt;"",Material!S48,"")</f>
        <v/>
      </c>
    </row>
    <row r="91" spans="2:17" ht="15" hidden="1" customHeight="1" x14ac:dyDescent="0.2">
      <c r="B91" s="24" t="str">
        <f>IF(Material!K49&lt;&gt;"",Material!B49,"")</f>
        <v/>
      </c>
      <c r="C91" s="259" t="str">
        <f>IF(Material!K49&lt;&gt;"",Material!C49,"")</f>
        <v/>
      </c>
      <c r="D91" s="260"/>
      <c r="E91" s="260"/>
      <c r="F91" s="261"/>
      <c r="G91" s="24" t="str">
        <f>IF(Material!K49&lt;&gt;"","Un.","")</f>
        <v/>
      </c>
      <c r="H91" s="24" t="str">
        <f>IF(Material!K49&lt;&gt;"",Material!K49,"")</f>
        <v/>
      </c>
      <c r="I91" s="25" t="str">
        <f>IF(Material!K49&lt;&gt;"",Material!N49,"")</f>
        <v/>
      </c>
      <c r="J91" s="262" t="str">
        <f>IF(Material!K49&lt;&gt;"",Material!W49,"")</f>
        <v/>
      </c>
      <c r="K91" s="262"/>
      <c r="L91" s="25" t="str">
        <f>IF(Material!K49&lt;&gt;"",Material!M49,"")</f>
        <v/>
      </c>
      <c r="M91" s="25" t="str">
        <f>IF(Material!K49&lt;&gt;"",Material!T49,"")</f>
        <v/>
      </c>
      <c r="N91" s="50" t="str">
        <f>IF(Material!K49&lt;&gt;"",Material!P49,"")</f>
        <v/>
      </c>
      <c r="O91" s="50" t="str">
        <f>IF(Material!K49&lt;&gt;"",Material!Q49,"")</f>
        <v/>
      </c>
      <c r="P91" s="50" t="str">
        <f>IF(Material!K49&lt;&gt;"",Material!R49,"")</f>
        <v/>
      </c>
      <c r="Q91" s="50" t="str">
        <f>IF(Material!K49&lt;&gt;"",Material!S49,"")</f>
        <v/>
      </c>
    </row>
    <row r="92" spans="2:17" ht="15" hidden="1" customHeight="1" x14ac:dyDescent="0.2">
      <c r="B92" s="24" t="str">
        <f>IF(Material!K50&lt;&gt;"",Material!B50,"")</f>
        <v/>
      </c>
      <c r="C92" s="259" t="str">
        <f>IF(Material!K50&lt;&gt;"",Material!C50,"")</f>
        <v/>
      </c>
      <c r="D92" s="260"/>
      <c r="E92" s="260"/>
      <c r="F92" s="261"/>
      <c r="G92" s="24" t="str">
        <f>IF(Material!K50&lt;&gt;"","Un.","")</f>
        <v/>
      </c>
      <c r="H92" s="24" t="str">
        <f>IF(Material!K50&lt;&gt;"",Material!K50,"")</f>
        <v/>
      </c>
      <c r="I92" s="25" t="str">
        <f>IF(Material!K50&lt;&gt;"",Material!N50,"")</f>
        <v/>
      </c>
      <c r="J92" s="262" t="str">
        <f>IF(Material!K50&lt;&gt;"",Material!W50,"")</f>
        <v/>
      </c>
      <c r="K92" s="262"/>
      <c r="L92" s="25" t="str">
        <f>IF(Material!K50&lt;&gt;"",Material!M50,"")</f>
        <v/>
      </c>
      <c r="M92" s="25" t="str">
        <f>IF(Material!K50&lt;&gt;"",Material!T50,"")</f>
        <v/>
      </c>
      <c r="N92" s="50" t="str">
        <f>IF(Material!K50&lt;&gt;"",Material!P50,"")</f>
        <v/>
      </c>
      <c r="O92" s="50" t="str">
        <f>IF(Material!K50&lt;&gt;"",Material!Q50,"")</f>
        <v/>
      </c>
      <c r="P92" s="50" t="str">
        <f>IF(Material!K50&lt;&gt;"",Material!R50,"")</f>
        <v/>
      </c>
      <c r="Q92" s="50" t="str">
        <f>IF(Material!K50&lt;&gt;"",Material!S50,"")</f>
        <v/>
      </c>
    </row>
    <row r="93" spans="2:17" ht="15" hidden="1" customHeight="1" x14ac:dyDescent="0.2">
      <c r="B93" s="24" t="str">
        <f>IF(Material!K51&lt;&gt;"",Material!B51,"")</f>
        <v/>
      </c>
      <c r="C93" s="259" t="str">
        <f>IF(Material!K51&lt;&gt;"",Material!C51,"")</f>
        <v/>
      </c>
      <c r="D93" s="260"/>
      <c r="E93" s="260"/>
      <c r="F93" s="261"/>
      <c r="G93" s="24" t="str">
        <f>IF(Material!K51&lt;&gt;"","Un.","")</f>
        <v/>
      </c>
      <c r="H93" s="24" t="str">
        <f>IF(Material!K51&lt;&gt;"",Material!K51,"")</f>
        <v/>
      </c>
      <c r="I93" s="25" t="str">
        <f>IF(Material!K51&lt;&gt;"",Material!N51,"")</f>
        <v/>
      </c>
      <c r="J93" s="262" t="str">
        <f>IF(Material!K51&lt;&gt;"",Material!W51,"")</f>
        <v/>
      </c>
      <c r="K93" s="262"/>
      <c r="L93" s="25" t="str">
        <f>IF(Material!K51&lt;&gt;"",Material!M51,"")</f>
        <v/>
      </c>
      <c r="M93" s="25" t="str">
        <f>IF(Material!K51&lt;&gt;"",Material!T51,"")</f>
        <v/>
      </c>
      <c r="N93" s="50" t="str">
        <f>IF(Material!K51&lt;&gt;"",Material!P51,"")</f>
        <v/>
      </c>
      <c r="O93" s="50" t="str">
        <f>IF(Material!K51&lt;&gt;"",Material!Q51,"")</f>
        <v/>
      </c>
      <c r="P93" s="50" t="str">
        <f>IF(Material!K51&lt;&gt;"",Material!R51,"")</f>
        <v/>
      </c>
      <c r="Q93" s="50" t="str">
        <f>IF(Material!K51&lt;&gt;"",Material!S51,"")</f>
        <v/>
      </c>
    </row>
    <row r="94" spans="2:17" ht="15" hidden="1" customHeight="1" x14ac:dyDescent="0.2">
      <c r="B94" s="24" t="str">
        <f>IF(Material!K52&lt;&gt;"",Material!B52,"")</f>
        <v/>
      </c>
      <c r="C94" s="259" t="str">
        <f>IF(Material!K52&lt;&gt;"",Material!C52,"")</f>
        <v/>
      </c>
      <c r="D94" s="260"/>
      <c r="E94" s="260"/>
      <c r="F94" s="261"/>
      <c r="G94" s="24" t="str">
        <f>IF(Material!K52&lt;&gt;"","Un.","")</f>
        <v/>
      </c>
      <c r="H94" s="24" t="str">
        <f>IF(Material!K52&lt;&gt;"",Material!K52,"")</f>
        <v/>
      </c>
      <c r="I94" s="25" t="str">
        <f>IF(Material!K52&lt;&gt;"",Material!N52,"")</f>
        <v/>
      </c>
      <c r="J94" s="262" t="str">
        <f>IF(Material!K52&lt;&gt;"",Material!W52,"")</f>
        <v/>
      </c>
      <c r="K94" s="262"/>
      <c r="L94" s="25" t="str">
        <f>IF(Material!K52&lt;&gt;"",Material!M52,"")</f>
        <v/>
      </c>
      <c r="M94" s="25" t="str">
        <f>IF(Material!K52&lt;&gt;"",Material!T52,"")</f>
        <v/>
      </c>
      <c r="N94" s="50" t="str">
        <f>IF(Material!K52&lt;&gt;"",Material!P52,"")</f>
        <v/>
      </c>
      <c r="O94" s="50" t="str">
        <f>IF(Material!K52&lt;&gt;"",Material!Q52,"")</f>
        <v/>
      </c>
      <c r="P94" s="50" t="str">
        <f>IF(Material!K52&lt;&gt;"",Material!R52,"")</f>
        <v/>
      </c>
      <c r="Q94" s="50" t="str">
        <f>IF(Material!K52&lt;&gt;"",Material!S52,"")</f>
        <v/>
      </c>
    </row>
    <row r="95" spans="2:17" ht="15" hidden="1" customHeight="1" x14ac:dyDescent="0.2">
      <c r="B95" s="24" t="str">
        <f>IF(Material!K53&lt;&gt;"",Material!B53,"")</f>
        <v/>
      </c>
      <c r="C95" s="259" t="str">
        <f>IF(Material!K53&lt;&gt;"",Material!C53,"")</f>
        <v/>
      </c>
      <c r="D95" s="260"/>
      <c r="E95" s="260"/>
      <c r="F95" s="261"/>
      <c r="G95" s="24" t="str">
        <f>IF(Material!K53&lt;&gt;"","Un.","")</f>
        <v/>
      </c>
      <c r="H95" s="24" t="str">
        <f>IF(Material!K53&lt;&gt;"",Material!K53,"")</f>
        <v/>
      </c>
      <c r="I95" s="25" t="str">
        <f>IF(Material!K53&lt;&gt;"",Material!N53,"")</f>
        <v/>
      </c>
      <c r="J95" s="262" t="str">
        <f>IF(Material!K53&lt;&gt;"",Material!W53,"")</f>
        <v/>
      </c>
      <c r="K95" s="262"/>
      <c r="L95" s="25" t="str">
        <f>IF(Material!K53&lt;&gt;"",Material!M53,"")</f>
        <v/>
      </c>
      <c r="M95" s="25" t="str">
        <f>IF(Material!K53&lt;&gt;"",Material!T53,"")</f>
        <v/>
      </c>
      <c r="N95" s="50" t="str">
        <f>IF(Material!K53&lt;&gt;"",Material!P53,"")</f>
        <v/>
      </c>
      <c r="O95" s="50" t="str">
        <f>IF(Material!K53&lt;&gt;"",Material!Q53,"")</f>
        <v/>
      </c>
      <c r="P95" s="50" t="str">
        <f>IF(Material!K53&lt;&gt;"",Material!R53,"")</f>
        <v/>
      </c>
      <c r="Q95" s="50" t="str">
        <f>IF(Material!K53&lt;&gt;"",Material!S53,"")</f>
        <v/>
      </c>
    </row>
    <row r="96" spans="2:17" ht="15" hidden="1" customHeight="1" x14ac:dyDescent="0.2">
      <c r="B96" s="24" t="str">
        <f>IF(Material!K54&lt;&gt;"",Material!B54,"")</f>
        <v/>
      </c>
      <c r="C96" s="259" t="str">
        <f>IF(Material!K54&lt;&gt;"",Material!C54,"")</f>
        <v/>
      </c>
      <c r="D96" s="260"/>
      <c r="E96" s="260"/>
      <c r="F96" s="261"/>
      <c r="G96" s="24" t="str">
        <f>IF(Material!K54&lt;&gt;"","Un.","")</f>
        <v/>
      </c>
      <c r="H96" s="24" t="str">
        <f>IF(Material!K54&lt;&gt;"",Material!K54,"")</f>
        <v/>
      </c>
      <c r="I96" s="25" t="str">
        <f>IF(Material!K54&lt;&gt;"",Material!N54,"")</f>
        <v/>
      </c>
      <c r="J96" s="262" t="str">
        <f>IF(Material!K54&lt;&gt;"",Material!W54,"")</f>
        <v/>
      </c>
      <c r="K96" s="262"/>
      <c r="L96" s="25" t="str">
        <f>IF(Material!K54&lt;&gt;"",Material!M54,"")</f>
        <v/>
      </c>
      <c r="M96" s="25" t="str">
        <f>IF(Material!K54&lt;&gt;"",Material!T54,"")</f>
        <v/>
      </c>
      <c r="N96" s="50" t="str">
        <f>IF(Material!K54&lt;&gt;"",Material!P54,"")</f>
        <v/>
      </c>
      <c r="O96" s="50" t="str">
        <f>IF(Material!K54&lt;&gt;"",Material!Q54,"")</f>
        <v/>
      </c>
      <c r="P96" s="50" t="str">
        <f>IF(Material!K54&lt;&gt;"",Material!R54,"")</f>
        <v/>
      </c>
      <c r="Q96" s="50" t="str">
        <f>IF(Material!K54&lt;&gt;"",Material!S54,"")</f>
        <v/>
      </c>
    </row>
    <row r="97" spans="2:17" ht="15" hidden="1" customHeight="1" x14ac:dyDescent="0.2">
      <c r="B97" s="24" t="str">
        <f>IF(Material!K55&lt;&gt;"",Material!B55,"")</f>
        <v/>
      </c>
      <c r="C97" s="259" t="str">
        <f>IF(Material!K55&lt;&gt;"",Material!C55,"")</f>
        <v/>
      </c>
      <c r="D97" s="260"/>
      <c r="E97" s="260"/>
      <c r="F97" s="261"/>
      <c r="G97" s="24" t="str">
        <f>IF(Material!K55&lt;&gt;"","Un.","")</f>
        <v/>
      </c>
      <c r="H97" s="24" t="str">
        <f>IF(Material!K55&lt;&gt;"",Material!K55,"")</f>
        <v/>
      </c>
      <c r="I97" s="25" t="str">
        <f>IF(Material!K55&lt;&gt;"",Material!N55,"")</f>
        <v/>
      </c>
      <c r="J97" s="262" t="str">
        <f>IF(Material!K55&lt;&gt;"",Material!W55,"")</f>
        <v/>
      </c>
      <c r="K97" s="262"/>
      <c r="L97" s="25" t="str">
        <f>IF(Material!K55&lt;&gt;"",Material!M55,"")</f>
        <v/>
      </c>
      <c r="M97" s="25" t="str">
        <f>IF(Material!K55&lt;&gt;"",Material!T55,"")</f>
        <v/>
      </c>
      <c r="N97" s="50" t="str">
        <f>IF(Material!K55&lt;&gt;"",Material!P55,"")</f>
        <v/>
      </c>
      <c r="O97" s="50" t="str">
        <f>IF(Material!K55&lt;&gt;"",Material!Q55,"")</f>
        <v/>
      </c>
      <c r="P97" s="50" t="str">
        <f>IF(Material!K55&lt;&gt;"",Material!R55,"")</f>
        <v/>
      </c>
      <c r="Q97" s="50" t="str">
        <f>IF(Material!K55&lt;&gt;"",Material!S55,"")</f>
        <v/>
      </c>
    </row>
    <row r="98" spans="2:17" ht="15" hidden="1" customHeight="1" x14ac:dyDescent="0.2">
      <c r="B98" s="24" t="str">
        <f>IF(Material!K56&lt;&gt;"",Material!B56,"")</f>
        <v/>
      </c>
      <c r="C98" s="259" t="str">
        <f>IF(Material!K56&lt;&gt;"",Material!C56,"")</f>
        <v/>
      </c>
      <c r="D98" s="260"/>
      <c r="E98" s="260"/>
      <c r="F98" s="261"/>
      <c r="G98" s="24" t="str">
        <f>IF(Material!K56&lt;&gt;"","Un.","")</f>
        <v/>
      </c>
      <c r="H98" s="24" t="str">
        <f>IF(Material!K56&lt;&gt;"",Material!K56,"")</f>
        <v/>
      </c>
      <c r="I98" s="25" t="str">
        <f>IF(Material!K56&lt;&gt;"",Material!N56,"")</f>
        <v/>
      </c>
      <c r="J98" s="262" t="str">
        <f>IF(Material!K56&lt;&gt;"",Material!W56,"")</f>
        <v/>
      </c>
      <c r="K98" s="262"/>
      <c r="L98" s="25" t="str">
        <f>IF(Material!K56&lt;&gt;"",Material!M56,"")</f>
        <v/>
      </c>
      <c r="M98" s="25" t="str">
        <f>IF(Material!K56&lt;&gt;"",Material!T56,"")</f>
        <v/>
      </c>
      <c r="N98" s="50" t="str">
        <f>IF(Material!K56&lt;&gt;"",Material!P56,"")</f>
        <v/>
      </c>
      <c r="O98" s="50" t="str">
        <f>IF(Material!K56&lt;&gt;"",Material!Q56,"")</f>
        <v/>
      </c>
      <c r="P98" s="50" t="str">
        <f>IF(Material!K56&lt;&gt;"",Material!R56,"")</f>
        <v/>
      </c>
      <c r="Q98" s="50" t="str">
        <f>IF(Material!K56&lt;&gt;"",Material!S56,"")</f>
        <v/>
      </c>
    </row>
    <row r="99" spans="2:17" ht="15" hidden="1" customHeight="1" x14ac:dyDescent="0.2">
      <c r="B99" s="24" t="str">
        <f>IF(Material!K57&lt;&gt;"",Material!B57,"")</f>
        <v/>
      </c>
      <c r="C99" s="259" t="str">
        <f>IF(Material!K57&lt;&gt;"",Material!C57,"")</f>
        <v/>
      </c>
      <c r="D99" s="260"/>
      <c r="E99" s="260"/>
      <c r="F99" s="261"/>
      <c r="G99" s="24" t="str">
        <f>IF(Material!K57&lt;&gt;"","Un.","")</f>
        <v/>
      </c>
      <c r="H99" s="24" t="str">
        <f>IF(Material!K57&lt;&gt;"",Material!K57,"")</f>
        <v/>
      </c>
      <c r="I99" s="25" t="str">
        <f>IF(Material!K57&lt;&gt;"",Material!N57,"")</f>
        <v/>
      </c>
      <c r="J99" s="262" t="str">
        <f>IF(Material!K57&lt;&gt;"",Material!W57,"")</f>
        <v/>
      </c>
      <c r="K99" s="262"/>
      <c r="L99" s="25" t="str">
        <f>IF(Material!K57&lt;&gt;"",Material!M57,"")</f>
        <v/>
      </c>
      <c r="M99" s="25" t="str">
        <f>IF(Material!K57&lt;&gt;"",Material!T57,"")</f>
        <v/>
      </c>
      <c r="N99" s="50" t="str">
        <f>IF(Material!K57&lt;&gt;"",Material!P57,"")</f>
        <v/>
      </c>
      <c r="O99" s="50" t="str">
        <f>IF(Material!K57&lt;&gt;"",Material!Q57,"")</f>
        <v/>
      </c>
      <c r="P99" s="50" t="str">
        <f>IF(Material!K57&lt;&gt;"",Material!R57,"")</f>
        <v/>
      </c>
      <c r="Q99" s="50" t="str">
        <f>IF(Material!K57&lt;&gt;"",Material!S57,"")</f>
        <v/>
      </c>
    </row>
    <row r="100" spans="2:17" ht="15" hidden="1" customHeight="1" x14ac:dyDescent="0.2">
      <c r="B100" s="24" t="str">
        <f>IF(Material!K58&lt;&gt;"",Material!B58,"")</f>
        <v/>
      </c>
      <c r="C100" s="259" t="str">
        <f>IF(Material!K58&lt;&gt;"",Material!C58,"")</f>
        <v/>
      </c>
      <c r="D100" s="260"/>
      <c r="E100" s="260"/>
      <c r="F100" s="261"/>
      <c r="G100" s="24" t="str">
        <f>IF(Material!K58&lt;&gt;"","Un.","")</f>
        <v/>
      </c>
      <c r="H100" s="24" t="str">
        <f>IF(Material!K58&lt;&gt;"",Material!K58,"")</f>
        <v/>
      </c>
      <c r="I100" s="25" t="str">
        <f>IF(Material!K58&lt;&gt;"",Material!N58,"")</f>
        <v/>
      </c>
      <c r="J100" s="262" t="str">
        <f>IF(Material!K58&lt;&gt;"",Material!W58,"")</f>
        <v/>
      </c>
      <c r="K100" s="262"/>
      <c r="L100" s="25" t="str">
        <f>IF(Material!K58&lt;&gt;"",Material!M58,"")</f>
        <v/>
      </c>
      <c r="M100" s="25" t="str">
        <f>IF(Material!K58&lt;&gt;"",Material!T58,"")</f>
        <v/>
      </c>
      <c r="N100" s="50" t="str">
        <f>IF(Material!K58&lt;&gt;"",Material!P58,"")</f>
        <v/>
      </c>
      <c r="O100" s="50" t="str">
        <f>IF(Material!K58&lt;&gt;"",Material!Q58,"")</f>
        <v/>
      </c>
      <c r="P100" s="50" t="str">
        <f>IF(Material!K58&lt;&gt;"",Material!R58,"")</f>
        <v/>
      </c>
      <c r="Q100" s="50" t="str">
        <f>IF(Material!K58&lt;&gt;"",Material!S58,"")</f>
        <v/>
      </c>
    </row>
    <row r="101" spans="2:17" ht="15" hidden="1" customHeight="1" x14ac:dyDescent="0.2">
      <c r="B101" s="24" t="str">
        <f>IF(Material!K59&lt;&gt;"",Material!B59,"")</f>
        <v/>
      </c>
      <c r="C101" s="259" t="str">
        <f>IF(Material!K59&lt;&gt;"",Material!C59,"")</f>
        <v/>
      </c>
      <c r="D101" s="260"/>
      <c r="E101" s="260"/>
      <c r="F101" s="261"/>
      <c r="G101" s="24" t="str">
        <f>IF(Material!K59&lt;&gt;"","Un.","")</f>
        <v/>
      </c>
      <c r="H101" s="24" t="str">
        <f>IF(Material!K59&lt;&gt;"",Material!K59,"")</f>
        <v/>
      </c>
      <c r="I101" s="25" t="str">
        <f>IF(Material!K59&lt;&gt;"",Material!N59,"")</f>
        <v/>
      </c>
      <c r="J101" s="262" t="str">
        <f>IF(Material!K59&lt;&gt;"",Material!W59,"")</f>
        <v/>
      </c>
      <c r="K101" s="262"/>
      <c r="L101" s="25" t="str">
        <f>IF(Material!K59&lt;&gt;"",Material!M59,"")</f>
        <v/>
      </c>
      <c r="M101" s="25" t="str">
        <f>IF(Material!K59&lt;&gt;"",Material!T59,"")</f>
        <v/>
      </c>
      <c r="N101" s="50" t="str">
        <f>IF(Material!K59&lt;&gt;"",Material!P59,"")</f>
        <v/>
      </c>
      <c r="O101" s="50" t="str">
        <f>IF(Material!K59&lt;&gt;"",Material!Q59,"")</f>
        <v/>
      </c>
      <c r="P101" s="50" t="str">
        <f>IF(Material!K59&lt;&gt;"",Material!R59,"")</f>
        <v/>
      </c>
      <c r="Q101" s="50" t="str">
        <f>IF(Material!K59&lt;&gt;"",Material!S59,"")</f>
        <v/>
      </c>
    </row>
    <row r="102" spans="2:17" ht="15" hidden="1" customHeight="1" x14ac:dyDescent="0.2">
      <c r="B102" s="24" t="str">
        <f>IF(Material!K60&lt;&gt;"",Material!B60,"")</f>
        <v/>
      </c>
      <c r="C102" s="259" t="str">
        <f>IF(Material!K60&lt;&gt;"",Material!C60,"")</f>
        <v/>
      </c>
      <c r="D102" s="260"/>
      <c r="E102" s="260"/>
      <c r="F102" s="261"/>
      <c r="G102" s="24" t="str">
        <f>IF(Material!K60&lt;&gt;"","Un.","")</f>
        <v/>
      </c>
      <c r="H102" s="24" t="str">
        <f>IF(Material!K60&lt;&gt;"",Material!K60,"")</f>
        <v/>
      </c>
      <c r="I102" s="25" t="str">
        <f>IF(Material!K60&lt;&gt;"",Material!N60,"")</f>
        <v/>
      </c>
      <c r="J102" s="262" t="str">
        <f>IF(Material!K60&lt;&gt;"",Material!W60,"")</f>
        <v/>
      </c>
      <c r="K102" s="262"/>
      <c r="L102" s="25" t="str">
        <f>IF(Material!K60&lt;&gt;"",Material!M60,"")</f>
        <v/>
      </c>
      <c r="M102" s="25" t="str">
        <f>IF(Material!K60&lt;&gt;"",Material!T60,"")</f>
        <v/>
      </c>
      <c r="N102" s="50" t="str">
        <f>IF(Material!K60&lt;&gt;"",Material!P60,"")</f>
        <v/>
      </c>
      <c r="O102" s="50" t="str">
        <f>IF(Material!K60&lt;&gt;"",Material!Q60,"")</f>
        <v/>
      </c>
      <c r="P102" s="50" t="str">
        <f>IF(Material!K60&lt;&gt;"",Material!R60,"")</f>
        <v/>
      </c>
      <c r="Q102" s="50" t="str">
        <f>IF(Material!K60&lt;&gt;"",Material!S60,"")</f>
        <v/>
      </c>
    </row>
    <row r="103" spans="2:17" ht="15" hidden="1" customHeight="1" x14ac:dyDescent="0.2">
      <c r="B103" s="24" t="str">
        <f>IF(Material!K61&lt;&gt;"",Material!B61,"")</f>
        <v/>
      </c>
      <c r="C103" s="259" t="str">
        <f>IF(Material!K61&lt;&gt;"",Material!C61,"")</f>
        <v/>
      </c>
      <c r="D103" s="260"/>
      <c r="E103" s="260"/>
      <c r="F103" s="261"/>
      <c r="G103" s="24" t="str">
        <f>IF(Material!K61&lt;&gt;"","Un.","")</f>
        <v/>
      </c>
      <c r="H103" s="24" t="str">
        <f>IF(Material!K61&lt;&gt;"",Material!K61,"")</f>
        <v/>
      </c>
      <c r="I103" s="25" t="str">
        <f>IF(Material!K61&lt;&gt;"",Material!N61,"")</f>
        <v/>
      </c>
      <c r="J103" s="262" t="str">
        <f>IF(Material!K61&lt;&gt;"",Material!W61,"")</f>
        <v/>
      </c>
      <c r="K103" s="262"/>
      <c r="L103" s="25" t="str">
        <f>IF(Material!K61&lt;&gt;"",Material!M61,"")</f>
        <v/>
      </c>
      <c r="M103" s="25" t="str">
        <f>IF(Material!K61&lt;&gt;"",Material!T61,"")</f>
        <v/>
      </c>
      <c r="N103" s="50" t="str">
        <f>IF(Material!K61&lt;&gt;"",Material!P61,"")</f>
        <v/>
      </c>
      <c r="O103" s="50" t="str">
        <f>IF(Material!K61&lt;&gt;"",Material!Q61,"")</f>
        <v/>
      </c>
      <c r="P103" s="50" t="str">
        <f>IF(Material!K61&lt;&gt;"",Material!R61,"")</f>
        <v/>
      </c>
      <c r="Q103" s="50" t="str">
        <f>IF(Material!K61&lt;&gt;"",Material!S61,"")</f>
        <v/>
      </c>
    </row>
    <row r="104" spans="2:17" ht="15" hidden="1" customHeight="1" x14ac:dyDescent="0.2">
      <c r="B104" s="24" t="str">
        <f>IF(Material!K62&lt;&gt;"",Material!B62,"")</f>
        <v/>
      </c>
      <c r="C104" s="259" t="str">
        <f>IF(Material!K62&lt;&gt;"",Material!C62,"")</f>
        <v/>
      </c>
      <c r="D104" s="260"/>
      <c r="E104" s="260"/>
      <c r="F104" s="261"/>
      <c r="G104" s="24" t="str">
        <f>IF(Material!K62&lt;&gt;"","Un.","")</f>
        <v/>
      </c>
      <c r="H104" s="24" t="str">
        <f>IF(Material!K62&lt;&gt;"",Material!K62,"")</f>
        <v/>
      </c>
      <c r="I104" s="25" t="str">
        <f>IF(Material!K62&lt;&gt;"",Material!N62,"")</f>
        <v/>
      </c>
      <c r="J104" s="262" t="str">
        <f>IF(Material!K62&lt;&gt;"",Material!W62,"")</f>
        <v/>
      </c>
      <c r="K104" s="262"/>
      <c r="L104" s="25" t="str">
        <f>IF(Material!K62&lt;&gt;"",Material!M62,"")</f>
        <v/>
      </c>
      <c r="M104" s="25" t="str">
        <f>IF(Material!K62&lt;&gt;"",Material!T62,"")</f>
        <v/>
      </c>
      <c r="N104" s="50" t="str">
        <f>IF(Material!K62&lt;&gt;"",Material!P62,"")</f>
        <v/>
      </c>
      <c r="O104" s="50" t="str">
        <f>IF(Material!K62&lt;&gt;"",Material!Q62,"")</f>
        <v/>
      </c>
      <c r="P104" s="50" t="str">
        <f>IF(Material!K62&lt;&gt;"",Material!R62,"")</f>
        <v/>
      </c>
      <c r="Q104" s="50" t="str">
        <f>IF(Material!K62&lt;&gt;"",Material!S62,"")</f>
        <v/>
      </c>
    </row>
    <row r="105" spans="2:17" ht="15" hidden="1" customHeight="1" x14ac:dyDescent="0.2">
      <c r="B105" s="24" t="str">
        <f>IF(Material!K63&lt;&gt;"",Material!B63,"")</f>
        <v/>
      </c>
      <c r="C105" s="259" t="str">
        <f>IF(Material!K63&lt;&gt;"",Material!C63,"")</f>
        <v/>
      </c>
      <c r="D105" s="260"/>
      <c r="E105" s="260"/>
      <c r="F105" s="261"/>
      <c r="G105" s="24" t="str">
        <f>IF(Material!K63&lt;&gt;"","Un.","")</f>
        <v/>
      </c>
      <c r="H105" s="24" t="str">
        <f>IF(Material!K63&lt;&gt;"",Material!K63,"")</f>
        <v/>
      </c>
      <c r="I105" s="25" t="str">
        <f>IF(Material!K63&lt;&gt;"",Material!N63,"")</f>
        <v/>
      </c>
      <c r="J105" s="262" t="str">
        <f>IF(Material!K63&lt;&gt;"",Material!W63,"")</f>
        <v/>
      </c>
      <c r="K105" s="262"/>
      <c r="L105" s="25" t="str">
        <f>IF(Material!K63&lt;&gt;"",Material!M63,"")</f>
        <v/>
      </c>
      <c r="M105" s="25" t="str">
        <f>IF(Material!K63&lt;&gt;"",Material!T63,"")</f>
        <v/>
      </c>
      <c r="N105" s="50" t="str">
        <f>IF(Material!K63&lt;&gt;"",Material!P63,"")</f>
        <v/>
      </c>
      <c r="O105" s="50" t="str">
        <f>IF(Material!K63&lt;&gt;"",Material!Q63,"")</f>
        <v/>
      </c>
      <c r="P105" s="50" t="str">
        <f>IF(Material!K63&lt;&gt;"",Material!R63,"")</f>
        <v/>
      </c>
      <c r="Q105" s="50" t="str">
        <f>IF(Material!K63&lt;&gt;"",Material!S63,"")</f>
        <v/>
      </c>
    </row>
    <row r="106" spans="2:17" ht="15" hidden="1" customHeight="1" x14ac:dyDescent="0.2">
      <c r="B106" s="24" t="str">
        <f>IF(Material!K64&lt;&gt;"",Material!B64,"")</f>
        <v/>
      </c>
      <c r="C106" s="259" t="str">
        <f>IF(Material!K64&lt;&gt;"",Material!C64,"")</f>
        <v/>
      </c>
      <c r="D106" s="260"/>
      <c r="E106" s="260"/>
      <c r="F106" s="261"/>
      <c r="G106" s="24" t="str">
        <f>IF(Material!K64&lt;&gt;"","Un.","")</f>
        <v/>
      </c>
      <c r="H106" s="24" t="str">
        <f>IF(Material!K64&lt;&gt;"",Material!K64,"")</f>
        <v/>
      </c>
      <c r="I106" s="25" t="str">
        <f>IF(Material!K64&lt;&gt;"",Material!N64,"")</f>
        <v/>
      </c>
      <c r="J106" s="262" t="str">
        <f>IF(Material!K64&lt;&gt;"",Material!W64,"")</f>
        <v/>
      </c>
      <c r="K106" s="262"/>
      <c r="L106" s="25" t="str">
        <f>IF(Material!K64&lt;&gt;"",Material!M64,"")</f>
        <v/>
      </c>
      <c r="M106" s="25" t="str">
        <f>IF(Material!K64&lt;&gt;"",Material!T64,"")</f>
        <v/>
      </c>
      <c r="N106" s="50" t="str">
        <f>IF(Material!K64&lt;&gt;"",Material!P64,"")</f>
        <v/>
      </c>
      <c r="O106" s="50" t="str">
        <f>IF(Material!K64&lt;&gt;"",Material!Q64,"")</f>
        <v/>
      </c>
      <c r="P106" s="50" t="str">
        <f>IF(Material!K64&lt;&gt;"",Material!R64,"")</f>
        <v/>
      </c>
      <c r="Q106" s="50" t="str">
        <f>IF(Material!K64&lt;&gt;"",Material!S64,"")</f>
        <v/>
      </c>
    </row>
    <row r="107" spans="2:17" ht="15" hidden="1" customHeight="1" x14ac:dyDescent="0.2">
      <c r="B107" s="24" t="str">
        <f>IF(Material!K65&lt;&gt;"",Material!B65,"")</f>
        <v/>
      </c>
      <c r="C107" s="259" t="str">
        <f>IF(Material!K65&lt;&gt;"",Material!C65,"")</f>
        <v/>
      </c>
      <c r="D107" s="260"/>
      <c r="E107" s="260"/>
      <c r="F107" s="261"/>
      <c r="G107" s="24" t="str">
        <f>IF(Material!K65&lt;&gt;"","Un.","")</f>
        <v/>
      </c>
      <c r="H107" s="24" t="str">
        <f>IF(Material!K65&lt;&gt;"",Material!K65,"")</f>
        <v/>
      </c>
      <c r="I107" s="25" t="str">
        <f>IF(Material!K65&lt;&gt;"",Material!N65,"")</f>
        <v/>
      </c>
      <c r="J107" s="262" t="str">
        <f>IF(Material!K65&lt;&gt;"",Material!W65,"")</f>
        <v/>
      </c>
      <c r="K107" s="262"/>
      <c r="L107" s="25" t="str">
        <f>IF(Material!K65&lt;&gt;"",Material!M65,"")</f>
        <v/>
      </c>
      <c r="M107" s="25" t="str">
        <f>IF(Material!K65&lt;&gt;"",Material!T65,"")</f>
        <v/>
      </c>
      <c r="N107" s="50" t="str">
        <f>IF(Material!K65&lt;&gt;"",Material!P65,"")</f>
        <v/>
      </c>
      <c r="O107" s="50" t="str">
        <f>IF(Material!K65&lt;&gt;"",Material!Q65,"")</f>
        <v/>
      </c>
      <c r="P107" s="50" t="str">
        <f>IF(Material!K65&lt;&gt;"",Material!R65,"")</f>
        <v/>
      </c>
      <c r="Q107" s="50" t="str">
        <f>IF(Material!K65&lt;&gt;"",Material!S65,"")</f>
        <v/>
      </c>
    </row>
    <row r="108" spans="2:17" ht="15" hidden="1" customHeight="1" x14ac:dyDescent="0.2">
      <c r="B108" s="24" t="str">
        <f>IF(Material!K66&lt;&gt;"",Material!B66,"")</f>
        <v/>
      </c>
      <c r="C108" s="259" t="str">
        <f>IF(Material!K66&lt;&gt;"",Material!C66,"")</f>
        <v/>
      </c>
      <c r="D108" s="260"/>
      <c r="E108" s="260"/>
      <c r="F108" s="261"/>
      <c r="G108" s="24" t="str">
        <f>IF(Material!K66&lt;&gt;"","Un.","")</f>
        <v/>
      </c>
      <c r="H108" s="24" t="str">
        <f>IF(Material!K66&lt;&gt;"",Material!K66,"")</f>
        <v/>
      </c>
      <c r="I108" s="25" t="str">
        <f>IF(Material!K66&lt;&gt;"",Material!N66,"")</f>
        <v/>
      </c>
      <c r="J108" s="262" t="str">
        <f>IF(Material!K66&lt;&gt;"",Material!W66,"")</f>
        <v/>
      </c>
      <c r="K108" s="262"/>
      <c r="L108" s="25" t="str">
        <f>IF(Material!K66&lt;&gt;"",Material!M66,"")</f>
        <v/>
      </c>
      <c r="M108" s="25" t="str">
        <f>IF(Material!K66&lt;&gt;"",Material!T66,"")</f>
        <v/>
      </c>
      <c r="N108" s="50" t="str">
        <f>IF(Material!K66&lt;&gt;"",Material!P66,"")</f>
        <v/>
      </c>
      <c r="O108" s="50" t="str">
        <f>IF(Material!K66&lt;&gt;"",Material!Q66,"")</f>
        <v/>
      </c>
      <c r="P108" s="50" t="str">
        <f>IF(Material!K66&lt;&gt;"",Material!R66,"")</f>
        <v/>
      </c>
      <c r="Q108" s="50" t="str">
        <f>IF(Material!K66&lt;&gt;"",Material!S66,"")</f>
        <v/>
      </c>
    </row>
    <row r="109" spans="2:17" ht="15" hidden="1" customHeight="1" x14ac:dyDescent="0.2">
      <c r="B109" s="24" t="str">
        <f>IF(Material!K67&lt;&gt;"",Material!B67,"")</f>
        <v/>
      </c>
      <c r="C109" s="259" t="str">
        <f>IF(Material!K67&lt;&gt;"",Material!C67,"")</f>
        <v/>
      </c>
      <c r="D109" s="260"/>
      <c r="E109" s="260"/>
      <c r="F109" s="261"/>
      <c r="G109" s="24" t="str">
        <f>IF(Material!K67&lt;&gt;"","Un.","")</f>
        <v/>
      </c>
      <c r="H109" s="24" t="str">
        <f>IF(Material!K67&lt;&gt;"",Material!K67,"")</f>
        <v/>
      </c>
      <c r="I109" s="25" t="str">
        <f>IF(Material!K67&lt;&gt;"",Material!N67,"")</f>
        <v/>
      </c>
      <c r="J109" s="262" t="str">
        <f>IF(Material!K67&lt;&gt;"",Material!W67,"")</f>
        <v/>
      </c>
      <c r="K109" s="262"/>
      <c r="L109" s="25" t="str">
        <f>IF(Material!K67&lt;&gt;"",Material!M67,"")</f>
        <v/>
      </c>
      <c r="M109" s="25" t="str">
        <f>IF(Material!K67&lt;&gt;"",Material!T67,"")</f>
        <v/>
      </c>
      <c r="N109" s="50" t="str">
        <f>IF(Material!K67&lt;&gt;"",Material!P67,"")</f>
        <v/>
      </c>
      <c r="O109" s="50" t="str">
        <f>IF(Material!K67&lt;&gt;"",Material!Q67,"")</f>
        <v/>
      </c>
      <c r="P109" s="50" t="str">
        <f>IF(Material!K67&lt;&gt;"",Material!R67,"")</f>
        <v/>
      </c>
      <c r="Q109" s="50" t="str">
        <f>IF(Material!K67&lt;&gt;"",Material!S67,"")</f>
        <v/>
      </c>
    </row>
    <row r="110" spans="2:17" ht="15" hidden="1" customHeight="1" x14ac:dyDescent="0.2">
      <c r="B110" s="24" t="str">
        <f>IF(Material!K68&lt;&gt;"",Material!B68,"")</f>
        <v/>
      </c>
      <c r="C110" s="259" t="str">
        <f>IF(Material!K68&lt;&gt;"",Material!C68,"")</f>
        <v/>
      </c>
      <c r="D110" s="260"/>
      <c r="E110" s="260"/>
      <c r="F110" s="261"/>
      <c r="G110" s="24" t="str">
        <f>IF(Material!K68&lt;&gt;"","Un.","")</f>
        <v/>
      </c>
      <c r="H110" s="24" t="str">
        <f>IF(Material!K68&lt;&gt;"",Material!K68,"")</f>
        <v/>
      </c>
      <c r="I110" s="25" t="str">
        <f>IF(Material!K68&lt;&gt;"",Material!N68,"")</f>
        <v/>
      </c>
      <c r="J110" s="262" t="str">
        <f>IF(Material!K68&lt;&gt;"",Material!W68,"")</f>
        <v/>
      </c>
      <c r="K110" s="262"/>
      <c r="L110" s="25" t="str">
        <f>IF(Material!K68&lt;&gt;"",Material!M68,"")</f>
        <v/>
      </c>
      <c r="M110" s="25" t="str">
        <f>IF(Material!K68&lt;&gt;"",Material!T68,"")</f>
        <v/>
      </c>
      <c r="N110" s="50" t="str">
        <f>IF(Material!K68&lt;&gt;"",Material!P68,"")</f>
        <v/>
      </c>
      <c r="O110" s="50" t="str">
        <f>IF(Material!K68&lt;&gt;"",Material!Q68,"")</f>
        <v/>
      </c>
      <c r="P110" s="50" t="str">
        <f>IF(Material!K68&lt;&gt;"",Material!R68,"")</f>
        <v/>
      </c>
      <c r="Q110" s="50" t="str">
        <f>IF(Material!K68&lt;&gt;"",Material!S68,"")</f>
        <v/>
      </c>
    </row>
    <row r="111" spans="2:17" ht="15" hidden="1" customHeight="1" x14ac:dyDescent="0.2">
      <c r="B111" s="24" t="str">
        <f>IF(Material!K69&lt;&gt;"",Material!B69,"")</f>
        <v/>
      </c>
      <c r="C111" s="259" t="str">
        <f>IF(Material!K69&lt;&gt;"",Material!C69,"")</f>
        <v/>
      </c>
      <c r="D111" s="260"/>
      <c r="E111" s="260"/>
      <c r="F111" s="261"/>
      <c r="G111" s="24" t="str">
        <f>IF(Material!K69&lt;&gt;"","Un.","")</f>
        <v/>
      </c>
      <c r="H111" s="24" t="str">
        <f>IF(Material!K69&lt;&gt;"",Material!K69,"")</f>
        <v/>
      </c>
      <c r="I111" s="25" t="str">
        <f>IF(Material!K69&lt;&gt;"",Material!N69,"")</f>
        <v/>
      </c>
      <c r="J111" s="262" t="str">
        <f>IF(Material!K69&lt;&gt;"",Material!W69,"")</f>
        <v/>
      </c>
      <c r="K111" s="262"/>
      <c r="L111" s="25" t="str">
        <f>IF(Material!K69&lt;&gt;"",Material!M69,"")</f>
        <v/>
      </c>
      <c r="M111" s="25" t="str">
        <f>IF(Material!K69&lt;&gt;"",Material!T69,"")</f>
        <v/>
      </c>
      <c r="N111" s="50" t="str">
        <f>IF(Material!K69&lt;&gt;"",Material!P69,"")</f>
        <v/>
      </c>
      <c r="O111" s="50" t="str">
        <f>IF(Material!K69&lt;&gt;"",Material!Q69,"")</f>
        <v/>
      </c>
      <c r="P111" s="50" t="str">
        <f>IF(Material!K69&lt;&gt;"",Material!R69,"")</f>
        <v/>
      </c>
      <c r="Q111" s="50" t="str">
        <f>IF(Material!K69&lt;&gt;"",Material!S69,"")</f>
        <v/>
      </c>
    </row>
    <row r="112" spans="2:17" ht="15" hidden="1" customHeight="1" x14ac:dyDescent="0.2">
      <c r="B112" s="24" t="str">
        <f>IF(Material!K70&lt;&gt;"",Material!B70,"")</f>
        <v/>
      </c>
      <c r="C112" s="259" t="str">
        <f>IF(Material!K70&lt;&gt;"",Material!C70,"")</f>
        <v/>
      </c>
      <c r="D112" s="260"/>
      <c r="E112" s="260"/>
      <c r="F112" s="261"/>
      <c r="G112" s="24" t="str">
        <f>IF(Material!K70&lt;&gt;"","Un.","")</f>
        <v/>
      </c>
      <c r="H112" s="24" t="str">
        <f>IF(Material!K70&lt;&gt;"",Material!K70,"")</f>
        <v/>
      </c>
      <c r="I112" s="25" t="str">
        <f>IF(Material!K70&lt;&gt;"",Material!N70,"")</f>
        <v/>
      </c>
      <c r="J112" s="262" t="str">
        <f>IF(Material!K70&lt;&gt;"",Material!W70,"")</f>
        <v/>
      </c>
      <c r="K112" s="262"/>
      <c r="L112" s="25" t="str">
        <f>IF(Material!K70&lt;&gt;"",Material!M70,"")</f>
        <v/>
      </c>
      <c r="M112" s="25" t="str">
        <f>IF(Material!K70&lt;&gt;"",Material!T70,"")</f>
        <v/>
      </c>
      <c r="N112" s="50" t="str">
        <f>IF(Material!K70&lt;&gt;"",Material!P70,"")</f>
        <v/>
      </c>
      <c r="O112" s="50" t="str">
        <f>IF(Material!K70&lt;&gt;"",Material!Q70,"")</f>
        <v/>
      </c>
      <c r="P112" s="50" t="str">
        <f>IF(Material!K70&lt;&gt;"",Material!R70,"")</f>
        <v/>
      </c>
      <c r="Q112" s="50" t="str">
        <f>IF(Material!K70&lt;&gt;"",Material!S70,"")</f>
        <v/>
      </c>
    </row>
    <row r="113" spans="2:17" ht="15" hidden="1" customHeight="1" x14ac:dyDescent="0.2">
      <c r="B113" s="24" t="str">
        <f>IF(Material!K71&lt;&gt;"",Material!B71,"")</f>
        <v/>
      </c>
      <c r="C113" s="259" t="str">
        <f>IF(Material!K71&lt;&gt;"",Material!C71,"")</f>
        <v/>
      </c>
      <c r="D113" s="260"/>
      <c r="E113" s="260"/>
      <c r="F113" s="261"/>
      <c r="G113" s="24" t="str">
        <f>IF(Material!K71&lt;&gt;"","Un.","")</f>
        <v/>
      </c>
      <c r="H113" s="24" t="str">
        <f>IF(Material!K71&lt;&gt;"",Material!K71,"")</f>
        <v/>
      </c>
      <c r="I113" s="25" t="str">
        <f>IF(Material!K71&lt;&gt;"",Material!N71,"")</f>
        <v/>
      </c>
      <c r="J113" s="262" t="str">
        <f>IF(Material!K71&lt;&gt;"",Material!W71,"")</f>
        <v/>
      </c>
      <c r="K113" s="262"/>
      <c r="L113" s="25" t="str">
        <f>IF(Material!K71&lt;&gt;"",Material!M71,"")</f>
        <v/>
      </c>
      <c r="M113" s="25" t="str">
        <f>IF(Material!K71&lt;&gt;"",Material!T71,"")</f>
        <v/>
      </c>
      <c r="N113" s="50" t="str">
        <f>IF(Material!K71&lt;&gt;"",Material!P71,"")</f>
        <v/>
      </c>
      <c r="O113" s="50" t="str">
        <f>IF(Material!K71&lt;&gt;"",Material!Q71,"")</f>
        <v/>
      </c>
      <c r="P113" s="50" t="str">
        <f>IF(Material!K71&lt;&gt;"",Material!R71,"")</f>
        <v/>
      </c>
      <c r="Q113" s="50" t="str">
        <f>IF(Material!K71&lt;&gt;"",Material!S71,"")</f>
        <v/>
      </c>
    </row>
    <row r="114" spans="2:17" ht="15" hidden="1" customHeight="1" x14ac:dyDescent="0.2">
      <c r="B114" s="24" t="str">
        <f>IF(Material!K72&lt;&gt;"",Material!B72,"")</f>
        <v/>
      </c>
      <c r="C114" s="259" t="str">
        <f>IF(Material!K72&lt;&gt;"",Material!C72,"")</f>
        <v/>
      </c>
      <c r="D114" s="260"/>
      <c r="E114" s="260"/>
      <c r="F114" s="261"/>
      <c r="G114" s="24" t="str">
        <f>IF(Material!K72&lt;&gt;"","Un.","")</f>
        <v/>
      </c>
      <c r="H114" s="24" t="str">
        <f>IF(Material!K72&lt;&gt;"",Material!K72,"")</f>
        <v/>
      </c>
      <c r="I114" s="25" t="str">
        <f>IF(Material!K72&lt;&gt;"",Material!N72,"")</f>
        <v/>
      </c>
      <c r="J114" s="262" t="str">
        <f>IF(Material!K72&lt;&gt;"",Material!W72,"")</f>
        <v/>
      </c>
      <c r="K114" s="262"/>
      <c r="L114" s="25" t="str">
        <f>IF(Material!K72&lt;&gt;"",Material!M72,"")</f>
        <v/>
      </c>
      <c r="M114" s="25" t="str">
        <f>IF(Material!K72&lt;&gt;"",Material!T72,"")</f>
        <v/>
      </c>
      <c r="N114" s="50" t="str">
        <f>IF(Material!K72&lt;&gt;"",Material!P72,"")</f>
        <v/>
      </c>
      <c r="O114" s="50" t="str">
        <f>IF(Material!K72&lt;&gt;"",Material!Q72,"")</f>
        <v/>
      </c>
      <c r="P114" s="50" t="str">
        <f>IF(Material!K72&lt;&gt;"",Material!R72,"")</f>
        <v/>
      </c>
      <c r="Q114" s="50" t="str">
        <f>IF(Material!K72&lt;&gt;"",Material!S72,"")</f>
        <v/>
      </c>
    </row>
    <row r="115" spans="2:17" ht="15" hidden="1" customHeight="1" x14ac:dyDescent="0.2">
      <c r="B115" s="24" t="str">
        <f>IF(Material!K73&lt;&gt;"",Material!B73,"")</f>
        <v/>
      </c>
      <c r="C115" s="259" t="str">
        <f>IF(Material!K73&lt;&gt;"",Material!C73,"")</f>
        <v/>
      </c>
      <c r="D115" s="260"/>
      <c r="E115" s="260"/>
      <c r="F115" s="261"/>
      <c r="G115" s="24" t="str">
        <f>IF(Material!K73&lt;&gt;"","Un.","")</f>
        <v/>
      </c>
      <c r="H115" s="24" t="str">
        <f>IF(Material!K73&lt;&gt;"",Material!K73,"")</f>
        <v/>
      </c>
      <c r="I115" s="25" t="str">
        <f>IF(Material!K73&lt;&gt;"",Material!N73,"")</f>
        <v/>
      </c>
      <c r="J115" s="262" t="str">
        <f>IF(Material!K73&lt;&gt;"",Material!W73,"")</f>
        <v/>
      </c>
      <c r="K115" s="262"/>
      <c r="L115" s="25" t="str">
        <f>IF(Material!K73&lt;&gt;"",Material!M73,"")</f>
        <v/>
      </c>
      <c r="M115" s="25" t="str">
        <f>IF(Material!K73&lt;&gt;"",Material!T73,"")</f>
        <v/>
      </c>
      <c r="N115" s="50" t="str">
        <f>IF(Material!K73&lt;&gt;"",Material!P73,"")</f>
        <v/>
      </c>
      <c r="O115" s="50" t="str">
        <f>IF(Material!K73&lt;&gt;"",Material!Q73,"")</f>
        <v/>
      </c>
      <c r="P115" s="50" t="str">
        <f>IF(Material!K73&lt;&gt;"",Material!R73,"")</f>
        <v/>
      </c>
      <c r="Q115" s="50" t="str">
        <f>IF(Material!K73&lt;&gt;"",Material!S73,"")</f>
        <v/>
      </c>
    </row>
    <row r="116" spans="2:17" ht="15" hidden="1" customHeight="1" x14ac:dyDescent="0.2">
      <c r="B116" s="24" t="str">
        <f>IF(Material!K74&lt;&gt;"",Material!B74,"")</f>
        <v/>
      </c>
      <c r="C116" s="259" t="str">
        <f>IF(Material!K74&lt;&gt;"",Material!C74,"")</f>
        <v/>
      </c>
      <c r="D116" s="260"/>
      <c r="E116" s="260"/>
      <c r="F116" s="261"/>
      <c r="G116" s="24" t="str">
        <f>IF(Material!K74&lt;&gt;"","Un.","")</f>
        <v/>
      </c>
      <c r="H116" s="24" t="str">
        <f>IF(Material!K74&lt;&gt;"",Material!K74,"")</f>
        <v/>
      </c>
      <c r="I116" s="25" t="str">
        <f>IF(Material!K74&lt;&gt;"",Material!N74,"")</f>
        <v/>
      </c>
      <c r="J116" s="262" t="str">
        <f>IF(Material!K74&lt;&gt;"",Material!W74,"")</f>
        <v/>
      </c>
      <c r="K116" s="262"/>
      <c r="L116" s="25" t="str">
        <f>IF(Material!K74&lt;&gt;"",Material!M74,"")</f>
        <v/>
      </c>
      <c r="M116" s="25" t="str">
        <f>IF(Material!K74&lt;&gt;"",Material!T74,"")</f>
        <v/>
      </c>
      <c r="N116" s="50" t="str">
        <f>IF(Material!K74&lt;&gt;"",Material!P74,"")</f>
        <v/>
      </c>
      <c r="O116" s="50" t="str">
        <f>IF(Material!K74&lt;&gt;"",Material!Q74,"")</f>
        <v/>
      </c>
      <c r="P116" s="50" t="str">
        <f>IF(Material!K74&lt;&gt;"",Material!R74,"")</f>
        <v/>
      </c>
      <c r="Q116" s="50" t="str">
        <f>IF(Material!K74&lt;&gt;"",Material!S74,"")</f>
        <v/>
      </c>
    </row>
    <row r="117" spans="2:17" ht="15" hidden="1" customHeight="1" x14ac:dyDescent="0.2">
      <c r="B117" s="24" t="str">
        <f>IF(Material!K75&lt;&gt;"",Material!B75,"")</f>
        <v/>
      </c>
      <c r="C117" s="259" t="str">
        <f>IF(Material!K75&lt;&gt;"",Material!C75,"")</f>
        <v/>
      </c>
      <c r="D117" s="260"/>
      <c r="E117" s="260"/>
      <c r="F117" s="261"/>
      <c r="G117" s="24" t="str">
        <f>IF(Material!K75&lt;&gt;"","Un.","")</f>
        <v/>
      </c>
      <c r="H117" s="24" t="str">
        <f>IF(Material!K75&lt;&gt;"",Material!K75,"")</f>
        <v/>
      </c>
      <c r="I117" s="25" t="str">
        <f>IF(Material!K75&lt;&gt;"",Material!N75,"")</f>
        <v/>
      </c>
      <c r="J117" s="262" t="str">
        <f>IF(Material!K75&lt;&gt;"",Material!W75,"")</f>
        <v/>
      </c>
      <c r="K117" s="262"/>
      <c r="L117" s="25" t="str">
        <f>IF(Material!K75&lt;&gt;"",Material!M75,"")</f>
        <v/>
      </c>
      <c r="M117" s="25" t="str">
        <f>IF(Material!K75&lt;&gt;"",Material!T75,"")</f>
        <v/>
      </c>
      <c r="N117" s="50" t="str">
        <f>IF(Material!K75&lt;&gt;"",Material!P75,"")</f>
        <v/>
      </c>
      <c r="O117" s="50" t="str">
        <f>IF(Material!K75&lt;&gt;"",Material!Q75,"")</f>
        <v/>
      </c>
      <c r="P117" s="50" t="str">
        <f>IF(Material!K75&lt;&gt;"",Material!R75,"")</f>
        <v/>
      </c>
      <c r="Q117" s="50" t="str">
        <f>IF(Material!K75&lt;&gt;"",Material!S75,"")</f>
        <v/>
      </c>
    </row>
    <row r="118" spans="2:17" ht="15" hidden="1" customHeight="1" x14ac:dyDescent="0.2">
      <c r="B118" s="24" t="str">
        <f>IF(Material!K76&lt;&gt;"",Material!B76,"")</f>
        <v/>
      </c>
      <c r="C118" s="259" t="str">
        <f>IF(Material!K76&lt;&gt;"",Material!C76,"")</f>
        <v/>
      </c>
      <c r="D118" s="260"/>
      <c r="E118" s="260"/>
      <c r="F118" s="261"/>
      <c r="G118" s="24" t="str">
        <f>IF(Material!K76&lt;&gt;"","Un.","")</f>
        <v/>
      </c>
      <c r="H118" s="24" t="str">
        <f>IF(Material!K76&lt;&gt;"",Material!K76,"")</f>
        <v/>
      </c>
      <c r="I118" s="25" t="str">
        <f>IF(Material!K76&lt;&gt;"",Material!N76,"")</f>
        <v/>
      </c>
      <c r="J118" s="262" t="str">
        <f>IF(Material!K76&lt;&gt;"",Material!W76,"")</f>
        <v/>
      </c>
      <c r="K118" s="262"/>
      <c r="L118" s="25" t="str">
        <f>IF(Material!K76&lt;&gt;"",Material!M76,"")</f>
        <v/>
      </c>
      <c r="M118" s="25" t="str">
        <f>IF(Material!K76&lt;&gt;"",Material!T76,"")</f>
        <v/>
      </c>
      <c r="N118" s="50" t="str">
        <f>IF(Material!K76&lt;&gt;"",Material!P76,"")</f>
        <v/>
      </c>
      <c r="O118" s="50" t="str">
        <f>IF(Material!K76&lt;&gt;"",Material!Q76,"")</f>
        <v/>
      </c>
      <c r="P118" s="50" t="str">
        <f>IF(Material!K76&lt;&gt;"",Material!R76,"")</f>
        <v/>
      </c>
      <c r="Q118" s="50" t="str">
        <f>IF(Material!K76&lt;&gt;"",Material!S76,"")</f>
        <v/>
      </c>
    </row>
    <row r="119" spans="2:17" ht="15" hidden="1" customHeight="1" x14ac:dyDescent="0.2">
      <c r="B119" s="24" t="str">
        <f>IF(Material!K77&lt;&gt;"",Material!B77,"")</f>
        <v/>
      </c>
      <c r="C119" s="259" t="str">
        <f>IF(Material!K77&lt;&gt;"",Material!C77,"")</f>
        <v/>
      </c>
      <c r="D119" s="260"/>
      <c r="E119" s="260"/>
      <c r="F119" s="261"/>
      <c r="G119" s="24" t="str">
        <f>IF(Material!K77&lt;&gt;"","Un.","")</f>
        <v/>
      </c>
      <c r="H119" s="24" t="str">
        <f>IF(Material!K77&lt;&gt;"",Material!K77,"")</f>
        <v/>
      </c>
      <c r="I119" s="25" t="str">
        <f>IF(Material!K77&lt;&gt;"",Material!N77,"")</f>
        <v/>
      </c>
      <c r="J119" s="262" t="str">
        <f>IF(Material!K77&lt;&gt;"",Material!W77,"")</f>
        <v/>
      </c>
      <c r="K119" s="262"/>
      <c r="L119" s="25" t="str">
        <f>IF(Material!K77&lt;&gt;"",Material!M77,"")</f>
        <v/>
      </c>
      <c r="M119" s="25" t="str">
        <f>IF(Material!K77&lt;&gt;"",Material!T77,"")</f>
        <v/>
      </c>
      <c r="N119" s="50" t="str">
        <f>IF(Material!K77&lt;&gt;"",Material!P77,"")</f>
        <v/>
      </c>
      <c r="O119" s="50" t="str">
        <f>IF(Material!K77&lt;&gt;"",Material!Q77,"")</f>
        <v/>
      </c>
      <c r="P119" s="50" t="str">
        <f>IF(Material!K77&lt;&gt;"",Material!R77,"")</f>
        <v/>
      </c>
      <c r="Q119" s="50" t="str">
        <f>IF(Material!K77&lt;&gt;"",Material!S77,"")</f>
        <v/>
      </c>
    </row>
    <row r="120" spans="2:17" ht="15" hidden="1" customHeight="1" x14ac:dyDescent="0.2">
      <c r="B120" s="24" t="str">
        <f>IF(Material!K78&lt;&gt;"",Material!B78,"")</f>
        <v/>
      </c>
      <c r="C120" s="259" t="str">
        <f>IF(Material!K78&lt;&gt;"",Material!C78,"")</f>
        <v/>
      </c>
      <c r="D120" s="260"/>
      <c r="E120" s="260"/>
      <c r="F120" s="261"/>
      <c r="G120" s="24" t="str">
        <f>IF(Material!K78&lt;&gt;"","Un.","")</f>
        <v/>
      </c>
      <c r="H120" s="24" t="str">
        <f>IF(Material!K78&lt;&gt;"",Material!K78,"")</f>
        <v/>
      </c>
      <c r="I120" s="25" t="str">
        <f>IF(Material!K78&lt;&gt;"",Material!N78,"")</f>
        <v/>
      </c>
      <c r="J120" s="262" t="str">
        <f>IF(Material!K78&lt;&gt;"",Material!W78,"")</f>
        <v/>
      </c>
      <c r="K120" s="262"/>
      <c r="L120" s="25" t="str">
        <f>IF(Material!K78&lt;&gt;"",Material!M78,"")</f>
        <v/>
      </c>
      <c r="M120" s="25" t="str">
        <f>IF(Material!K78&lt;&gt;"",Material!T78,"")</f>
        <v/>
      </c>
      <c r="N120" s="50" t="str">
        <f>IF(Material!K78&lt;&gt;"",Material!P78,"")</f>
        <v/>
      </c>
      <c r="O120" s="50" t="str">
        <f>IF(Material!K78&lt;&gt;"",Material!Q78,"")</f>
        <v/>
      </c>
      <c r="P120" s="50" t="str">
        <f>IF(Material!K78&lt;&gt;"",Material!R78,"")</f>
        <v/>
      </c>
      <c r="Q120" s="50" t="str">
        <f>IF(Material!K78&lt;&gt;"",Material!S78,"")</f>
        <v/>
      </c>
    </row>
    <row r="121" spans="2:17" ht="15" hidden="1" customHeight="1" x14ac:dyDescent="0.2">
      <c r="B121" s="24" t="str">
        <f>IF(Material!K79&lt;&gt;"",Material!B79,"")</f>
        <v/>
      </c>
      <c r="C121" s="259" t="str">
        <f>IF(Material!K79&lt;&gt;"",Material!C79,"")</f>
        <v/>
      </c>
      <c r="D121" s="260"/>
      <c r="E121" s="260"/>
      <c r="F121" s="261"/>
      <c r="G121" s="24" t="str">
        <f>IF(Material!K79&lt;&gt;"","Un.","")</f>
        <v/>
      </c>
      <c r="H121" s="24" t="str">
        <f>IF(Material!K79&lt;&gt;"",Material!K79,"")</f>
        <v/>
      </c>
      <c r="I121" s="25" t="str">
        <f>IF(Material!K79&lt;&gt;"",Material!N79,"")</f>
        <v/>
      </c>
      <c r="J121" s="262" t="str">
        <f>IF(Material!K79&lt;&gt;"",Material!W79,"")</f>
        <v/>
      </c>
      <c r="K121" s="262"/>
      <c r="L121" s="25" t="str">
        <f>IF(Material!K79&lt;&gt;"",Material!M79,"")</f>
        <v/>
      </c>
      <c r="M121" s="25" t="str">
        <f>IF(Material!K79&lt;&gt;"",Material!T79,"")</f>
        <v/>
      </c>
      <c r="N121" s="50" t="str">
        <f>IF(Material!K79&lt;&gt;"",Material!P79,"")</f>
        <v/>
      </c>
      <c r="O121" s="50" t="str">
        <f>IF(Material!K79&lt;&gt;"",Material!Q79,"")</f>
        <v/>
      </c>
      <c r="P121" s="50" t="str">
        <f>IF(Material!K79&lt;&gt;"",Material!R79,"")</f>
        <v/>
      </c>
      <c r="Q121" s="50" t="str">
        <f>IF(Material!K79&lt;&gt;"",Material!S79,"")</f>
        <v/>
      </c>
    </row>
    <row r="122" spans="2:17" ht="15" hidden="1" customHeight="1" x14ac:dyDescent="0.2">
      <c r="B122" s="24" t="str">
        <f>IF(Material!K80&lt;&gt;"",Material!B80,"")</f>
        <v/>
      </c>
      <c r="C122" s="259" t="str">
        <f>IF(Material!K80&lt;&gt;"",Material!C80,"")</f>
        <v/>
      </c>
      <c r="D122" s="260"/>
      <c r="E122" s="260"/>
      <c r="F122" s="261"/>
      <c r="G122" s="24" t="str">
        <f>IF(Material!K80&lt;&gt;"","Un.","")</f>
        <v/>
      </c>
      <c r="H122" s="24" t="str">
        <f>IF(Material!K80&lt;&gt;"",Material!K80,"")</f>
        <v/>
      </c>
      <c r="I122" s="25" t="str">
        <f>IF(Material!K80&lt;&gt;"",Material!N80,"")</f>
        <v/>
      </c>
      <c r="J122" s="262" t="str">
        <f>IF(Material!K80&lt;&gt;"",Material!W80,"")</f>
        <v/>
      </c>
      <c r="K122" s="262"/>
      <c r="L122" s="25" t="str">
        <f>IF(Material!K80&lt;&gt;"",Material!M80,"")</f>
        <v/>
      </c>
      <c r="M122" s="25" t="str">
        <f>IF(Material!K80&lt;&gt;"",Material!T80,"")</f>
        <v/>
      </c>
      <c r="N122" s="50" t="str">
        <f>IF(Material!K80&lt;&gt;"",Material!P80,"")</f>
        <v/>
      </c>
      <c r="O122" s="50" t="str">
        <f>IF(Material!K80&lt;&gt;"",Material!Q80,"")</f>
        <v/>
      </c>
      <c r="P122" s="50" t="str">
        <f>IF(Material!K80&lt;&gt;"",Material!R80,"")</f>
        <v/>
      </c>
      <c r="Q122" s="50" t="str">
        <f>IF(Material!K80&lt;&gt;"",Material!S80,"")</f>
        <v/>
      </c>
    </row>
    <row r="123" spans="2:17" ht="15" hidden="1" customHeight="1" x14ac:dyDescent="0.2">
      <c r="B123" s="24" t="str">
        <f>IF(Material!K81&lt;&gt;"",Material!B81,"")</f>
        <v/>
      </c>
      <c r="C123" s="259" t="str">
        <f>IF(Material!K81&lt;&gt;"",Material!C81,"")</f>
        <v/>
      </c>
      <c r="D123" s="260"/>
      <c r="E123" s="260"/>
      <c r="F123" s="261"/>
      <c r="G123" s="24" t="str">
        <f>IF(Material!K81&lt;&gt;"","Un.","")</f>
        <v/>
      </c>
      <c r="H123" s="24" t="str">
        <f>IF(Material!K81&lt;&gt;"",Material!K81,"")</f>
        <v/>
      </c>
      <c r="I123" s="25" t="str">
        <f>IF(Material!K81&lt;&gt;"",Material!N81,"")</f>
        <v/>
      </c>
      <c r="J123" s="262" t="str">
        <f>IF(Material!K81&lt;&gt;"",Material!W81,"")</f>
        <v/>
      </c>
      <c r="K123" s="262"/>
      <c r="L123" s="25" t="str">
        <f>IF(Material!K81&lt;&gt;"",Material!M81,"")</f>
        <v/>
      </c>
      <c r="M123" s="25" t="str">
        <f>IF(Material!K81&lt;&gt;"",Material!T81,"")</f>
        <v/>
      </c>
      <c r="N123" s="50" t="str">
        <f>IF(Material!K81&lt;&gt;"",Material!P81,"")</f>
        <v/>
      </c>
      <c r="O123" s="50" t="str">
        <f>IF(Material!K81&lt;&gt;"",Material!Q81,"")</f>
        <v/>
      </c>
      <c r="P123" s="50" t="str">
        <f>IF(Material!K81&lt;&gt;"",Material!R81,"")</f>
        <v/>
      </c>
      <c r="Q123" s="50" t="str">
        <f>IF(Material!K81&lt;&gt;"",Material!S81,"")</f>
        <v/>
      </c>
    </row>
    <row r="124" spans="2:17" ht="15" hidden="1" customHeight="1" x14ac:dyDescent="0.2">
      <c r="B124" s="24" t="str">
        <f>IF(Material!K82&lt;&gt;"",Material!B82,"")</f>
        <v/>
      </c>
      <c r="C124" s="259" t="str">
        <f>IF(Material!K82&lt;&gt;"",Material!C82,"")</f>
        <v/>
      </c>
      <c r="D124" s="260"/>
      <c r="E124" s="260"/>
      <c r="F124" s="261"/>
      <c r="G124" s="24" t="str">
        <f>IF(Material!K82&lt;&gt;"","Un.","")</f>
        <v/>
      </c>
      <c r="H124" s="24" t="str">
        <f>IF(Material!K82&lt;&gt;"",Material!K82,"")</f>
        <v/>
      </c>
      <c r="I124" s="25" t="str">
        <f>IF(Material!K82&lt;&gt;"",Material!N82,"")</f>
        <v/>
      </c>
      <c r="J124" s="262" t="str">
        <f>IF(Material!K82&lt;&gt;"",Material!W82,"")</f>
        <v/>
      </c>
      <c r="K124" s="262"/>
      <c r="L124" s="25" t="str">
        <f>IF(Material!K82&lt;&gt;"",Material!M82,"")</f>
        <v/>
      </c>
      <c r="M124" s="25" t="str">
        <f>IF(Material!K82&lt;&gt;"",Material!T82,"")</f>
        <v/>
      </c>
      <c r="N124" s="50" t="str">
        <f>IF(Material!K82&lt;&gt;"",Material!P82,"")</f>
        <v/>
      </c>
      <c r="O124" s="50" t="str">
        <f>IF(Material!K82&lt;&gt;"",Material!Q82,"")</f>
        <v/>
      </c>
      <c r="P124" s="50" t="str">
        <f>IF(Material!K82&lt;&gt;"",Material!R82,"")</f>
        <v/>
      </c>
      <c r="Q124" s="50" t="str">
        <f>IF(Material!K82&lt;&gt;"",Material!S82,"")</f>
        <v/>
      </c>
    </row>
    <row r="125" spans="2:17" ht="15" hidden="1" customHeight="1" x14ac:dyDescent="0.2">
      <c r="B125" s="24" t="str">
        <f>IF(Material!K83&lt;&gt;"",Material!B83,"")</f>
        <v/>
      </c>
      <c r="C125" s="259" t="str">
        <f>IF(Material!K83&lt;&gt;"",Material!C83,"")</f>
        <v/>
      </c>
      <c r="D125" s="260"/>
      <c r="E125" s="260"/>
      <c r="F125" s="261"/>
      <c r="G125" s="24" t="str">
        <f>IF(Material!K83&lt;&gt;"","Un.","")</f>
        <v/>
      </c>
      <c r="H125" s="24" t="str">
        <f>IF(Material!K83&lt;&gt;"",Material!K83,"")</f>
        <v/>
      </c>
      <c r="I125" s="25" t="str">
        <f>IF(Material!K83&lt;&gt;"",Material!N83,"")</f>
        <v/>
      </c>
      <c r="J125" s="262" t="str">
        <f>IF(Material!K83&lt;&gt;"",Material!W83,"")</f>
        <v/>
      </c>
      <c r="K125" s="262"/>
      <c r="L125" s="25" t="str">
        <f>IF(Material!K83&lt;&gt;"",Material!M83,"")</f>
        <v/>
      </c>
      <c r="M125" s="25" t="str">
        <f>IF(Material!K83&lt;&gt;"",Material!T83,"")</f>
        <v/>
      </c>
      <c r="N125" s="50" t="str">
        <f>IF(Material!K83&lt;&gt;"",Material!P83,"")</f>
        <v/>
      </c>
      <c r="O125" s="50" t="str">
        <f>IF(Material!K83&lt;&gt;"",Material!Q83,"")</f>
        <v/>
      </c>
      <c r="P125" s="50" t="str">
        <f>IF(Material!K83&lt;&gt;"",Material!R83,"")</f>
        <v/>
      </c>
      <c r="Q125" s="50" t="str">
        <f>IF(Material!K83&lt;&gt;"",Material!S83,"")</f>
        <v/>
      </c>
    </row>
    <row r="126" spans="2:17" ht="15" hidden="1" customHeight="1" x14ac:dyDescent="0.2">
      <c r="B126" s="24" t="str">
        <f>IF(Material!K84&lt;&gt;"",Material!B84,"")</f>
        <v/>
      </c>
      <c r="C126" s="259" t="str">
        <f>IF(Material!K84&lt;&gt;"",Material!C84,"")</f>
        <v/>
      </c>
      <c r="D126" s="260"/>
      <c r="E126" s="260"/>
      <c r="F126" s="261"/>
      <c r="G126" s="24" t="str">
        <f>IF(Material!K84&lt;&gt;"","Un.","")</f>
        <v/>
      </c>
      <c r="H126" s="24" t="str">
        <f>IF(Material!K84&lt;&gt;"",Material!K84,"")</f>
        <v/>
      </c>
      <c r="I126" s="25" t="str">
        <f>IF(Material!K84&lt;&gt;"",Material!N84,"")</f>
        <v/>
      </c>
      <c r="J126" s="262" t="str">
        <f>IF(Material!K84&lt;&gt;"",Material!W84,"")</f>
        <v/>
      </c>
      <c r="K126" s="262"/>
      <c r="L126" s="25" t="str">
        <f>IF(Material!K84&lt;&gt;"",Material!M84,"")</f>
        <v/>
      </c>
      <c r="M126" s="25" t="str">
        <f>IF(Material!K84&lt;&gt;"",Material!T84,"")</f>
        <v/>
      </c>
      <c r="N126" s="50" t="str">
        <f>IF(Material!K84&lt;&gt;"",Material!P84,"")</f>
        <v/>
      </c>
      <c r="O126" s="50" t="str">
        <f>IF(Material!K84&lt;&gt;"",Material!Q84,"")</f>
        <v/>
      </c>
      <c r="P126" s="50" t="str">
        <f>IF(Material!K84&lt;&gt;"",Material!R84,"")</f>
        <v/>
      </c>
      <c r="Q126" s="50" t="str">
        <f>IF(Material!K84&lt;&gt;"",Material!S84,"")</f>
        <v/>
      </c>
    </row>
    <row r="127" spans="2:17" ht="15" hidden="1" customHeight="1" x14ac:dyDescent="0.2">
      <c r="B127" s="24" t="str">
        <f>IF(Material!K85&lt;&gt;"",Material!B85,"")</f>
        <v/>
      </c>
      <c r="C127" s="259" t="str">
        <f>IF(Material!K85&lt;&gt;"",Material!C85,"")</f>
        <v/>
      </c>
      <c r="D127" s="260"/>
      <c r="E127" s="260"/>
      <c r="F127" s="261"/>
      <c r="G127" s="24" t="str">
        <f>IF(Material!K85&lt;&gt;"","Un.","")</f>
        <v/>
      </c>
      <c r="H127" s="24" t="str">
        <f>IF(Material!K85&lt;&gt;"",Material!K85,"")</f>
        <v/>
      </c>
      <c r="I127" s="25" t="str">
        <f>IF(Material!K85&lt;&gt;"",Material!N85,"")</f>
        <v/>
      </c>
      <c r="J127" s="262" t="str">
        <f>IF(Material!K85&lt;&gt;"",Material!W85,"")</f>
        <v/>
      </c>
      <c r="K127" s="262"/>
      <c r="L127" s="25" t="str">
        <f>IF(Material!K85&lt;&gt;"",Material!M85,"")</f>
        <v/>
      </c>
      <c r="M127" s="25" t="str">
        <f>IF(Material!K85&lt;&gt;"",Material!T85,"")</f>
        <v/>
      </c>
      <c r="N127" s="50" t="str">
        <f>IF(Material!K85&lt;&gt;"",Material!P85,"")</f>
        <v/>
      </c>
      <c r="O127" s="50" t="str">
        <f>IF(Material!K85&lt;&gt;"",Material!Q85,"")</f>
        <v/>
      </c>
      <c r="P127" s="50" t="str">
        <f>IF(Material!K85&lt;&gt;"",Material!R85,"")</f>
        <v/>
      </c>
      <c r="Q127" s="50" t="str">
        <f>IF(Material!K85&lt;&gt;"",Material!S85,"")</f>
        <v/>
      </c>
    </row>
    <row r="128" spans="2:17" ht="15" hidden="1" customHeight="1" x14ac:dyDescent="0.2">
      <c r="B128" s="24" t="str">
        <f>IF(Material!K86&lt;&gt;"",Material!B86,"")</f>
        <v/>
      </c>
      <c r="C128" s="259" t="str">
        <f>IF(Material!K86&lt;&gt;"",Material!C86,"")</f>
        <v/>
      </c>
      <c r="D128" s="260"/>
      <c r="E128" s="260"/>
      <c r="F128" s="261"/>
      <c r="G128" s="24" t="str">
        <f>IF(Material!K86&lt;&gt;"","Un.","")</f>
        <v/>
      </c>
      <c r="H128" s="24" t="str">
        <f>IF(Material!K86&lt;&gt;"",Material!K86,"")</f>
        <v/>
      </c>
      <c r="I128" s="25" t="str">
        <f>IF(Material!K86&lt;&gt;"",Material!N86,"")</f>
        <v/>
      </c>
      <c r="J128" s="262" t="str">
        <f>IF(Material!K86&lt;&gt;"",Material!W86,"")</f>
        <v/>
      </c>
      <c r="K128" s="262"/>
      <c r="L128" s="25" t="str">
        <f>IF(Material!K86&lt;&gt;"",Material!M86,"")</f>
        <v/>
      </c>
      <c r="M128" s="25" t="str">
        <f>IF(Material!K86&lt;&gt;"",Material!T86,"")</f>
        <v/>
      </c>
      <c r="N128" s="50" t="str">
        <f>IF(Material!K86&lt;&gt;"",Material!P86,"")</f>
        <v/>
      </c>
      <c r="O128" s="50" t="str">
        <f>IF(Material!K86&lt;&gt;"",Material!Q86,"")</f>
        <v/>
      </c>
      <c r="P128" s="50" t="str">
        <f>IF(Material!K86&lt;&gt;"",Material!R86,"")</f>
        <v/>
      </c>
      <c r="Q128" s="50" t="str">
        <f>IF(Material!K86&lt;&gt;"",Material!S86,"")</f>
        <v/>
      </c>
    </row>
    <row r="129" spans="2:17" ht="15" hidden="1" customHeight="1" x14ac:dyDescent="0.2">
      <c r="B129" s="24" t="str">
        <f>IF(Material!K87&lt;&gt;"",Material!B87,"")</f>
        <v/>
      </c>
      <c r="C129" s="259" t="str">
        <f>IF(Material!K87&lt;&gt;"",Material!C87,"")</f>
        <v/>
      </c>
      <c r="D129" s="260"/>
      <c r="E129" s="260"/>
      <c r="F129" s="261"/>
      <c r="G129" s="24" t="str">
        <f>IF(Material!K87&lt;&gt;"","Un.","")</f>
        <v/>
      </c>
      <c r="H129" s="24" t="str">
        <f>IF(Material!K87&lt;&gt;"",Material!K87,"")</f>
        <v/>
      </c>
      <c r="I129" s="25" t="str">
        <f>IF(Material!K87&lt;&gt;"",Material!N87,"")</f>
        <v/>
      </c>
      <c r="J129" s="262" t="str">
        <f>IF(Material!K87&lt;&gt;"",Material!W87,"")</f>
        <v/>
      </c>
      <c r="K129" s="262"/>
      <c r="L129" s="25" t="str">
        <f>IF(Material!K87&lt;&gt;"",Material!M87,"")</f>
        <v/>
      </c>
      <c r="M129" s="25" t="str">
        <f>IF(Material!K87&lt;&gt;"",Material!T87,"")</f>
        <v/>
      </c>
      <c r="N129" s="50" t="str">
        <f>IF(Material!K87&lt;&gt;"",Material!P87,"")</f>
        <v/>
      </c>
      <c r="O129" s="50" t="str">
        <f>IF(Material!K87&lt;&gt;"",Material!Q87,"")</f>
        <v/>
      </c>
      <c r="P129" s="50" t="str">
        <f>IF(Material!K87&lt;&gt;"",Material!R87,"")</f>
        <v/>
      </c>
      <c r="Q129" s="50" t="str">
        <f>IF(Material!K87&lt;&gt;"",Material!S87,"")</f>
        <v/>
      </c>
    </row>
    <row r="130" spans="2:17" ht="15" hidden="1" customHeight="1" x14ac:dyDescent="0.2">
      <c r="B130" s="24" t="str">
        <f>IF(Material!K88&lt;&gt;"",Material!B88,"")</f>
        <v/>
      </c>
      <c r="C130" s="259" t="str">
        <f>IF(Material!K88&lt;&gt;"",Material!C88,"")</f>
        <v/>
      </c>
      <c r="D130" s="260"/>
      <c r="E130" s="260"/>
      <c r="F130" s="261"/>
      <c r="G130" s="24" t="str">
        <f>IF(Material!K88&lt;&gt;"","Un.","")</f>
        <v/>
      </c>
      <c r="H130" s="24" t="str">
        <f>IF(Material!K88&lt;&gt;"",Material!K88,"")</f>
        <v/>
      </c>
      <c r="I130" s="25" t="str">
        <f>IF(Material!K88&lt;&gt;"",Material!N88,"")</f>
        <v/>
      </c>
      <c r="J130" s="262" t="str">
        <f>IF(Material!K88&lt;&gt;"",Material!W88,"")</f>
        <v/>
      </c>
      <c r="K130" s="262"/>
      <c r="L130" s="25" t="str">
        <f>IF(Material!K88&lt;&gt;"",Material!M88,"")</f>
        <v/>
      </c>
      <c r="M130" s="25" t="str">
        <f>IF(Material!K88&lt;&gt;"",Material!T88,"")</f>
        <v/>
      </c>
      <c r="N130" s="50" t="str">
        <f>IF(Material!K88&lt;&gt;"",Material!P88,"")</f>
        <v/>
      </c>
      <c r="O130" s="50" t="str">
        <f>IF(Material!K88&lt;&gt;"",Material!Q88,"")</f>
        <v/>
      </c>
      <c r="P130" s="50" t="str">
        <f>IF(Material!K88&lt;&gt;"",Material!R88,"")</f>
        <v/>
      </c>
      <c r="Q130" s="50" t="str">
        <f>IF(Material!K88&lt;&gt;"",Material!S88,"")</f>
        <v/>
      </c>
    </row>
    <row r="131" spans="2:17" ht="15" hidden="1" customHeight="1" x14ac:dyDescent="0.2">
      <c r="B131" s="24" t="str">
        <f>IF(Material!K89&lt;&gt;"",Material!B89,"")</f>
        <v/>
      </c>
      <c r="C131" s="259" t="str">
        <f>IF(Material!K89&lt;&gt;"",Material!C89,"")</f>
        <v/>
      </c>
      <c r="D131" s="260"/>
      <c r="E131" s="260"/>
      <c r="F131" s="261"/>
      <c r="G131" s="24" t="str">
        <f>IF(Material!K89&lt;&gt;"","Un.","")</f>
        <v/>
      </c>
      <c r="H131" s="24" t="str">
        <f>IF(Material!K89&lt;&gt;"",Material!K89,"")</f>
        <v/>
      </c>
      <c r="I131" s="25" t="str">
        <f>IF(Material!K89&lt;&gt;"",Material!N89,"")</f>
        <v/>
      </c>
      <c r="J131" s="262" t="str">
        <f>IF(Material!K89&lt;&gt;"",Material!W89,"")</f>
        <v/>
      </c>
      <c r="K131" s="262"/>
      <c r="L131" s="25" t="str">
        <f>IF(Material!K89&lt;&gt;"",Material!M89,"")</f>
        <v/>
      </c>
      <c r="M131" s="25" t="str">
        <f>IF(Material!K89&lt;&gt;"",Material!T89,"")</f>
        <v/>
      </c>
      <c r="N131" s="50" t="str">
        <f>IF(Material!K89&lt;&gt;"",Material!P89,"")</f>
        <v/>
      </c>
      <c r="O131" s="50" t="str">
        <f>IF(Material!K89&lt;&gt;"",Material!Q89,"")</f>
        <v/>
      </c>
      <c r="P131" s="50" t="str">
        <f>IF(Material!K89&lt;&gt;"",Material!R89,"")</f>
        <v/>
      </c>
      <c r="Q131" s="50" t="str">
        <f>IF(Material!K89&lt;&gt;"",Material!S89,"")</f>
        <v/>
      </c>
    </row>
    <row r="132" spans="2:17" ht="15" hidden="1" customHeight="1" x14ac:dyDescent="0.2">
      <c r="B132" s="24" t="str">
        <f>IF(Material!K90&lt;&gt;"",Material!B90,"")</f>
        <v/>
      </c>
      <c r="C132" s="259" t="str">
        <f>IF(Material!K90&lt;&gt;"",Material!C90,"")</f>
        <v/>
      </c>
      <c r="D132" s="260"/>
      <c r="E132" s="260"/>
      <c r="F132" s="261"/>
      <c r="G132" s="24" t="str">
        <f>IF(Material!K90&lt;&gt;"","Un.","")</f>
        <v/>
      </c>
      <c r="H132" s="24" t="str">
        <f>IF(Material!K90&lt;&gt;"",Material!K90,"")</f>
        <v/>
      </c>
      <c r="I132" s="25" t="str">
        <f>IF(Material!K90&lt;&gt;"",Material!N90,"")</f>
        <v/>
      </c>
      <c r="J132" s="262" t="str">
        <f>IF(Material!K90&lt;&gt;"",Material!W90,"")</f>
        <v/>
      </c>
      <c r="K132" s="262"/>
      <c r="L132" s="25" t="str">
        <f>IF(Material!K90&lt;&gt;"",Material!M90,"")</f>
        <v/>
      </c>
      <c r="M132" s="25" t="str">
        <f>IF(Material!K90&lt;&gt;"",Material!T90,"")</f>
        <v/>
      </c>
      <c r="N132" s="50" t="str">
        <f>IF(Material!K90&lt;&gt;"",Material!P90,"")</f>
        <v/>
      </c>
      <c r="O132" s="50" t="str">
        <f>IF(Material!K90&lt;&gt;"",Material!Q90,"")</f>
        <v/>
      </c>
      <c r="P132" s="50" t="str">
        <f>IF(Material!K90&lt;&gt;"",Material!R90,"")</f>
        <v/>
      </c>
      <c r="Q132" s="50" t="str">
        <f>IF(Material!K90&lt;&gt;"",Material!S90,"")</f>
        <v/>
      </c>
    </row>
    <row r="133" spans="2:17" ht="15" hidden="1" customHeight="1" x14ac:dyDescent="0.2">
      <c r="B133" s="24" t="str">
        <f>IF(Material!K91&lt;&gt;"",Material!B91,"")</f>
        <v/>
      </c>
      <c r="C133" s="259" t="str">
        <f>IF(Material!K91&lt;&gt;"",Material!C91,"")</f>
        <v/>
      </c>
      <c r="D133" s="260"/>
      <c r="E133" s="260"/>
      <c r="F133" s="261"/>
      <c r="G133" s="24" t="str">
        <f>IF(Material!K91&lt;&gt;"","Un.","")</f>
        <v/>
      </c>
      <c r="H133" s="24" t="str">
        <f>IF(Material!K91&lt;&gt;"",Material!K91,"")</f>
        <v/>
      </c>
      <c r="I133" s="25" t="str">
        <f>IF(Material!K91&lt;&gt;"",Material!N91,"")</f>
        <v/>
      </c>
      <c r="J133" s="262" t="str">
        <f>IF(Material!K91&lt;&gt;"",Material!W91,"")</f>
        <v/>
      </c>
      <c r="K133" s="262"/>
      <c r="L133" s="25" t="str">
        <f>IF(Material!K91&lt;&gt;"",Material!M91,"")</f>
        <v/>
      </c>
      <c r="M133" s="25" t="str">
        <f>IF(Material!K91&lt;&gt;"",Material!T91,"")</f>
        <v/>
      </c>
      <c r="N133" s="50" t="str">
        <f>IF(Material!K91&lt;&gt;"",Material!P91,"")</f>
        <v/>
      </c>
      <c r="O133" s="50" t="str">
        <f>IF(Material!K91&lt;&gt;"",Material!Q91,"")</f>
        <v/>
      </c>
      <c r="P133" s="50" t="str">
        <f>IF(Material!K91&lt;&gt;"",Material!R91,"")</f>
        <v/>
      </c>
      <c r="Q133" s="50" t="str">
        <f>IF(Material!K91&lt;&gt;"",Material!S91,"")</f>
        <v/>
      </c>
    </row>
    <row r="134" spans="2:17" ht="15" hidden="1" customHeight="1" x14ac:dyDescent="0.2">
      <c r="B134" s="24" t="str">
        <f>IF(Material!K92&lt;&gt;"",Material!B92,"")</f>
        <v/>
      </c>
      <c r="C134" s="259" t="str">
        <f>IF(Material!K92&lt;&gt;"",Material!C92,"")</f>
        <v/>
      </c>
      <c r="D134" s="260"/>
      <c r="E134" s="260"/>
      <c r="F134" s="261"/>
      <c r="G134" s="24" t="str">
        <f>IF(Material!K92&lt;&gt;"","Un.","")</f>
        <v/>
      </c>
      <c r="H134" s="24" t="str">
        <f>IF(Material!K92&lt;&gt;"",Material!K92,"")</f>
        <v/>
      </c>
      <c r="I134" s="25" t="str">
        <f>IF(Material!K92&lt;&gt;"",Material!N92,"")</f>
        <v/>
      </c>
      <c r="J134" s="262" t="str">
        <f>IF(Material!K92&lt;&gt;"",Material!W92,"")</f>
        <v/>
      </c>
      <c r="K134" s="262"/>
      <c r="L134" s="25" t="str">
        <f>IF(Material!K92&lt;&gt;"",Material!M92,"")</f>
        <v/>
      </c>
      <c r="M134" s="25" t="str">
        <f>IF(Material!K92&lt;&gt;"",Material!T92,"")</f>
        <v/>
      </c>
      <c r="N134" s="50" t="str">
        <f>IF(Material!K92&lt;&gt;"",Material!P92,"")</f>
        <v/>
      </c>
      <c r="O134" s="50" t="str">
        <f>IF(Material!K92&lt;&gt;"",Material!Q92,"")</f>
        <v/>
      </c>
      <c r="P134" s="50" t="str">
        <f>IF(Material!K92&lt;&gt;"",Material!R92,"")</f>
        <v/>
      </c>
      <c r="Q134" s="50" t="str">
        <f>IF(Material!K92&lt;&gt;"",Material!S92,"")</f>
        <v/>
      </c>
    </row>
    <row r="135" spans="2:17" ht="15" hidden="1" customHeight="1" x14ac:dyDescent="0.2">
      <c r="B135" s="24" t="str">
        <f>IF(Material!K93&lt;&gt;"",Material!B93,"")</f>
        <v/>
      </c>
      <c r="C135" s="259" t="str">
        <f>IF(Material!K93&lt;&gt;"",Material!C93,"")</f>
        <v/>
      </c>
      <c r="D135" s="260"/>
      <c r="E135" s="260"/>
      <c r="F135" s="261"/>
      <c r="G135" s="24" t="str">
        <f>IF(Material!K93&lt;&gt;"","Un.","")</f>
        <v/>
      </c>
      <c r="H135" s="24" t="str">
        <f>IF(Material!K93&lt;&gt;"",Material!K93,"")</f>
        <v/>
      </c>
      <c r="I135" s="25" t="str">
        <f>IF(Material!K93&lt;&gt;"",Material!N93,"")</f>
        <v/>
      </c>
      <c r="J135" s="262" t="str">
        <f>IF(Material!K93&lt;&gt;"",Material!W93,"")</f>
        <v/>
      </c>
      <c r="K135" s="262"/>
      <c r="L135" s="25" t="str">
        <f>IF(Material!K93&lt;&gt;"",Material!M93,"")</f>
        <v/>
      </c>
      <c r="M135" s="25" t="str">
        <f>IF(Material!K93&lt;&gt;"",Material!T93,"")</f>
        <v/>
      </c>
      <c r="N135" s="50" t="str">
        <f>IF(Material!K93&lt;&gt;"",Material!P93,"")</f>
        <v/>
      </c>
      <c r="O135" s="50" t="str">
        <f>IF(Material!K93&lt;&gt;"",Material!Q93,"")</f>
        <v/>
      </c>
      <c r="P135" s="50" t="str">
        <f>IF(Material!K93&lt;&gt;"",Material!R93,"")</f>
        <v/>
      </c>
      <c r="Q135" s="50" t="str">
        <f>IF(Material!K93&lt;&gt;"",Material!S93,"")</f>
        <v/>
      </c>
    </row>
    <row r="136" spans="2:17" ht="15" hidden="1" customHeight="1" x14ac:dyDescent="0.2">
      <c r="B136" s="24" t="str">
        <f>IF(Material!K94&lt;&gt;"",Material!B94,"")</f>
        <v/>
      </c>
      <c r="C136" s="259" t="str">
        <f>IF(Material!K94&lt;&gt;"",Material!C94,"")</f>
        <v/>
      </c>
      <c r="D136" s="260"/>
      <c r="E136" s="260"/>
      <c r="F136" s="261"/>
      <c r="G136" s="24" t="str">
        <f>IF(Material!K94&lt;&gt;"","Un.","")</f>
        <v/>
      </c>
      <c r="H136" s="24" t="str">
        <f>IF(Material!K94&lt;&gt;"",Material!K94,"")</f>
        <v/>
      </c>
      <c r="I136" s="25" t="str">
        <f>IF(Material!K94&lt;&gt;"",Material!N94,"")</f>
        <v/>
      </c>
      <c r="J136" s="262" t="str">
        <f>IF(Material!K94&lt;&gt;"",Material!W94,"")</f>
        <v/>
      </c>
      <c r="K136" s="262"/>
      <c r="L136" s="25" t="str">
        <f>IF(Material!K94&lt;&gt;"",Material!M94,"")</f>
        <v/>
      </c>
      <c r="M136" s="25" t="str">
        <f>IF(Material!K94&lt;&gt;"",Material!T94,"")</f>
        <v/>
      </c>
      <c r="N136" s="50" t="str">
        <f>IF(Material!K94&lt;&gt;"",Material!P94,"")</f>
        <v/>
      </c>
      <c r="O136" s="50" t="str">
        <f>IF(Material!K94&lt;&gt;"",Material!Q94,"")</f>
        <v/>
      </c>
      <c r="P136" s="50" t="str">
        <f>IF(Material!K94&lt;&gt;"",Material!R94,"")</f>
        <v/>
      </c>
      <c r="Q136" s="50" t="str">
        <f>IF(Material!K94&lt;&gt;"",Material!S94,"")</f>
        <v/>
      </c>
    </row>
    <row r="137" spans="2:17" ht="15" hidden="1" customHeight="1" thickBot="1" x14ac:dyDescent="0.25">
      <c r="B137" s="24" t="str">
        <f>IF(Material!K95&lt;&gt;"",Material!B95,"")</f>
        <v/>
      </c>
      <c r="C137" s="259" t="str">
        <f>IF(Material!K95&lt;&gt;"",Material!C95,"")</f>
        <v/>
      </c>
      <c r="D137" s="260"/>
      <c r="E137" s="260"/>
      <c r="F137" s="261"/>
      <c r="G137" s="24" t="str">
        <f>IF(Material!K95&lt;&gt;"","Un.","")</f>
        <v/>
      </c>
      <c r="H137" s="24" t="str">
        <f>IF(Material!K95&lt;&gt;"",Material!K95,"")</f>
        <v/>
      </c>
      <c r="I137" s="25" t="str">
        <f>IF(Material!K95&lt;&gt;"",Material!N95,"")</f>
        <v/>
      </c>
      <c r="J137" s="262" t="str">
        <f>IF(Material!K95&lt;&gt;"",Material!W95,"")</f>
        <v/>
      </c>
      <c r="K137" s="262"/>
      <c r="L137" s="25" t="str">
        <f>IF(Material!K95&lt;&gt;"",Material!M95,"")</f>
        <v/>
      </c>
      <c r="M137" s="25" t="str">
        <f>IF(Material!K95&lt;&gt;"",Material!T95,"")</f>
        <v/>
      </c>
      <c r="N137" s="50" t="str">
        <f>IF(Material!K95&lt;&gt;"",Material!P95,"")</f>
        <v/>
      </c>
      <c r="O137" s="50" t="str">
        <f>IF(Material!K95&lt;&gt;"",Material!Q95,"")</f>
        <v/>
      </c>
      <c r="P137" s="50" t="str">
        <f>IF(Material!K95&lt;&gt;"",Material!R95,"")</f>
        <v/>
      </c>
      <c r="Q137" s="50" t="str">
        <f>IF(Material!K95&lt;&gt;"",Material!S95,"")</f>
        <v/>
      </c>
    </row>
    <row r="138" spans="2:17" ht="15" customHeight="1" thickBot="1" x14ac:dyDescent="0.25">
      <c r="I138" s="137" t="s">
        <v>97</v>
      </c>
      <c r="J138" s="133">
        <f ca="1">IF(SUM(J48:J137)&lt;&gt;0,Material!W96,"-")</f>
        <v>85.421004776529543</v>
      </c>
      <c r="K138" s="134" t="s">
        <v>43</v>
      </c>
      <c r="P138" s="136" t="s">
        <v>54</v>
      </c>
      <c r="Q138" s="135">
        <f ca="1">Material!S96</f>
        <v>187.30349580454561</v>
      </c>
    </row>
    <row r="139" spans="2:17" ht="15" customHeight="1" thickBot="1" x14ac:dyDescent="0.25">
      <c r="I139" s="138" t="s">
        <v>96</v>
      </c>
      <c r="J139" s="293">
        <f ca="1">IF(AND(P20&lt;&gt;"-",J138&lt;&gt;"-"),P20/J138,"-")</f>
        <v>9.5509454317099998</v>
      </c>
      <c r="K139" s="294"/>
    </row>
  </sheetData>
  <sheetProtection algorithmName="SHA-512" hashValue="oFeCcXLYfPI3dbCJduNvrK4y///LmoJcd0GMZiabN0YsYyp/mWoJmRdrnRxLLei7F7qtOQIqveGwXy81ncujXw==" saltValue="4pncyeUDc1jzBB22/j2Ctw==" spinCount="100000" sheet="1" formatCells="0" formatColumns="0" formatRows="0" insertColumns="0" insertRows="0" selectLockedCells="1"/>
  <mergeCells count="220">
    <mergeCell ref="J139:K139"/>
    <mergeCell ref="J47:K47"/>
    <mergeCell ref="J48:K48"/>
    <mergeCell ref="C49:F49"/>
    <mergeCell ref="J49:K49"/>
    <mergeCell ref="J121:K121"/>
    <mergeCell ref="C132:F132"/>
    <mergeCell ref="J132:K132"/>
    <mergeCell ref="C136:F136"/>
    <mergeCell ref="J136:K136"/>
    <mergeCell ref="C137:F137"/>
    <mergeCell ref="J137:K137"/>
    <mergeCell ref="C122:F122"/>
    <mergeCell ref="J122:K122"/>
    <mergeCell ref="J120:K120"/>
    <mergeCell ref="J130:K130"/>
    <mergeCell ref="C131:F131"/>
    <mergeCell ref="J131:K131"/>
    <mergeCell ref="C120:F120"/>
    <mergeCell ref="C121:F121"/>
    <mergeCell ref="C128:F128"/>
    <mergeCell ref="C135:F135"/>
    <mergeCell ref="C123:F123"/>
    <mergeCell ref="C124:F124"/>
    <mergeCell ref="N3:O3"/>
    <mergeCell ref="D22:Q22"/>
    <mergeCell ref="O9:P9"/>
    <mergeCell ref="M9:N9"/>
    <mergeCell ref="M11:N11"/>
    <mergeCell ref="H20:I20"/>
    <mergeCell ref="H18:I18"/>
    <mergeCell ref="H17:I17"/>
    <mergeCell ref="H16:I16"/>
    <mergeCell ref="H14:I14"/>
    <mergeCell ref="D7:J7"/>
    <mergeCell ref="M10:N10"/>
    <mergeCell ref="O10:P10"/>
    <mergeCell ref="D9:J9"/>
    <mergeCell ref="D8:J8"/>
    <mergeCell ref="D11:F11"/>
    <mergeCell ref="D10:E10"/>
    <mergeCell ref="N20:O20"/>
    <mergeCell ref="C125:F125"/>
    <mergeCell ref="C126:F126"/>
    <mergeCell ref="C127:F127"/>
    <mergeCell ref="C130:F130"/>
    <mergeCell ref="C133:F133"/>
    <mergeCell ref="C134:F134"/>
    <mergeCell ref="J128:K128"/>
    <mergeCell ref="J129:K129"/>
    <mergeCell ref="J133:K133"/>
    <mergeCell ref="J134:K134"/>
    <mergeCell ref="C129:F129"/>
    <mergeCell ref="J135:K135"/>
    <mergeCell ref="J123:K123"/>
    <mergeCell ref="J124:K124"/>
    <mergeCell ref="J125:K125"/>
    <mergeCell ref="J126:K126"/>
    <mergeCell ref="J127:K127"/>
    <mergeCell ref="L28:M28"/>
    <mergeCell ref="L26:M26"/>
    <mergeCell ref="L40:M40"/>
    <mergeCell ref="L39:M39"/>
    <mergeCell ref="L38:M38"/>
    <mergeCell ref="L37:M37"/>
    <mergeCell ref="L29:M29"/>
    <mergeCell ref="J54:K54"/>
    <mergeCell ref="J55:K55"/>
    <mergeCell ref="J56:K56"/>
    <mergeCell ref="J57:K57"/>
    <mergeCell ref="J58:K58"/>
    <mergeCell ref="L43:M43"/>
    <mergeCell ref="L42:M42"/>
    <mergeCell ref="J74:K74"/>
    <mergeCell ref="J75:K75"/>
    <mergeCell ref="J76:K76"/>
    <mergeCell ref="J77:K77"/>
    <mergeCell ref="C51:F51"/>
    <mergeCell ref="J51:K51"/>
    <mergeCell ref="C52:F52"/>
    <mergeCell ref="J52:K52"/>
    <mergeCell ref="C50:F50"/>
    <mergeCell ref="J50:K50"/>
    <mergeCell ref="C47:F47"/>
    <mergeCell ref="C48:F48"/>
    <mergeCell ref="L44:M44"/>
    <mergeCell ref="D23:Q23"/>
    <mergeCell ref="D24:Q24"/>
    <mergeCell ref="L27:M27"/>
    <mergeCell ref="L36:M36"/>
    <mergeCell ref="L30:M30"/>
    <mergeCell ref="L35:M35"/>
    <mergeCell ref="L33:M33"/>
    <mergeCell ref="L32:M32"/>
    <mergeCell ref="L31:M31"/>
    <mergeCell ref="C53:F53"/>
    <mergeCell ref="J53:K53"/>
    <mergeCell ref="J64:K64"/>
    <mergeCell ref="J65:K65"/>
    <mergeCell ref="J66:K66"/>
    <mergeCell ref="J67:K67"/>
    <mergeCell ref="J68:K68"/>
    <mergeCell ref="J59:K59"/>
    <mergeCell ref="J60:K60"/>
    <mergeCell ref="J61:K61"/>
    <mergeCell ref="J62:K62"/>
    <mergeCell ref="J63:K63"/>
    <mergeCell ref="J78:K78"/>
    <mergeCell ref="J69:K69"/>
    <mergeCell ref="J70:K70"/>
    <mergeCell ref="J71:K71"/>
    <mergeCell ref="J72:K72"/>
    <mergeCell ref="J73:K73"/>
    <mergeCell ref="J84:K84"/>
    <mergeCell ref="J85:K85"/>
    <mergeCell ref="J86:K86"/>
    <mergeCell ref="J87:K87"/>
    <mergeCell ref="J88:K88"/>
    <mergeCell ref="J79:K79"/>
    <mergeCell ref="J80:K80"/>
    <mergeCell ref="J81:K81"/>
    <mergeCell ref="J82:K82"/>
    <mergeCell ref="J83:K83"/>
    <mergeCell ref="J94:K94"/>
    <mergeCell ref="J95:K95"/>
    <mergeCell ref="J96:K96"/>
    <mergeCell ref="J97:K97"/>
    <mergeCell ref="J98:K98"/>
    <mergeCell ref="J89:K89"/>
    <mergeCell ref="J90:K90"/>
    <mergeCell ref="J91:K91"/>
    <mergeCell ref="J92:K92"/>
    <mergeCell ref="J93:K93"/>
    <mergeCell ref="J112:K112"/>
    <mergeCell ref="J113:K113"/>
    <mergeCell ref="J104:K104"/>
    <mergeCell ref="J105:K105"/>
    <mergeCell ref="J106:K106"/>
    <mergeCell ref="J107:K107"/>
    <mergeCell ref="J108:K108"/>
    <mergeCell ref="J99:K99"/>
    <mergeCell ref="J100:K100"/>
    <mergeCell ref="J101:K101"/>
    <mergeCell ref="J102:K102"/>
    <mergeCell ref="J103:K103"/>
    <mergeCell ref="J119:K119"/>
    <mergeCell ref="C54:F54"/>
    <mergeCell ref="C55:F55"/>
    <mergeCell ref="C56:F56"/>
    <mergeCell ref="C57:F57"/>
    <mergeCell ref="C58:F58"/>
    <mergeCell ref="C59:F59"/>
    <mergeCell ref="C60:F60"/>
    <mergeCell ref="C61:F61"/>
    <mergeCell ref="C62:F62"/>
    <mergeCell ref="C63:F63"/>
    <mergeCell ref="C64:F64"/>
    <mergeCell ref="C65:F65"/>
    <mergeCell ref="C66:F66"/>
    <mergeCell ref="C67:F67"/>
    <mergeCell ref="C68:F68"/>
    <mergeCell ref="J114:K114"/>
    <mergeCell ref="J115:K115"/>
    <mergeCell ref="J116:K116"/>
    <mergeCell ref="J117:K117"/>
    <mergeCell ref="J118:K118"/>
    <mergeCell ref="J109:K109"/>
    <mergeCell ref="J110:K110"/>
    <mergeCell ref="J111:K111"/>
    <mergeCell ref="C74:F74"/>
    <mergeCell ref="C75:F75"/>
    <mergeCell ref="C76:F76"/>
    <mergeCell ref="C77:F77"/>
    <mergeCell ref="C78:F78"/>
    <mergeCell ref="C69:F69"/>
    <mergeCell ref="C70:F70"/>
    <mergeCell ref="C71:F71"/>
    <mergeCell ref="C72:F72"/>
    <mergeCell ref="C73:F73"/>
    <mergeCell ref="C84:F84"/>
    <mergeCell ref="C85:F85"/>
    <mergeCell ref="C86:F86"/>
    <mergeCell ref="C87:F87"/>
    <mergeCell ref="C88:F88"/>
    <mergeCell ref="C79:F79"/>
    <mergeCell ref="C80:F80"/>
    <mergeCell ref="C81:F81"/>
    <mergeCell ref="C82:F82"/>
    <mergeCell ref="C83:F83"/>
    <mergeCell ref="C94:F94"/>
    <mergeCell ref="C95:F95"/>
    <mergeCell ref="C96:F96"/>
    <mergeCell ref="C97:F97"/>
    <mergeCell ref="C98:F98"/>
    <mergeCell ref="C89:F89"/>
    <mergeCell ref="C90:F90"/>
    <mergeCell ref="C91:F91"/>
    <mergeCell ref="C92:F92"/>
    <mergeCell ref="C93:F93"/>
    <mergeCell ref="C104:F104"/>
    <mergeCell ref="C105:F105"/>
    <mergeCell ref="C106:F106"/>
    <mergeCell ref="C107:F107"/>
    <mergeCell ref="C108:F108"/>
    <mergeCell ref="C99:F99"/>
    <mergeCell ref="C100:F100"/>
    <mergeCell ref="C101:F101"/>
    <mergeCell ref="C102:F102"/>
    <mergeCell ref="C103:F103"/>
    <mergeCell ref="C119:F119"/>
    <mergeCell ref="C114:F114"/>
    <mergeCell ref="C115:F115"/>
    <mergeCell ref="C116:F116"/>
    <mergeCell ref="C117:F117"/>
    <mergeCell ref="C118:F118"/>
    <mergeCell ref="C109:F109"/>
    <mergeCell ref="C110:F110"/>
    <mergeCell ref="C111:F111"/>
    <mergeCell ref="C112:F112"/>
    <mergeCell ref="C113:F113"/>
  </mergeCells>
  <conditionalFormatting sqref="Q48:Q137">
    <cfRule type="expression" dxfId="13" priority="1">
      <formula>AND($G48&lt;&gt;"",$Q48="")</formula>
    </cfRule>
  </conditionalFormatting>
  <dataValidations disablePrompts="1" count="1">
    <dataValidation type="list" allowBlank="1" showInputMessage="1" showErrorMessage="1" sqref="O11" xr:uid="{00000000-0002-0000-0000-000000000000}">
      <formula1>$W$9:$W$11</formula1>
    </dataValidation>
  </dataValidations>
  <printOptions horizontalCentered="1" verticalCentered="1"/>
  <pageMargins left="0.51181102362204722" right="0.23622047244094491" top="0.23622047244094491" bottom="0.23622047244094491" header="0.31496062992125984" footer="0.31496062992125984"/>
  <pageSetup paperSize="9" scale="65" orientation="portrait" r:id="rId1"/>
  <ignoredErrors>
    <ignoredError sqref="G28:G42 P28:P29 P27 Q43 H28:H42 P37 N27:N30 F15 T15 O38:O39 O36" unlockedFormula="1"/>
    <ignoredError sqref="J139" evalError="1"/>
  </ignoredError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Folha2">
    <pageSetUpPr fitToPage="1"/>
  </sheetPr>
  <dimension ref="A1:AR119"/>
  <sheetViews>
    <sheetView zoomScale="80" zoomScaleNormal="80" workbookViewId="0">
      <pane ySplit="5" topLeftCell="A6" activePane="bottomLeft" state="frozen"/>
      <selection pane="bottomLeft" activeCell="C12" sqref="C12"/>
    </sheetView>
  </sheetViews>
  <sheetFormatPr defaultColWidth="9.140625" defaultRowHeight="15" x14ac:dyDescent="0.25"/>
  <cols>
    <col min="1" max="1" width="10.140625" style="2" customWidth="1"/>
    <col min="2" max="2" width="5" style="2" customWidth="1"/>
    <col min="3" max="3" width="51.28515625" style="2" customWidth="1"/>
    <col min="4" max="4" width="5.7109375" style="2" customWidth="1"/>
    <col min="5" max="5" width="9" style="2" customWidth="1"/>
    <col min="6" max="6" width="4" style="2" customWidth="1"/>
    <col min="7" max="7" width="9" style="2" customWidth="1"/>
    <col min="8" max="8" width="4" style="2" customWidth="1"/>
    <col min="9" max="9" width="9" style="2" customWidth="1"/>
    <col min="10" max="10" width="5.7109375" style="2" customWidth="1"/>
    <col min="11" max="11" width="12.28515625" style="2" customWidth="1"/>
    <col min="12" max="12" width="12.85546875" style="2" customWidth="1"/>
    <col min="13" max="13" width="11.85546875" style="2" customWidth="1"/>
    <col min="14" max="14" width="10.7109375" style="2" customWidth="1"/>
    <col min="15" max="18" width="11.28515625" style="2" customWidth="1"/>
    <col min="19" max="19" width="15.28515625" style="2" customWidth="1"/>
    <col min="20" max="20" width="13.140625" style="186" customWidth="1"/>
    <col min="21" max="21" width="10.140625" style="186" customWidth="1"/>
    <col min="22" max="22" width="10.140625" style="186" hidden="1" customWidth="1"/>
    <col min="23" max="23" width="15.7109375" style="186" customWidth="1"/>
    <col min="24" max="24" width="12.140625" style="186" customWidth="1"/>
    <col min="25" max="25" width="11" style="2" customWidth="1"/>
    <col min="26" max="26" width="9.28515625" style="2" customWidth="1"/>
    <col min="27" max="27" width="10.7109375" style="2" customWidth="1"/>
    <col min="28" max="28" width="5.28515625" style="2" customWidth="1"/>
    <col min="29" max="36" width="6.28515625" style="2" customWidth="1"/>
    <col min="37" max="37" width="6.28515625" style="2" hidden="1" customWidth="1"/>
    <col min="38" max="39" width="6.28515625" style="2" customWidth="1"/>
    <col min="40" max="41" width="6.28515625" style="2" hidden="1" customWidth="1"/>
    <col min="42" max="42" width="6.28515625" style="2" customWidth="1"/>
    <col min="43" max="43" width="0" style="2" hidden="1" customWidth="1"/>
    <col min="44" max="16384" width="9.140625" style="2"/>
  </cols>
  <sheetData>
    <row r="1" spans="1:44" ht="8.25" customHeight="1" thickBot="1" x14ac:dyDescent="0.3"/>
    <row r="2" spans="1:44" ht="15" customHeight="1" x14ac:dyDescent="0.25">
      <c r="AC2" s="321" t="s">
        <v>130</v>
      </c>
      <c r="AD2" s="295" t="s">
        <v>116</v>
      </c>
      <c r="AE2" s="295" t="s">
        <v>117</v>
      </c>
      <c r="AF2" s="295" t="s">
        <v>118</v>
      </c>
      <c r="AG2" s="295" t="s">
        <v>119</v>
      </c>
      <c r="AH2" s="295" t="s">
        <v>120</v>
      </c>
      <c r="AI2" s="295" t="s">
        <v>121</v>
      </c>
      <c r="AJ2" s="295" t="s">
        <v>122</v>
      </c>
      <c r="AK2" s="295" t="s">
        <v>123</v>
      </c>
      <c r="AL2" s="298" t="s">
        <v>124</v>
      </c>
      <c r="AM2" s="295" t="s">
        <v>125</v>
      </c>
      <c r="AN2" s="295" t="s">
        <v>126</v>
      </c>
      <c r="AO2" s="295" t="s">
        <v>24</v>
      </c>
      <c r="AP2" s="295" t="s">
        <v>127</v>
      </c>
    </row>
    <row r="3" spans="1:44" ht="15.75" customHeight="1" thickBot="1" x14ac:dyDescent="0.3">
      <c r="W3" s="187"/>
      <c r="X3" s="187"/>
      <c r="Y3" s="187"/>
      <c r="Z3" s="187"/>
      <c r="AA3" s="187"/>
      <c r="AB3" s="187"/>
      <c r="AC3" s="322"/>
      <c r="AD3" s="296"/>
      <c r="AE3" s="296"/>
      <c r="AF3" s="296"/>
      <c r="AG3" s="296"/>
      <c r="AH3" s="296"/>
      <c r="AI3" s="296"/>
      <c r="AJ3" s="296"/>
      <c r="AK3" s="296"/>
      <c r="AL3" s="299"/>
      <c r="AM3" s="296"/>
      <c r="AN3" s="296"/>
      <c r="AO3" s="296"/>
      <c r="AP3" s="296"/>
    </row>
    <row r="4" spans="1:44" ht="36" customHeight="1" thickBot="1" x14ac:dyDescent="0.3">
      <c r="A4" s="301" t="s">
        <v>102</v>
      </c>
      <c r="B4" s="330" t="s">
        <v>56</v>
      </c>
      <c r="C4" s="330" t="s">
        <v>49</v>
      </c>
      <c r="D4" s="306" t="s">
        <v>57</v>
      </c>
      <c r="E4" s="307"/>
      <c r="F4" s="307"/>
      <c r="G4" s="307"/>
      <c r="H4" s="307"/>
      <c r="I4" s="307"/>
      <c r="J4" s="308"/>
      <c r="K4" s="188"/>
      <c r="L4" s="188"/>
      <c r="M4" s="188"/>
      <c r="N4" s="189"/>
      <c r="O4" s="189"/>
      <c r="P4" s="189"/>
      <c r="Q4" s="176"/>
      <c r="R4" s="176"/>
      <c r="S4" s="189"/>
      <c r="T4" s="190"/>
      <c r="U4" s="190"/>
      <c r="V4" s="190"/>
      <c r="W4" s="191"/>
      <c r="X4" s="191"/>
      <c r="Y4" s="319" t="s">
        <v>128</v>
      </c>
      <c r="Z4" s="319" t="s">
        <v>129</v>
      </c>
      <c r="AA4" s="319" t="s">
        <v>108</v>
      </c>
      <c r="AB4" s="191"/>
      <c r="AC4" s="322"/>
      <c r="AD4" s="296"/>
      <c r="AE4" s="296"/>
      <c r="AF4" s="296"/>
      <c r="AG4" s="296"/>
      <c r="AH4" s="296"/>
      <c r="AI4" s="296"/>
      <c r="AJ4" s="296"/>
      <c r="AK4" s="296"/>
      <c r="AL4" s="299"/>
      <c r="AM4" s="296"/>
      <c r="AN4" s="296"/>
      <c r="AO4" s="296"/>
      <c r="AP4" s="296"/>
    </row>
    <row r="5" spans="1:44" ht="34.5" customHeight="1" thickBot="1" x14ac:dyDescent="0.3">
      <c r="A5" s="302"/>
      <c r="B5" s="331"/>
      <c r="C5" s="331"/>
      <c r="D5" s="174" t="s">
        <v>69</v>
      </c>
      <c r="E5" s="31" t="s">
        <v>72</v>
      </c>
      <c r="F5" s="32" t="s">
        <v>65</v>
      </c>
      <c r="G5" s="31" t="s">
        <v>73</v>
      </c>
      <c r="H5" s="32" t="s">
        <v>65</v>
      </c>
      <c r="I5" s="31" t="s">
        <v>71</v>
      </c>
      <c r="J5" s="192" t="s">
        <v>70</v>
      </c>
      <c r="K5" s="193" t="s">
        <v>58</v>
      </c>
      <c r="L5" s="193" t="s">
        <v>59</v>
      </c>
      <c r="M5" s="175" t="s">
        <v>67</v>
      </c>
      <c r="N5" s="194" t="s">
        <v>60</v>
      </c>
      <c r="O5" s="195" t="s">
        <v>131</v>
      </c>
      <c r="P5" s="195" t="s">
        <v>61</v>
      </c>
      <c r="Q5" s="195" t="s">
        <v>62</v>
      </c>
      <c r="R5" s="195" t="s">
        <v>63</v>
      </c>
      <c r="S5" s="194" t="s">
        <v>9</v>
      </c>
      <c r="T5" s="196" t="s">
        <v>68</v>
      </c>
      <c r="U5" s="196" t="s">
        <v>141</v>
      </c>
      <c r="V5" s="196" t="s">
        <v>145</v>
      </c>
      <c r="W5" s="197" t="s">
        <v>64</v>
      </c>
      <c r="X5" s="198" t="s">
        <v>142</v>
      </c>
      <c r="Y5" s="320"/>
      <c r="Z5" s="320"/>
      <c r="AA5" s="320"/>
      <c r="AB5" s="199"/>
      <c r="AC5" s="323"/>
      <c r="AD5" s="297"/>
      <c r="AE5" s="297"/>
      <c r="AF5" s="297"/>
      <c r="AG5" s="297"/>
      <c r="AH5" s="297"/>
      <c r="AI5" s="297"/>
      <c r="AJ5" s="297"/>
      <c r="AK5" s="297"/>
      <c r="AL5" s="300"/>
      <c r="AM5" s="297"/>
      <c r="AN5" s="297"/>
      <c r="AO5" s="297"/>
      <c r="AP5" s="297"/>
      <c r="AQ5" s="200"/>
    </row>
    <row r="6" spans="1:44" ht="15.75" x14ac:dyDescent="0.25">
      <c r="A6" s="49"/>
      <c r="B6" s="17">
        <f>IF(C6&lt;&gt;"",B5+1,"")</f>
        <v>1</v>
      </c>
      <c r="C6" s="253" t="s">
        <v>151</v>
      </c>
      <c r="D6" s="15">
        <v>324</v>
      </c>
      <c r="E6" s="16"/>
      <c r="F6" s="17" t="str">
        <f t="shared" ref="F6:F9" si="0">IF(G6&lt;&gt;"","x","")</f>
        <v/>
      </c>
      <c r="G6" s="16"/>
      <c r="H6" s="17" t="str">
        <f t="shared" ref="H6:H9" si="1">IF(AND(I6&lt;&gt;"",G6&lt;&gt;""),"x","")</f>
        <v/>
      </c>
      <c r="I6" s="16">
        <v>855</v>
      </c>
      <c r="J6" s="17">
        <v>8</v>
      </c>
      <c r="K6" s="154">
        <v>1</v>
      </c>
      <c r="L6" s="155">
        <f t="shared" ref="L6:L9" si="2">IF(I6&gt;0,I6*K6,"")</f>
        <v>855</v>
      </c>
      <c r="M6" s="156">
        <f t="shared" ref="M6:M9" si="3">IF(AND(D6&lt;&gt;"",G6=""),(PI()*D6*I6*10^-6)*K6,IF(AND(G6&lt;&gt;"",I6=""),(E6*G6)*(10^-6)*K6,IF(AND(E6&gt;0,G6&gt;0,I6&gt;0),(((E6*I6)*2+(G6*I6)*2)*K6)*10^-6,"")))</f>
        <v>0.8702839968974444</v>
      </c>
      <c r="N6" s="166">
        <f t="shared" ref="N6:N9" si="4">IF(L6&lt;&gt;"",L6*10^-3,"")</f>
        <v>0.85499999999999998</v>
      </c>
      <c r="O6" s="157"/>
      <c r="P6" s="157"/>
      <c r="Q6" s="158">
        <v>2.1</v>
      </c>
      <c r="R6" s="157"/>
      <c r="S6" s="159">
        <f ca="1">IF(O6&lt;&gt;"",O6*M6,IF(P6&lt;&gt;"",P6*N6,IF(Q6&lt;&gt;"",Q6*W6,IF(R6&lt;&gt;"",R6*K6,""))))</f>
        <v>114.07811562294208</v>
      </c>
      <c r="T6" s="153">
        <f>IF(A6&lt;&gt;"",AA6*N6,IF(AND(D6&lt;&gt;"",G6=""),PI()*(D6*I6+D6^2/2)*10^-6*K6,IF(AND(G6&lt;&gt;"",I6=""),((E6*G6)*2+(E6+G6)*2*J6)*K6*(10^-6),IF(AND(E6&gt;0,G6&gt;0,I6&gt;0),(((E6*I6)*2+(G6*I6)*2)*K6)*10^-6,""))))</f>
        <v>1.0351799120990655</v>
      </c>
      <c r="U6" s="238">
        <v>1</v>
      </c>
      <c r="V6" s="243"/>
      <c r="W6" s="153">
        <f ca="1">IF(V6&lt;&gt;"",V6*K6,IF(Z6&lt;&gt;"",Z6*N6,IF(AND(D6&lt;&gt;"",G6="",J6=""),(((PI()*I6*(D6/2)^2)*10^-9)*K6)*Y6*10^3,IF(AND(E6&lt;&gt;"",G6&lt;&gt;"",I6=""),(M6*J6*Y6),IF(AND(D6&lt;&gt;"",J6&lt;&gt;""),(((PI()*I6*(((D6/2)^2)-((D6-(2*J6))/2)^2))*10^-9)*K6)*Y6*10^3,IF(AND(E6&gt;0,G6=E6,I6&gt;0,J6&lt;&gt;""),((M6-(PI()*(J6*1.5)*I6*10^-6))*J6*Y6),IF(AND(E6&gt;0,E6&gt;G6),((M6-(PI()*(J6*1.5)*I6*10^-6))*J6*Y6),IF(AND(D6="",E6&lt;&gt;"",G6=E6,I6&gt;0),(G6*I6*E6*10^-6*Y6*K6),""))))))))</f>
        <v>54.322912201400989</v>
      </c>
      <c r="X6" s="248">
        <f>IF(K6&lt;&gt;0,1,"")</f>
        <v>1</v>
      </c>
      <c r="Y6" s="23">
        <f>IF(OR(D6&lt;&gt;"",E6&lt;&gt;"",G6&lt;&gt;"",I6&lt;&gt;""),$O$104,"")</f>
        <v>8</v>
      </c>
      <c r="Z6" s="23" t="str">
        <f ca="1">IF(A6&lt;&gt;"",INDIRECT("Dados!"&amp;ADDRESS(MATCH(VALUE(SUBSTITUTE(UPPER(RIGHT(A6,LEN(A6)-FIND(" ",A6,1))),"X","")),INDIRECT("Dados!"&amp;ADDRESS(1,MATCH(LEFT(A6,FIND(" ",A6,1)-1),#REF!,0))&amp;":"&amp;ADDRESS(150,MATCH(LEFT(A6,FIND(" ",A6,1)-1),#REF!,0))),0),MATCH(LEFT(A6,FIND(" ",A6,1)-1),#REF!,0)+1))/7.85*Y6,"")</f>
        <v/>
      </c>
      <c r="AA6" s="23" t="str">
        <f ca="1">IF(A6&lt;&gt;"",INDIRECT("Dados!"&amp;ADDRESS(MATCH(VALUE(SUBSTITUTE(UPPER(RIGHT(A6,LEN(A6)-FIND(" ",A6,1))),"X","")),INDIRECT("Dados!"&amp;ADDRESS(1,MATCH(LEFT(A6,FIND(" ",A6,1)-1),#REF!,0))&amp;":"&amp;ADDRESS(150,MATCH(LEFT(A6,FIND(" ",A6,1)-1),#REF!,0))),0),MATCH(LEFT(A6,FIND(" ",A6,1)-1),#REF!,0)+2)),"")</f>
        <v/>
      </c>
      <c r="AB6" s="252"/>
      <c r="AC6" s="139"/>
      <c r="AD6" s="139"/>
      <c r="AE6" s="139"/>
      <c r="AF6" s="139"/>
      <c r="AG6" s="167"/>
      <c r="AH6" s="139"/>
      <c r="AI6" s="168"/>
      <c r="AJ6" s="139"/>
      <c r="AK6" s="167"/>
      <c r="AL6" s="139"/>
      <c r="AM6" s="168"/>
      <c r="AN6" s="139"/>
      <c r="AO6" s="167"/>
      <c r="AP6" s="139"/>
      <c r="AQ6" s="139"/>
      <c r="AR6" s="232"/>
    </row>
    <row r="7" spans="1:44" ht="15.75" x14ac:dyDescent="0.25">
      <c r="A7" s="48"/>
      <c r="B7" s="9">
        <f t="shared" ref="B7:B15" si="5">IF(C7&lt;&gt;"",B6+1,"")</f>
        <v>2</v>
      </c>
      <c r="C7" s="254" t="s">
        <v>152</v>
      </c>
      <c r="D7" s="7">
        <v>50</v>
      </c>
      <c r="E7" s="8"/>
      <c r="F7" s="9" t="str">
        <f t="shared" si="0"/>
        <v/>
      </c>
      <c r="G7" s="8"/>
      <c r="H7" s="9" t="str">
        <f t="shared" si="1"/>
        <v/>
      </c>
      <c r="I7" s="8">
        <v>1400</v>
      </c>
      <c r="J7" s="9"/>
      <c r="K7" s="9">
        <v>1</v>
      </c>
      <c r="L7" s="61">
        <f t="shared" si="2"/>
        <v>1400</v>
      </c>
      <c r="M7" s="62">
        <f t="shared" si="3"/>
        <v>0.21991148575128552</v>
      </c>
      <c r="N7" s="54">
        <f t="shared" si="4"/>
        <v>1.4000000000000001</v>
      </c>
      <c r="O7" s="10"/>
      <c r="P7" s="10"/>
      <c r="Q7" s="11">
        <v>2.75</v>
      </c>
      <c r="R7" s="10"/>
      <c r="S7" s="51">
        <f ca="1">IF(O7&lt;&gt;"",O7*M7,IF(P7&lt;&gt;"",P7*N7,IF(Q7&lt;&gt;"",Q7*W7,IF(R7&lt;&gt;"",R7*K7,""))))</f>
        <v>60.475658581603525</v>
      </c>
      <c r="T7" s="53">
        <f t="shared" ref="T7:T70" si="6">IF(A7&lt;&gt;"",AA7*N7,IF(AND(D7&lt;&gt;"",G7=""),PI()*(D7*I7+D7^2/2)*10^-6*K7,IF(AND(G7&lt;&gt;"",I7=""),((E7*G7)*2+(E7+G7)*2*J7)*K7*(10^-6),IF(AND(E7&gt;0,G7&gt;0,I7&gt;0),(((E7*I7)*2+(G7*I7)*2)*K7)*10^-6,""))))</f>
        <v>0.22383847656827277</v>
      </c>
      <c r="U7" s="239">
        <v>0</v>
      </c>
      <c r="V7" s="244"/>
      <c r="W7" s="54">
        <f t="shared" ref="W7:W70" ca="1" si="7">IF(V7&lt;&gt;"",V7*K7,IF(Z7&lt;&gt;"",Z7*N7,IF(AND(D7&lt;&gt;"",G7="",J7=""),(((PI()*I7*(D7/2)^2)*10^-9)*K7)*Y7*10^3,IF(AND(E7&lt;&gt;"",G7&lt;&gt;"",I7=""),(M7*J7*Y7),IF(AND(D7&lt;&gt;"",J7&lt;&gt;""),(((PI()*I7*(((D7/2)^2)-((D7-(2*J7))/2)^2))*10^-9)*K7)*Y7*10^3,IF(AND(E7&gt;0,G7=E7,I7&gt;0,J7&lt;&gt;""),((M7-(PI()*(J7*1.5)*I7*10^-6))*J7*Y7),IF(AND(E7&gt;0,E7&gt;G7),((M7-(PI()*(J7*1.5)*I7*10^-6))*J7*Y7),IF(AND(D7="",E7&lt;&gt;"",G7=E7,I7&gt;0),(G7*I7*E7*10^-6*Y7*K7),""))))))))</f>
        <v>21.991148575128555</v>
      </c>
      <c r="X7" s="249">
        <f t="shared" ref="X7:X70" si="8">IF(K7&lt;&gt;0,1,"")</f>
        <v>1</v>
      </c>
      <c r="Y7" s="68">
        <f>IF(OR(D7&lt;&gt;"",E7&lt;&gt;"",G7&lt;&gt;"",I7&lt;&gt;""),$O$104,"")</f>
        <v>8</v>
      </c>
      <c r="Z7" s="68" t="str">
        <f ca="1">IF(A7&lt;&gt;"",INDIRECT("Dados!"&amp;ADDRESS(MATCH(VALUE(SUBSTITUTE(UPPER(RIGHT(A7,LEN(A7)-FIND(" ",A7,1))),"X","")),INDIRECT("Dados!"&amp;ADDRESS(1,MATCH(LEFT(A7,FIND(" ",A7,1)-1),#REF!,0))&amp;":"&amp;ADDRESS(150,MATCH(LEFT(A7,FIND(" ",A7,1)-1),#REF!,0))),0),MATCH(LEFT(A7,FIND(" ",A7,1)-1),#REF!,0)+1))/7.85*Y7,"")</f>
        <v/>
      </c>
      <c r="AA7" s="68" t="str">
        <f ca="1">IF(A7&lt;&gt;"",INDIRECT("Dados!"&amp;ADDRESS(MATCH(VALUE(SUBSTITUTE(UPPER(RIGHT(A7,LEN(A7)-FIND(" ",A7,1))),"X","")),INDIRECT("Dados!"&amp;ADDRESS(1,MATCH(LEFT(A7,FIND(" ",A7,1)-1),#REF!,0))&amp;":"&amp;ADDRESS(150,MATCH(LEFT(A7,FIND(" ",A7,1)-1),#REF!,0))),0),MATCH(LEFT(A7,FIND(" ",A7,1)-1),#REF!,0)+2)),"")</f>
        <v/>
      </c>
      <c r="AB7" s="252"/>
      <c r="AC7" s="140"/>
      <c r="AD7" s="140"/>
      <c r="AE7" s="140"/>
      <c r="AF7" s="140"/>
      <c r="AG7" s="169"/>
      <c r="AH7" s="140"/>
      <c r="AI7" s="170"/>
      <c r="AJ7" s="140"/>
      <c r="AK7" s="169"/>
      <c r="AL7" s="140"/>
      <c r="AM7" s="170"/>
      <c r="AN7" s="140"/>
      <c r="AO7" s="169"/>
      <c r="AP7" s="140"/>
      <c r="AQ7" s="140"/>
      <c r="AR7" s="232"/>
    </row>
    <row r="8" spans="1:44" ht="15.75" x14ac:dyDescent="0.25">
      <c r="A8" s="48"/>
      <c r="B8" s="20">
        <f t="shared" si="5"/>
        <v>3</v>
      </c>
      <c r="C8" s="255" t="s">
        <v>153</v>
      </c>
      <c r="D8" s="18"/>
      <c r="E8" s="19">
        <v>308</v>
      </c>
      <c r="F8" s="20" t="str">
        <f t="shared" si="0"/>
        <v>x</v>
      </c>
      <c r="G8" s="19">
        <v>308</v>
      </c>
      <c r="H8" s="20" t="str">
        <f t="shared" si="1"/>
        <v/>
      </c>
      <c r="I8" s="19"/>
      <c r="J8" s="20">
        <v>6</v>
      </c>
      <c r="K8" s="20">
        <v>2</v>
      </c>
      <c r="L8" s="63" t="str">
        <f t="shared" si="2"/>
        <v/>
      </c>
      <c r="M8" s="64">
        <f t="shared" si="3"/>
        <v>0.18972799999999998</v>
      </c>
      <c r="N8" s="55" t="str">
        <f t="shared" si="4"/>
        <v/>
      </c>
      <c r="O8" s="21"/>
      <c r="P8" s="21"/>
      <c r="Q8" s="22">
        <v>1.4</v>
      </c>
      <c r="R8" s="21"/>
      <c r="S8" s="56">
        <f ca="1">IF(O8&lt;&gt;"",O8*M8,IF(P8&lt;&gt;"",P8*N8,IF(Q8&lt;&gt;"",Q8*W8,IF(R8&lt;&gt;"",R8*K8,""))))</f>
        <v>12.749721599999997</v>
      </c>
      <c r="T8" s="55">
        <f t="shared" si="6"/>
        <v>0.39423999999999998</v>
      </c>
      <c r="U8" s="240">
        <f t="shared" ref="U8:U70" si="9">IF(K8&lt;&gt;0,1," ")</f>
        <v>1</v>
      </c>
      <c r="V8" s="245"/>
      <c r="W8" s="56">
        <f t="shared" ca="1" si="7"/>
        <v>9.1069439999999986</v>
      </c>
      <c r="X8" s="250">
        <f t="shared" si="8"/>
        <v>1</v>
      </c>
      <c r="Y8" s="23">
        <f>IF(OR(D8&lt;&gt;"",E8&lt;&gt;"",G8&lt;&gt;"",I8&lt;&gt;""),$O$104,"")</f>
        <v>8</v>
      </c>
      <c r="Z8" s="23" t="str">
        <f ca="1">IF(A8&lt;&gt;"",INDIRECT("Dados!"&amp;ADDRESS(MATCH(VALUE(SUBSTITUTE(UPPER(RIGHT(A8,LEN(A8)-FIND(" ",A8,1))),"X","")),INDIRECT("Dados!"&amp;ADDRESS(1,MATCH(LEFT(A8,FIND(" ",A8,1)-1),#REF!,0))&amp;":"&amp;ADDRESS(150,MATCH(LEFT(A8,FIND(" ",A8,1)-1),#REF!,0))),0),MATCH(LEFT(A8,FIND(" ",A8,1)-1),#REF!,0)+1))/7.85*Y8,"")</f>
        <v/>
      </c>
      <c r="AA8" s="23" t="str">
        <f ca="1">IF(A8&lt;&gt;"",INDIRECT("Dados!"&amp;ADDRESS(MATCH(VALUE(SUBSTITUTE(UPPER(RIGHT(A8,LEN(A8)-FIND(" ",A8,1))),"X","")),INDIRECT("Dados!"&amp;ADDRESS(1,MATCH(LEFT(A8,FIND(" ",A8,1)-1),#REF!,0))&amp;":"&amp;ADDRESS(150,MATCH(LEFT(A8,FIND(" ",A8,1)-1),#REF!,0))),0),MATCH(LEFT(A8,FIND(" ",A8,1)-1),#REF!,0)+2)),"")</f>
        <v/>
      </c>
      <c r="AB8" s="252"/>
      <c r="AC8" s="141"/>
      <c r="AD8" s="141"/>
      <c r="AE8" s="141"/>
      <c r="AF8" s="141"/>
      <c r="AG8" s="171"/>
      <c r="AH8" s="141"/>
      <c r="AI8" s="172"/>
      <c r="AJ8" s="141"/>
      <c r="AK8" s="171"/>
      <c r="AL8" s="141"/>
      <c r="AM8" s="172"/>
      <c r="AN8" s="141"/>
      <c r="AO8" s="171"/>
      <c r="AP8" s="141"/>
      <c r="AQ8" s="141"/>
      <c r="AR8" s="232"/>
    </row>
    <row r="9" spans="1:44" ht="15.75" x14ac:dyDescent="0.25">
      <c r="A9" s="48"/>
      <c r="B9" s="9" t="str">
        <f t="shared" si="5"/>
        <v/>
      </c>
      <c r="C9" s="254"/>
      <c r="D9" s="7"/>
      <c r="E9" s="8"/>
      <c r="F9" s="9" t="str">
        <f t="shared" si="0"/>
        <v/>
      </c>
      <c r="G9" s="8"/>
      <c r="H9" s="9" t="str">
        <f t="shared" si="1"/>
        <v/>
      </c>
      <c r="I9" s="8"/>
      <c r="J9" s="9"/>
      <c r="K9" s="9"/>
      <c r="L9" s="61" t="str">
        <f t="shared" si="2"/>
        <v/>
      </c>
      <c r="M9" s="65" t="str">
        <f t="shared" si="3"/>
        <v/>
      </c>
      <c r="N9" s="54" t="str">
        <f t="shared" si="4"/>
        <v/>
      </c>
      <c r="O9" s="10"/>
      <c r="P9" s="10"/>
      <c r="Q9" s="11"/>
      <c r="R9" s="10"/>
      <c r="S9" s="51" t="str">
        <f t="shared" ref="S9:S72" si="10">IF(O9&lt;&gt;"",O9*M9,IF(P9&lt;&gt;"",P9*N9,IF(Q9&lt;&gt;"",Q9*W9,IF(R9&lt;&gt;"",R9*K9,""))))</f>
        <v/>
      </c>
      <c r="T9" s="53" t="str">
        <f t="shared" si="6"/>
        <v/>
      </c>
      <c r="U9" s="239" t="str">
        <f t="shared" si="9"/>
        <v xml:space="preserve"> </v>
      </c>
      <c r="V9" s="244"/>
      <c r="W9" s="54" t="str">
        <f t="shared" ca="1" si="7"/>
        <v/>
      </c>
      <c r="X9" s="249" t="str">
        <f t="shared" si="8"/>
        <v/>
      </c>
      <c r="Y9" s="68" t="str">
        <f>IF(OR(D9&lt;&gt;"",E9&lt;&gt;"",G9&lt;&gt;"",I9&lt;&gt;""),$O$104,"")</f>
        <v/>
      </c>
      <c r="Z9" s="68" t="str">
        <f ca="1">IF(A9&lt;&gt;"",INDIRECT("Dados!"&amp;ADDRESS(MATCH(VALUE(SUBSTITUTE(UPPER(RIGHT(A9,LEN(A9)-FIND(" ",A9,1))),"X","")),INDIRECT("Dados!"&amp;ADDRESS(1,MATCH(LEFT(A9,FIND(" ",A9,1)-1),#REF!,0))&amp;":"&amp;ADDRESS(150,MATCH(LEFT(A9,FIND(" ",A9,1)-1),#REF!,0))),0),MATCH(LEFT(A9,FIND(" ",A9,1)-1),#REF!,0)+1))/7.85*Y9,"")</f>
        <v/>
      </c>
      <c r="AA9" s="68" t="str">
        <f ca="1">IF(A9&lt;&gt;"",INDIRECT("Dados!"&amp;ADDRESS(MATCH(VALUE(SUBSTITUTE(UPPER(RIGHT(A9,LEN(A9)-FIND(" ",A9,1))),"X","")),INDIRECT("Dados!"&amp;ADDRESS(1,MATCH(LEFT(A9,FIND(" ",A9,1)-1),#REF!,0))&amp;":"&amp;ADDRESS(150,MATCH(LEFT(A9,FIND(" ",A9,1)-1),#REF!,0))),0),MATCH(LEFT(A9,FIND(" ",A9,1)-1),#REF!,0)+2)),"")</f>
        <v/>
      </c>
      <c r="AB9" s="252"/>
      <c r="AC9" s="140"/>
      <c r="AD9" s="140"/>
      <c r="AE9" s="140"/>
      <c r="AF9" s="140"/>
      <c r="AG9" s="169"/>
      <c r="AH9" s="140"/>
      <c r="AI9" s="170"/>
      <c r="AJ9" s="140"/>
      <c r="AK9" s="169"/>
      <c r="AL9" s="140"/>
      <c r="AM9" s="170"/>
      <c r="AN9" s="140"/>
      <c r="AO9" s="169"/>
      <c r="AP9" s="140"/>
      <c r="AQ9" s="140"/>
      <c r="AR9" s="232"/>
    </row>
    <row r="10" spans="1:44" ht="15.75" x14ac:dyDescent="0.25">
      <c r="A10" s="48"/>
      <c r="B10" s="20" t="str">
        <f t="shared" si="5"/>
        <v/>
      </c>
      <c r="C10" s="255"/>
      <c r="D10" s="18"/>
      <c r="E10" s="19"/>
      <c r="F10" s="20" t="str">
        <f t="shared" ref="F10:F73" si="11">IF(G10&lt;&gt;"","x","")</f>
        <v/>
      </c>
      <c r="G10" s="19"/>
      <c r="H10" s="20" t="str">
        <f t="shared" ref="H10:H73" si="12">IF(AND(I10&lt;&gt;"",G10&lt;&gt;""),"x","")</f>
        <v/>
      </c>
      <c r="I10" s="19"/>
      <c r="J10" s="20"/>
      <c r="K10" s="20"/>
      <c r="L10" s="63" t="str">
        <f t="shared" ref="L10:L73" si="13">IF(I10&gt;0,I10*K10,"")</f>
        <v/>
      </c>
      <c r="M10" s="64" t="str">
        <f t="shared" ref="M10:M73" si="14">IF(AND(D10&lt;&gt;"",G10=""),(PI()*D10*I10*10^-6)*K10,IF(AND(G10&lt;&gt;"",I10=""),(E10*G10)*(10^-6)*K10,IF(AND(E10&gt;0,G10&gt;0,I10&gt;0),(((E10*I10)*2+(G10*I10)*2)*K10)*10^-6,"")))</f>
        <v/>
      </c>
      <c r="N10" s="55" t="str">
        <f t="shared" ref="N10:N73" si="15">IF(L10&lt;&gt;"",L10*10^-3,"")</f>
        <v/>
      </c>
      <c r="O10" s="21"/>
      <c r="P10" s="21"/>
      <c r="Q10" s="22"/>
      <c r="R10" s="21"/>
      <c r="S10" s="56" t="str">
        <f t="shared" si="10"/>
        <v/>
      </c>
      <c r="T10" s="55" t="str">
        <f t="shared" si="6"/>
        <v/>
      </c>
      <c r="U10" s="240" t="str">
        <f t="shared" si="9"/>
        <v xml:space="preserve"> </v>
      </c>
      <c r="V10" s="245"/>
      <c r="W10" s="56" t="str">
        <f t="shared" ca="1" si="7"/>
        <v/>
      </c>
      <c r="X10" s="250" t="str">
        <f t="shared" si="8"/>
        <v/>
      </c>
      <c r="Y10" s="23" t="str">
        <f t="shared" ref="Y10:Y73" si="16">IF(OR(D10&lt;&gt;"",E10&lt;&gt;"",G10&lt;&gt;"",I10&lt;&gt;""),$O$104,"")</f>
        <v/>
      </c>
      <c r="Z10" s="23" t="str">
        <f ca="1">IF(A10&lt;&gt;"",INDIRECT("Dados!"&amp;ADDRESS(MATCH(VALUE(SUBSTITUTE(UPPER(RIGHT(A10,LEN(A10)-FIND(" ",A10,1))),"X","")),INDIRECT("Dados!"&amp;ADDRESS(1,MATCH(LEFT(A10,FIND(" ",A10,1)-1),#REF!,0))&amp;":"&amp;ADDRESS(150,MATCH(LEFT(A10,FIND(" ",A10,1)-1),#REF!,0))),0),MATCH(LEFT(A10,FIND(" ",A10,1)-1),#REF!,0)+1))/7.85*Y10,"")</f>
        <v/>
      </c>
      <c r="AA10" s="23" t="str">
        <f ca="1">IF(A10&lt;&gt;"",INDIRECT("Dados!"&amp;ADDRESS(MATCH(VALUE(SUBSTITUTE(UPPER(RIGHT(A10,LEN(A10)-FIND(" ",A10,1))),"X","")),INDIRECT("Dados!"&amp;ADDRESS(1,MATCH(LEFT(A10,FIND(" ",A10,1)-1),#REF!,0))&amp;":"&amp;ADDRESS(150,MATCH(LEFT(A10,FIND(" ",A10,1)-1),#REF!,0))),0),MATCH(LEFT(A10,FIND(" ",A10,1)-1),#REF!,0)+2)),"")</f>
        <v/>
      </c>
      <c r="AB10" s="252"/>
      <c r="AC10" s="141"/>
      <c r="AD10" s="141"/>
      <c r="AE10" s="141"/>
      <c r="AF10" s="141"/>
      <c r="AG10" s="171"/>
      <c r="AH10" s="141"/>
      <c r="AI10" s="172"/>
      <c r="AJ10" s="141"/>
      <c r="AK10" s="171"/>
      <c r="AL10" s="141"/>
      <c r="AM10" s="172"/>
      <c r="AN10" s="141"/>
      <c r="AO10" s="171"/>
      <c r="AP10" s="141"/>
      <c r="AQ10" s="141"/>
      <c r="AR10" s="232"/>
    </row>
    <row r="11" spans="1:44" ht="15.75" x14ac:dyDescent="0.25">
      <c r="A11" s="48"/>
      <c r="B11" s="9" t="str">
        <f t="shared" si="5"/>
        <v/>
      </c>
      <c r="C11" s="254"/>
      <c r="D11" s="7"/>
      <c r="E11" s="8"/>
      <c r="F11" s="9" t="str">
        <f t="shared" si="11"/>
        <v/>
      </c>
      <c r="G11" s="8"/>
      <c r="H11" s="9" t="str">
        <f t="shared" si="12"/>
        <v/>
      </c>
      <c r="I11" s="8"/>
      <c r="J11" s="9"/>
      <c r="K11" s="9"/>
      <c r="L11" s="61" t="str">
        <f t="shared" si="13"/>
        <v/>
      </c>
      <c r="M11" s="65" t="str">
        <f t="shared" si="14"/>
        <v/>
      </c>
      <c r="N11" s="54" t="str">
        <f t="shared" si="15"/>
        <v/>
      </c>
      <c r="O11" s="10"/>
      <c r="P11" s="10"/>
      <c r="Q11" s="11"/>
      <c r="R11" s="10"/>
      <c r="S11" s="51" t="str">
        <f t="shared" si="10"/>
        <v/>
      </c>
      <c r="T11" s="53" t="str">
        <f t="shared" si="6"/>
        <v/>
      </c>
      <c r="U11" s="239" t="str">
        <f t="shared" si="9"/>
        <v xml:space="preserve"> </v>
      </c>
      <c r="V11" s="244"/>
      <c r="W11" s="54" t="str">
        <f t="shared" ca="1" si="7"/>
        <v/>
      </c>
      <c r="X11" s="249" t="str">
        <f t="shared" si="8"/>
        <v/>
      </c>
      <c r="Y11" s="68" t="str">
        <f t="shared" si="16"/>
        <v/>
      </c>
      <c r="Z11" s="68" t="str">
        <f ca="1">IF(A11&lt;&gt;"",INDIRECT("Dados!"&amp;ADDRESS(MATCH(VALUE(SUBSTITUTE(UPPER(RIGHT(A11,LEN(A11)-FIND(" ",A11,1))),"X","")),INDIRECT("Dados!"&amp;ADDRESS(1,MATCH(LEFT(A11,FIND(" ",A11,1)-1),#REF!,0))&amp;":"&amp;ADDRESS(150,MATCH(LEFT(A11,FIND(" ",A11,1)-1),#REF!,0))),0),MATCH(LEFT(A11,FIND(" ",A11,1)-1),#REF!,0)+1))/7.85*Y11,"")</f>
        <v/>
      </c>
      <c r="AA11" s="68" t="str">
        <f ca="1">IF(A11&lt;&gt;"",INDIRECT("Dados!"&amp;ADDRESS(MATCH(VALUE(SUBSTITUTE(UPPER(RIGHT(A11,LEN(A11)-FIND(" ",A11,1))),"X","")),INDIRECT("Dados!"&amp;ADDRESS(1,MATCH(LEFT(A11,FIND(" ",A11,1)-1),#REF!,0))&amp;":"&amp;ADDRESS(150,MATCH(LEFT(A11,FIND(" ",A11,1)-1),#REF!,0))),0),MATCH(LEFT(A11,FIND(" ",A11,1)-1),#REF!,0)+2)),"")</f>
        <v/>
      </c>
      <c r="AB11" s="252"/>
      <c r="AC11" s="140"/>
      <c r="AD11" s="140"/>
      <c r="AE11" s="140"/>
      <c r="AF11" s="140"/>
      <c r="AG11" s="169"/>
      <c r="AH11" s="140"/>
      <c r="AI11" s="170"/>
      <c r="AJ11" s="140"/>
      <c r="AK11" s="169"/>
      <c r="AL11" s="140"/>
      <c r="AM11" s="170"/>
      <c r="AN11" s="140"/>
      <c r="AO11" s="169"/>
      <c r="AP11" s="140"/>
      <c r="AQ11" s="140"/>
      <c r="AR11" s="232"/>
    </row>
    <row r="12" spans="1:44" ht="15.75" x14ac:dyDescent="0.25">
      <c r="A12" s="48"/>
      <c r="B12" s="20" t="str">
        <f t="shared" si="5"/>
        <v/>
      </c>
      <c r="C12" s="255"/>
      <c r="D12" s="18"/>
      <c r="E12" s="19"/>
      <c r="F12" s="20" t="str">
        <f t="shared" si="11"/>
        <v/>
      </c>
      <c r="G12" s="19"/>
      <c r="H12" s="20" t="str">
        <f t="shared" si="12"/>
        <v/>
      </c>
      <c r="I12" s="19"/>
      <c r="J12" s="20"/>
      <c r="K12" s="20"/>
      <c r="L12" s="63" t="str">
        <f t="shared" si="13"/>
        <v/>
      </c>
      <c r="M12" s="64" t="str">
        <f t="shared" si="14"/>
        <v/>
      </c>
      <c r="N12" s="55" t="str">
        <f t="shared" si="15"/>
        <v/>
      </c>
      <c r="O12" s="21"/>
      <c r="P12" s="21"/>
      <c r="Q12" s="22"/>
      <c r="R12" s="21"/>
      <c r="S12" s="56" t="str">
        <f t="shared" si="10"/>
        <v/>
      </c>
      <c r="T12" s="55" t="str">
        <f t="shared" si="6"/>
        <v/>
      </c>
      <c r="U12" s="240" t="str">
        <f t="shared" si="9"/>
        <v xml:space="preserve"> </v>
      </c>
      <c r="V12" s="245"/>
      <c r="W12" s="56" t="str">
        <f t="shared" ca="1" si="7"/>
        <v/>
      </c>
      <c r="X12" s="250" t="str">
        <f t="shared" si="8"/>
        <v/>
      </c>
      <c r="Y12" s="23" t="str">
        <f t="shared" si="16"/>
        <v/>
      </c>
      <c r="Z12" s="23" t="str">
        <f ca="1">IF(A12&lt;&gt;"",INDIRECT("Dados!"&amp;ADDRESS(MATCH(VALUE(SUBSTITUTE(UPPER(RIGHT(A12,LEN(A12)-FIND(" ",A12,1))),"X","")),INDIRECT("Dados!"&amp;ADDRESS(1,MATCH(LEFT(A12,FIND(" ",A12,1)-1),#REF!,0))&amp;":"&amp;ADDRESS(150,MATCH(LEFT(A12,FIND(" ",A12,1)-1),#REF!,0))),0),MATCH(LEFT(A12,FIND(" ",A12,1)-1),#REF!,0)+1))/7.85*Y12,"")</f>
        <v/>
      </c>
      <c r="AA12" s="23" t="str">
        <f ca="1">IF(A12&lt;&gt;"",INDIRECT("Dados!"&amp;ADDRESS(MATCH(VALUE(SUBSTITUTE(UPPER(RIGHT(A12,LEN(A12)-FIND(" ",A12,1))),"X","")),INDIRECT("Dados!"&amp;ADDRESS(1,MATCH(LEFT(A12,FIND(" ",A12,1)-1),#REF!,0))&amp;":"&amp;ADDRESS(150,MATCH(LEFT(A12,FIND(" ",A12,1)-1),#REF!,0))),0),MATCH(LEFT(A12,FIND(" ",A12,1)-1),#REF!,0)+2)),"")</f>
        <v/>
      </c>
      <c r="AB12" s="252"/>
      <c r="AC12" s="141"/>
      <c r="AD12" s="141"/>
      <c r="AE12" s="141"/>
      <c r="AF12" s="141"/>
      <c r="AG12" s="171"/>
      <c r="AH12" s="141"/>
      <c r="AI12" s="172"/>
      <c r="AJ12" s="141"/>
      <c r="AK12" s="171"/>
      <c r="AL12" s="141"/>
      <c r="AM12" s="172"/>
      <c r="AN12" s="141"/>
      <c r="AO12" s="171"/>
      <c r="AP12" s="141"/>
      <c r="AQ12" s="141"/>
      <c r="AR12" s="232"/>
    </row>
    <row r="13" spans="1:44" ht="15.75" x14ac:dyDescent="0.25">
      <c r="A13" s="48"/>
      <c r="B13" s="9" t="str">
        <f t="shared" si="5"/>
        <v/>
      </c>
      <c r="C13" s="256"/>
      <c r="D13" s="7"/>
      <c r="E13" s="8"/>
      <c r="F13" s="9" t="str">
        <f t="shared" si="11"/>
        <v/>
      </c>
      <c r="G13" s="8"/>
      <c r="H13" s="9" t="str">
        <f t="shared" si="12"/>
        <v/>
      </c>
      <c r="I13" s="8"/>
      <c r="J13" s="9"/>
      <c r="K13" s="9"/>
      <c r="L13" s="61" t="str">
        <f t="shared" si="13"/>
        <v/>
      </c>
      <c r="M13" s="65" t="str">
        <f t="shared" si="14"/>
        <v/>
      </c>
      <c r="N13" s="54" t="str">
        <f t="shared" si="15"/>
        <v/>
      </c>
      <c r="O13" s="10"/>
      <c r="P13" s="10"/>
      <c r="Q13" s="11"/>
      <c r="R13" s="10"/>
      <c r="S13" s="51" t="str">
        <f t="shared" si="10"/>
        <v/>
      </c>
      <c r="T13" s="53" t="str">
        <f t="shared" si="6"/>
        <v/>
      </c>
      <c r="U13" s="239" t="str">
        <f t="shared" si="9"/>
        <v xml:space="preserve"> </v>
      </c>
      <c r="V13" s="244"/>
      <c r="W13" s="54" t="str">
        <f t="shared" ca="1" si="7"/>
        <v/>
      </c>
      <c r="X13" s="249" t="str">
        <f t="shared" si="8"/>
        <v/>
      </c>
      <c r="Y13" s="68" t="str">
        <f t="shared" si="16"/>
        <v/>
      </c>
      <c r="Z13" s="68" t="str">
        <f ca="1">IF(A13&lt;&gt;"",INDIRECT("Dados!"&amp;ADDRESS(MATCH(VALUE(SUBSTITUTE(UPPER(RIGHT(A13,LEN(A13)-FIND(" ",A13,1))),"X","")),INDIRECT("Dados!"&amp;ADDRESS(1,MATCH(LEFT(A13,FIND(" ",A13,1)-1),#REF!,0))&amp;":"&amp;ADDRESS(150,MATCH(LEFT(A13,FIND(" ",A13,1)-1),#REF!,0))),0),MATCH(LEFT(A13,FIND(" ",A13,1)-1),#REF!,0)+1))/7.85*Y13,"")</f>
        <v/>
      </c>
      <c r="AA13" s="68" t="str">
        <f ca="1">IF(A13&lt;&gt;"",INDIRECT("Dados!"&amp;ADDRESS(MATCH(VALUE(SUBSTITUTE(UPPER(RIGHT(A13,LEN(A13)-FIND(" ",A13,1))),"X","")),INDIRECT("Dados!"&amp;ADDRESS(1,MATCH(LEFT(A13,FIND(" ",A13,1)-1),#REF!,0))&amp;":"&amp;ADDRESS(150,MATCH(LEFT(A13,FIND(" ",A13,1)-1),#REF!,0))),0),MATCH(LEFT(A13,FIND(" ",A13,1)-1),#REF!,0)+2)),"")</f>
        <v/>
      </c>
      <c r="AB13" s="252"/>
      <c r="AC13" s="140"/>
      <c r="AD13" s="140"/>
      <c r="AE13" s="140"/>
      <c r="AF13" s="140"/>
      <c r="AG13" s="169"/>
      <c r="AH13" s="140"/>
      <c r="AI13" s="170"/>
      <c r="AJ13" s="140"/>
      <c r="AK13" s="169"/>
      <c r="AL13" s="140"/>
      <c r="AM13" s="170"/>
      <c r="AN13" s="140"/>
      <c r="AO13" s="169"/>
      <c r="AP13" s="140"/>
      <c r="AQ13" s="140"/>
      <c r="AR13" s="232"/>
    </row>
    <row r="14" spans="1:44" ht="15.75" x14ac:dyDescent="0.25">
      <c r="A14" s="48"/>
      <c r="B14" s="20" t="str">
        <f t="shared" si="5"/>
        <v/>
      </c>
      <c r="C14" s="255"/>
      <c r="D14" s="18"/>
      <c r="E14" s="19"/>
      <c r="F14" s="20" t="str">
        <f t="shared" si="11"/>
        <v/>
      </c>
      <c r="G14" s="19"/>
      <c r="H14" s="20" t="str">
        <f t="shared" si="12"/>
        <v/>
      </c>
      <c r="I14" s="19"/>
      <c r="J14" s="20"/>
      <c r="K14" s="20"/>
      <c r="L14" s="63" t="str">
        <f t="shared" si="13"/>
        <v/>
      </c>
      <c r="M14" s="64" t="str">
        <f t="shared" si="14"/>
        <v/>
      </c>
      <c r="N14" s="55" t="str">
        <f t="shared" si="15"/>
        <v/>
      </c>
      <c r="O14" s="21"/>
      <c r="P14" s="21"/>
      <c r="Q14" s="22"/>
      <c r="R14" s="21"/>
      <c r="S14" s="56" t="str">
        <f t="shared" si="10"/>
        <v/>
      </c>
      <c r="T14" s="55" t="str">
        <f t="shared" si="6"/>
        <v/>
      </c>
      <c r="U14" s="240" t="str">
        <f t="shared" si="9"/>
        <v xml:space="preserve"> </v>
      </c>
      <c r="V14" s="245"/>
      <c r="W14" s="56" t="str">
        <f t="shared" ca="1" si="7"/>
        <v/>
      </c>
      <c r="X14" s="250" t="str">
        <f t="shared" si="8"/>
        <v/>
      </c>
      <c r="Y14" s="23" t="str">
        <f t="shared" si="16"/>
        <v/>
      </c>
      <c r="Z14" s="23" t="str">
        <f ca="1">IF(A14&lt;&gt;"",INDIRECT("Dados!"&amp;ADDRESS(MATCH(VALUE(SUBSTITUTE(UPPER(RIGHT(A14,LEN(A14)-FIND(" ",A14,1))),"X","")),INDIRECT("Dados!"&amp;ADDRESS(1,MATCH(LEFT(A14,FIND(" ",A14,1)-1),#REF!,0))&amp;":"&amp;ADDRESS(150,MATCH(LEFT(A14,FIND(" ",A14,1)-1),#REF!,0))),0),MATCH(LEFT(A14,FIND(" ",A14,1)-1),#REF!,0)+1))/7.85*Y14,"")</f>
        <v/>
      </c>
      <c r="AA14" s="23" t="str">
        <f ca="1">IF(A14&lt;&gt;"",INDIRECT("Dados!"&amp;ADDRESS(MATCH(VALUE(SUBSTITUTE(UPPER(RIGHT(A14,LEN(A14)-FIND(" ",A14,1))),"X","")),INDIRECT("Dados!"&amp;ADDRESS(1,MATCH(LEFT(A14,FIND(" ",A14,1)-1),#REF!,0))&amp;":"&amp;ADDRESS(150,MATCH(LEFT(A14,FIND(" ",A14,1)-1),#REF!,0))),0),MATCH(LEFT(A14,FIND(" ",A14,1)-1),#REF!,0)+2)),"")</f>
        <v/>
      </c>
      <c r="AB14" s="252"/>
      <c r="AC14" s="141"/>
      <c r="AD14" s="141"/>
      <c r="AE14" s="141"/>
      <c r="AF14" s="141"/>
      <c r="AG14" s="171"/>
      <c r="AH14" s="141"/>
      <c r="AI14" s="172"/>
      <c r="AJ14" s="141"/>
      <c r="AK14" s="171"/>
      <c r="AL14" s="141"/>
      <c r="AM14" s="172"/>
      <c r="AN14" s="141"/>
      <c r="AO14" s="171"/>
      <c r="AP14" s="141"/>
      <c r="AQ14" s="141"/>
      <c r="AR14" s="232"/>
    </row>
    <row r="15" spans="1:44" ht="15.75" x14ac:dyDescent="0.25">
      <c r="A15" s="48"/>
      <c r="B15" s="9" t="str">
        <f t="shared" si="5"/>
        <v/>
      </c>
      <c r="C15" s="254" t="str">
        <f t="shared" ref="C15:C16" si="17">IF(A15="","",IF(LEFT(A15,FIND(" ",A15,1)-1)="c","Cantoneira S235JR "&amp;RIGHT(A15,LEN(A15)-FIND(" ",A15,1))&amp;"x"&amp;I15,UPPER(LEFT(A15,FIND(" ", A15, 1)-1))&amp;" S275JR "&amp;RIGHT(A15,LEN(A15)-FIND(" ",A15,1))&amp;"x"&amp;I15))</f>
        <v/>
      </c>
      <c r="D15" s="7"/>
      <c r="E15" s="8"/>
      <c r="F15" s="9" t="str">
        <f t="shared" si="11"/>
        <v/>
      </c>
      <c r="G15" s="8"/>
      <c r="H15" s="9" t="str">
        <f t="shared" si="12"/>
        <v/>
      </c>
      <c r="I15" s="8"/>
      <c r="J15" s="9"/>
      <c r="K15" s="9"/>
      <c r="L15" s="61" t="str">
        <f t="shared" si="13"/>
        <v/>
      </c>
      <c r="M15" s="65" t="str">
        <f t="shared" si="14"/>
        <v/>
      </c>
      <c r="N15" s="54" t="str">
        <f t="shared" si="15"/>
        <v/>
      </c>
      <c r="O15" s="10"/>
      <c r="P15" s="10"/>
      <c r="Q15" s="11"/>
      <c r="R15" s="10"/>
      <c r="S15" s="51" t="str">
        <f t="shared" si="10"/>
        <v/>
      </c>
      <c r="T15" s="53" t="str">
        <f t="shared" si="6"/>
        <v/>
      </c>
      <c r="U15" s="239" t="str">
        <f t="shared" si="9"/>
        <v xml:space="preserve"> </v>
      </c>
      <c r="V15" s="244"/>
      <c r="W15" s="54" t="str">
        <f t="shared" ca="1" si="7"/>
        <v/>
      </c>
      <c r="X15" s="249" t="str">
        <f t="shared" si="8"/>
        <v/>
      </c>
      <c r="Y15" s="68" t="str">
        <f t="shared" si="16"/>
        <v/>
      </c>
      <c r="Z15" s="68" t="str">
        <f ca="1">IF(A15&lt;&gt;"",INDIRECT("Dados!"&amp;ADDRESS(MATCH(VALUE(SUBSTITUTE(UPPER(RIGHT(A15,LEN(A15)-FIND(" ",A15,1))),"X","")),INDIRECT("Dados!"&amp;ADDRESS(1,MATCH(LEFT(A15,FIND(" ",A15,1)-1),#REF!,0))&amp;":"&amp;ADDRESS(150,MATCH(LEFT(A15,FIND(" ",A15,1)-1),#REF!,0))),0),MATCH(LEFT(A15,FIND(" ",A15,1)-1),#REF!,0)+1))/7.85*Y15,"")</f>
        <v/>
      </c>
      <c r="AA15" s="68" t="str">
        <f ca="1">IF(A15&lt;&gt;"",INDIRECT("Dados!"&amp;ADDRESS(MATCH(VALUE(SUBSTITUTE(UPPER(RIGHT(A15,LEN(A15)-FIND(" ",A15,1))),"X","")),INDIRECT("Dados!"&amp;ADDRESS(1,MATCH(LEFT(A15,FIND(" ",A15,1)-1),#REF!,0))&amp;":"&amp;ADDRESS(150,MATCH(LEFT(A15,FIND(" ",A15,1)-1),#REF!,0))),0),MATCH(LEFT(A15,FIND(" ",A15,1)-1),#REF!,0)+2)),"")</f>
        <v/>
      </c>
      <c r="AB15" s="252"/>
      <c r="AC15" s="140"/>
      <c r="AD15" s="140"/>
      <c r="AE15" s="140"/>
      <c r="AF15" s="140"/>
      <c r="AG15" s="169"/>
      <c r="AH15" s="140"/>
      <c r="AI15" s="170"/>
      <c r="AJ15" s="140"/>
      <c r="AK15" s="169"/>
      <c r="AL15" s="140"/>
      <c r="AM15" s="170"/>
      <c r="AN15" s="140"/>
      <c r="AO15" s="169"/>
      <c r="AP15" s="140"/>
      <c r="AQ15" s="140"/>
      <c r="AR15" s="232"/>
    </row>
    <row r="16" spans="1:44" ht="15.75" x14ac:dyDescent="0.25">
      <c r="A16" s="48"/>
      <c r="B16" s="20" t="str">
        <f t="shared" ref="B16:B73" si="18">IF(C16&lt;&gt;"",B15+1,"")</f>
        <v/>
      </c>
      <c r="C16" s="255" t="str">
        <f t="shared" si="17"/>
        <v/>
      </c>
      <c r="D16" s="18"/>
      <c r="E16" s="19"/>
      <c r="F16" s="20" t="str">
        <f t="shared" si="11"/>
        <v/>
      </c>
      <c r="G16" s="19"/>
      <c r="H16" s="20" t="str">
        <f t="shared" si="12"/>
        <v/>
      </c>
      <c r="I16" s="19"/>
      <c r="J16" s="20"/>
      <c r="K16" s="20"/>
      <c r="L16" s="63" t="str">
        <f t="shared" si="13"/>
        <v/>
      </c>
      <c r="M16" s="64" t="str">
        <f t="shared" si="14"/>
        <v/>
      </c>
      <c r="N16" s="55" t="str">
        <f t="shared" si="15"/>
        <v/>
      </c>
      <c r="O16" s="21"/>
      <c r="P16" s="21"/>
      <c r="Q16" s="22"/>
      <c r="R16" s="21"/>
      <c r="S16" s="56" t="str">
        <f t="shared" si="10"/>
        <v/>
      </c>
      <c r="T16" s="55" t="str">
        <f t="shared" si="6"/>
        <v/>
      </c>
      <c r="U16" s="240" t="str">
        <f t="shared" si="9"/>
        <v xml:space="preserve"> </v>
      </c>
      <c r="V16" s="245"/>
      <c r="W16" s="56" t="str">
        <f t="shared" ca="1" si="7"/>
        <v/>
      </c>
      <c r="X16" s="250" t="str">
        <f t="shared" si="8"/>
        <v/>
      </c>
      <c r="Y16" s="23" t="str">
        <f t="shared" si="16"/>
        <v/>
      </c>
      <c r="Z16" s="23" t="str">
        <f ca="1">IF(A16&lt;&gt;"",INDIRECT("Dados!"&amp;ADDRESS(MATCH(VALUE(SUBSTITUTE(UPPER(RIGHT(A16,LEN(A16)-FIND(" ",A16,1))),"X","")),INDIRECT("Dados!"&amp;ADDRESS(1,MATCH(LEFT(A16,FIND(" ",A16,1)-1),#REF!,0))&amp;":"&amp;ADDRESS(150,MATCH(LEFT(A16,FIND(" ",A16,1)-1),#REF!,0))),0),MATCH(LEFT(A16,FIND(" ",A16,1)-1),#REF!,0)+1))/7.85*Y16,"")</f>
        <v/>
      </c>
      <c r="AA16" s="23" t="str">
        <f ca="1">IF(A16&lt;&gt;"",INDIRECT("Dados!"&amp;ADDRESS(MATCH(VALUE(SUBSTITUTE(UPPER(RIGHT(A16,LEN(A16)-FIND(" ",A16,1))),"X","")),INDIRECT("Dados!"&amp;ADDRESS(1,MATCH(LEFT(A16,FIND(" ",A16,1)-1),#REF!,0))&amp;":"&amp;ADDRESS(150,MATCH(LEFT(A16,FIND(" ",A16,1)-1),#REF!,0))),0),MATCH(LEFT(A16,FIND(" ",A16,1)-1),#REF!,0)+2)),"")</f>
        <v/>
      </c>
      <c r="AB16" s="252"/>
      <c r="AC16" s="141"/>
      <c r="AD16" s="141"/>
      <c r="AE16" s="141"/>
      <c r="AF16" s="141"/>
      <c r="AG16" s="171"/>
      <c r="AH16" s="141"/>
      <c r="AI16" s="172"/>
      <c r="AJ16" s="141"/>
      <c r="AK16" s="171"/>
      <c r="AL16" s="141"/>
      <c r="AM16" s="172"/>
      <c r="AN16" s="141"/>
      <c r="AO16" s="171"/>
      <c r="AP16" s="141"/>
      <c r="AQ16" s="141"/>
      <c r="AR16" s="232"/>
    </row>
    <row r="17" spans="1:44" ht="15.75" x14ac:dyDescent="0.25">
      <c r="A17" s="48"/>
      <c r="B17" s="9" t="str">
        <f t="shared" si="18"/>
        <v/>
      </c>
      <c r="C17" s="254"/>
      <c r="D17" s="7"/>
      <c r="E17" s="8"/>
      <c r="F17" s="9" t="str">
        <f t="shared" si="11"/>
        <v/>
      </c>
      <c r="G17" s="8"/>
      <c r="H17" s="9" t="str">
        <f t="shared" si="12"/>
        <v/>
      </c>
      <c r="I17" s="8"/>
      <c r="J17" s="9"/>
      <c r="K17" s="9"/>
      <c r="L17" s="61" t="str">
        <f t="shared" si="13"/>
        <v/>
      </c>
      <c r="M17" s="65" t="str">
        <f t="shared" si="14"/>
        <v/>
      </c>
      <c r="N17" s="54" t="str">
        <f t="shared" si="15"/>
        <v/>
      </c>
      <c r="O17" s="10"/>
      <c r="P17" s="10"/>
      <c r="Q17" s="11"/>
      <c r="R17" s="10"/>
      <c r="S17" s="51" t="str">
        <f t="shared" si="10"/>
        <v/>
      </c>
      <c r="T17" s="53" t="str">
        <f t="shared" si="6"/>
        <v/>
      </c>
      <c r="U17" s="239" t="str">
        <f t="shared" si="9"/>
        <v xml:space="preserve"> </v>
      </c>
      <c r="V17" s="244"/>
      <c r="W17" s="54" t="str">
        <f t="shared" ca="1" si="7"/>
        <v/>
      </c>
      <c r="X17" s="249" t="str">
        <f t="shared" si="8"/>
        <v/>
      </c>
      <c r="Y17" s="68" t="str">
        <f t="shared" si="16"/>
        <v/>
      </c>
      <c r="Z17" s="68" t="str">
        <f ca="1">IF(A17&lt;&gt;"",INDIRECT("Dados!"&amp;ADDRESS(MATCH(VALUE(SUBSTITUTE(UPPER(RIGHT(A17,LEN(A17)-FIND(" ",A17,1))),"X","")),INDIRECT("Dados!"&amp;ADDRESS(1,MATCH(LEFT(A17,FIND(" ",A17,1)-1),#REF!,0))&amp;":"&amp;ADDRESS(150,MATCH(LEFT(A17,FIND(" ",A17,1)-1),#REF!,0))),0),MATCH(LEFT(A17,FIND(" ",A17,1)-1),#REF!,0)+1))/7.85*Y17,"")</f>
        <v/>
      </c>
      <c r="AA17" s="68" t="str">
        <f ca="1">IF(A17&lt;&gt;"",INDIRECT("Dados!"&amp;ADDRESS(MATCH(VALUE(SUBSTITUTE(UPPER(RIGHT(A17,LEN(A17)-FIND(" ",A17,1))),"X","")),INDIRECT("Dados!"&amp;ADDRESS(1,MATCH(LEFT(A17,FIND(" ",A17,1)-1),#REF!,0))&amp;":"&amp;ADDRESS(150,MATCH(LEFT(A17,FIND(" ",A17,1)-1),#REF!,0))),0),MATCH(LEFT(A17,FIND(" ",A17,1)-1),#REF!,0)+2)),"")</f>
        <v/>
      </c>
      <c r="AB17" s="252"/>
      <c r="AC17" s="140"/>
      <c r="AD17" s="140"/>
      <c r="AE17" s="140"/>
      <c r="AF17" s="140"/>
      <c r="AG17" s="169"/>
      <c r="AH17" s="140"/>
      <c r="AI17" s="170"/>
      <c r="AJ17" s="140"/>
      <c r="AK17" s="169"/>
      <c r="AL17" s="140"/>
      <c r="AM17" s="170"/>
      <c r="AN17" s="140"/>
      <c r="AO17" s="169"/>
      <c r="AP17" s="140"/>
      <c r="AQ17" s="140"/>
      <c r="AR17" s="232"/>
    </row>
    <row r="18" spans="1:44" ht="15.75" x14ac:dyDescent="0.25">
      <c r="A18" s="48"/>
      <c r="B18" s="20" t="str">
        <f t="shared" si="18"/>
        <v/>
      </c>
      <c r="C18" s="257"/>
      <c r="D18" s="18"/>
      <c r="E18" s="19"/>
      <c r="F18" s="20" t="str">
        <f t="shared" si="11"/>
        <v/>
      </c>
      <c r="G18" s="19"/>
      <c r="H18" s="20" t="str">
        <f t="shared" si="12"/>
        <v/>
      </c>
      <c r="I18" s="19"/>
      <c r="J18" s="20"/>
      <c r="K18" s="20"/>
      <c r="L18" s="63" t="str">
        <f t="shared" si="13"/>
        <v/>
      </c>
      <c r="M18" s="64" t="str">
        <f t="shared" si="14"/>
        <v/>
      </c>
      <c r="N18" s="55" t="str">
        <f t="shared" si="15"/>
        <v/>
      </c>
      <c r="O18" s="21"/>
      <c r="P18" s="21"/>
      <c r="Q18" s="22"/>
      <c r="R18" s="21"/>
      <c r="S18" s="56" t="str">
        <f t="shared" si="10"/>
        <v/>
      </c>
      <c r="T18" s="55" t="str">
        <f t="shared" si="6"/>
        <v/>
      </c>
      <c r="U18" s="240" t="str">
        <f t="shared" si="9"/>
        <v xml:space="preserve"> </v>
      </c>
      <c r="V18" s="245"/>
      <c r="W18" s="56" t="str">
        <f t="shared" ca="1" si="7"/>
        <v/>
      </c>
      <c r="X18" s="250" t="str">
        <f t="shared" si="8"/>
        <v/>
      </c>
      <c r="Y18" s="23" t="str">
        <f t="shared" si="16"/>
        <v/>
      </c>
      <c r="Z18" s="23" t="str">
        <f ca="1">IF(A18&lt;&gt;"",INDIRECT("Dados!"&amp;ADDRESS(MATCH(VALUE(SUBSTITUTE(UPPER(RIGHT(A18,LEN(A18)-FIND(" ",A18,1))),"X","")),INDIRECT("Dados!"&amp;ADDRESS(1,MATCH(LEFT(A18,FIND(" ",A18,1)-1),#REF!,0))&amp;":"&amp;ADDRESS(150,MATCH(LEFT(A18,FIND(" ",A18,1)-1),#REF!,0))),0),MATCH(LEFT(A18,FIND(" ",A18,1)-1),#REF!,0)+1))/7.85*Y18,"")</f>
        <v/>
      </c>
      <c r="AA18" s="23" t="str">
        <f ca="1">IF(A18&lt;&gt;"",INDIRECT("Dados!"&amp;ADDRESS(MATCH(VALUE(SUBSTITUTE(UPPER(RIGHT(A18,LEN(A18)-FIND(" ",A18,1))),"X","")),INDIRECT("Dados!"&amp;ADDRESS(1,MATCH(LEFT(A18,FIND(" ",A18,1)-1),#REF!,0))&amp;":"&amp;ADDRESS(150,MATCH(LEFT(A18,FIND(" ",A18,1)-1),#REF!,0))),0),MATCH(LEFT(A18,FIND(" ",A18,1)-1),#REF!,0)+2)),"")</f>
        <v/>
      </c>
      <c r="AB18" s="252"/>
      <c r="AC18" s="141"/>
      <c r="AD18" s="141"/>
      <c r="AE18" s="141"/>
      <c r="AF18" s="141"/>
      <c r="AG18" s="171"/>
      <c r="AH18" s="141"/>
      <c r="AI18" s="172"/>
      <c r="AJ18" s="141"/>
      <c r="AK18" s="171"/>
      <c r="AL18" s="141"/>
      <c r="AM18" s="172"/>
      <c r="AN18" s="141"/>
      <c r="AO18" s="171"/>
      <c r="AP18" s="141"/>
      <c r="AQ18" s="141"/>
      <c r="AR18" s="232"/>
    </row>
    <row r="19" spans="1:44" ht="15.75" x14ac:dyDescent="0.25">
      <c r="A19" s="48"/>
      <c r="B19" s="9" t="str">
        <f t="shared" si="18"/>
        <v/>
      </c>
      <c r="C19" s="46"/>
      <c r="D19" s="7"/>
      <c r="E19" s="8"/>
      <c r="F19" s="9" t="str">
        <f t="shared" si="11"/>
        <v/>
      </c>
      <c r="G19" s="8"/>
      <c r="H19" s="9" t="str">
        <f t="shared" si="12"/>
        <v/>
      </c>
      <c r="I19" s="8"/>
      <c r="J19" s="9"/>
      <c r="K19" s="9"/>
      <c r="L19" s="61" t="str">
        <f t="shared" si="13"/>
        <v/>
      </c>
      <c r="M19" s="65" t="str">
        <f t="shared" si="14"/>
        <v/>
      </c>
      <c r="N19" s="54" t="str">
        <f t="shared" si="15"/>
        <v/>
      </c>
      <c r="O19" s="10"/>
      <c r="P19" s="10"/>
      <c r="Q19" s="11"/>
      <c r="R19" s="10"/>
      <c r="S19" s="51" t="str">
        <f t="shared" si="10"/>
        <v/>
      </c>
      <c r="T19" s="53" t="str">
        <f t="shared" si="6"/>
        <v/>
      </c>
      <c r="U19" s="239" t="str">
        <f t="shared" si="9"/>
        <v xml:space="preserve"> </v>
      </c>
      <c r="V19" s="244"/>
      <c r="W19" s="54" t="str">
        <f t="shared" ca="1" si="7"/>
        <v/>
      </c>
      <c r="X19" s="249" t="str">
        <f t="shared" si="8"/>
        <v/>
      </c>
      <c r="Y19" s="68" t="str">
        <f t="shared" si="16"/>
        <v/>
      </c>
      <c r="Z19" s="68" t="str">
        <f ca="1">IF(A19&lt;&gt;"",INDIRECT("Dados!"&amp;ADDRESS(MATCH(VALUE(SUBSTITUTE(UPPER(RIGHT(A19,LEN(A19)-FIND(" ",A19,1))),"X","")),INDIRECT("Dados!"&amp;ADDRESS(1,MATCH(LEFT(A19,FIND(" ",A19,1)-1),#REF!,0))&amp;":"&amp;ADDRESS(150,MATCH(LEFT(A19,FIND(" ",A19,1)-1),#REF!,0))),0),MATCH(LEFT(A19,FIND(" ",A19,1)-1),#REF!,0)+1))/7.85*Y19,"")</f>
        <v/>
      </c>
      <c r="AA19" s="68" t="str">
        <f ca="1">IF(A19&lt;&gt;"",INDIRECT("Dados!"&amp;ADDRESS(MATCH(VALUE(SUBSTITUTE(UPPER(RIGHT(A19,LEN(A19)-FIND(" ",A19,1))),"X","")),INDIRECT("Dados!"&amp;ADDRESS(1,MATCH(LEFT(A19,FIND(" ",A19,1)-1),#REF!,0))&amp;":"&amp;ADDRESS(150,MATCH(LEFT(A19,FIND(" ",A19,1)-1),#REF!,0))),0),MATCH(LEFT(A19,FIND(" ",A19,1)-1),#REF!,0)+2)),"")</f>
        <v/>
      </c>
      <c r="AB19" s="252"/>
      <c r="AC19" s="140"/>
      <c r="AD19" s="140"/>
      <c r="AE19" s="140"/>
      <c r="AF19" s="140"/>
      <c r="AG19" s="169"/>
      <c r="AH19" s="140"/>
      <c r="AI19" s="170"/>
      <c r="AJ19" s="140"/>
      <c r="AK19" s="169"/>
      <c r="AL19" s="140"/>
      <c r="AM19" s="170"/>
      <c r="AN19" s="140"/>
      <c r="AO19" s="169"/>
      <c r="AP19" s="140"/>
      <c r="AQ19" s="140"/>
      <c r="AR19" s="232"/>
    </row>
    <row r="20" spans="1:44" ht="15.75" customHeight="1" x14ac:dyDescent="0.25">
      <c r="A20" s="48"/>
      <c r="B20" s="20" t="str">
        <f t="shared" si="18"/>
        <v/>
      </c>
      <c r="C20" s="47" t="str">
        <f t="shared" ref="C20:C73" si="19">IF(A20="","",IF(LEFT(A20,FIND(" ",A20,1)-1)="c","Cantoneira S235JR "&amp;RIGHT(A20,LEN(A20)-FIND(" ",A20,1))&amp;"x"&amp;I20,UPPER(LEFT(A20,FIND(" ", A20, 1)-1))&amp;" S275JR "&amp;RIGHT(A20,LEN(A20)-FIND(" ",A20,1))&amp;"x"&amp;I20))</f>
        <v/>
      </c>
      <c r="D20" s="18"/>
      <c r="E20" s="19"/>
      <c r="F20" s="20" t="str">
        <f t="shared" si="11"/>
        <v/>
      </c>
      <c r="G20" s="19"/>
      <c r="H20" s="20" t="str">
        <f t="shared" si="12"/>
        <v/>
      </c>
      <c r="I20" s="19"/>
      <c r="J20" s="20"/>
      <c r="K20" s="20"/>
      <c r="L20" s="63" t="str">
        <f t="shared" si="13"/>
        <v/>
      </c>
      <c r="M20" s="64" t="str">
        <f t="shared" si="14"/>
        <v/>
      </c>
      <c r="N20" s="55" t="str">
        <f t="shared" si="15"/>
        <v/>
      </c>
      <c r="O20" s="21"/>
      <c r="P20" s="21"/>
      <c r="Q20" s="22"/>
      <c r="R20" s="21"/>
      <c r="S20" s="56" t="str">
        <f t="shared" si="10"/>
        <v/>
      </c>
      <c r="T20" s="55" t="str">
        <f t="shared" si="6"/>
        <v/>
      </c>
      <c r="U20" s="240" t="str">
        <f t="shared" si="9"/>
        <v xml:space="preserve"> </v>
      </c>
      <c r="V20" s="245"/>
      <c r="W20" s="56" t="str">
        <f t="shared" ca="1" si="7"/>
        <v/>
      </c>
      <c r="X20" s="250" t="str">
        <f t="shared" si="8"/>
        <v/>
      </c>
      <c r="Y20" s="23" t="str">
        <f t="shared" si="16"/>
        <v/>
      </c>
      <c r="Z20" s="23" t="str">
        <f ca="1">IF(A20&lt;&gt;"",INDIRECT("Dados!"&amp;ADDRESS(MATCH(VALUE(SUBSTITUTE(UPPER(RIGHT(A20,LEN(A20)-FIND(" ",A20,1))),"X","")),INDIRECT("Dados!"&amp;ADDRESS(1,MATCH(LEFT(A20,FIND(" ",A20,1)-1),#REF!,0))&amp;":"&amp;ADDRESS(150,MATCH(LEFT(A20,FIND(" ",A20,1)-1),#REF!,0))),0),MATCH(LEFT(A20,FIND(" ",A20,1)-1),#REF!,0)+1))/7.85*Y20,"")</f>
        <v/>
      </c>
      <c r="AA20" s="23" t="str">
        <f ca="1">IF(A20&lt;&gt;"",INDIRECT("Dados!"&amp;ADDRESS(MATCH(VALUE(SUBSTITUTE(UPPER(RIGHT(A20,LEN(A20)-FIND(" ",A20,1))),"X","")),INDIRECT("Dados!"&amp;ADDRESS(1,MATCH(LEFT(A20,FIND(" ",A20,1)-1),#REF!,0))&amp;":"&amp;ADDRESS(150,MATCH(LEFT(A20,FIND(" ",A20,1)-1),#REF!,0))),0),MATCH(LEFT(A20,FIND(" ",A20,1)-1),#REF!,0)+2)),"")</f>
        <v/>
      </c>
      <c r="AB20" s="252"/>
      <c r="AC20" s="141"/>
      <c r="AD20" s="141"/>
      <c r="AE20" s="141"/>
      <c r="AF20" s="141"/>
      <c r="AG20" s="171"/>
      <c r="AH20" s="141"/>
      <c r="AI20" s="172"/>
      <c r="AJ20" s="141"/>
      <c r="AK20" s="171"/>
      <c r="AL20" s="141"/>
      <c r="AM20" s="172"/>
      <c r="AN20" s="141"/>
      <c r="AO20" s="171"/>
      <c r="AP20" s="141"/>
      <c r="AQ20" s="141"/>
      <c r="AR20" s="232"/>
    </row>
    <row r="21" spans="1:44" ht="15.75" x14ac:dyDescent="0.25">
      <c r="A21" s="48"/>
      <c r="B21" s="9" t="str">
        <f t="shared" si="18"/>
        <v/>
      </c>
      <c r="C21" s="46" t="str">
        <f t="shared" si="19"/>
        <v/>
      </c>
      <c r="D21" s="7"/>
      <c r="E21" s="8"/>
      <c r="F21" s="9" t="str">
        <f t="shared" si="11"/>
        <v/>
      </c>
      <c r="G21" s="8"/>
      <c r="H21" s="9" t="str">
        <f t="shared" si="12"/>
        <v/>
      </c>
      <c r="I21" s="8"/>
      <c r="J21" s="9"/>
      <c r="K21" s="9"/>
      <c r="L21" s="61" t="str">
        <f t="shared" si="13"/>
        <v/>
      </c>
      <c r="M21" s="65" t="str">
        <f t="shared" si="14"/>
        <v/>
      </c>
      <c r="N21" s="54" t="str">
        <f t="shared" si="15"/>
        <v/>
      </c>
      <c r="O21" s="10"/>
      <c r="P21" s="10"/>
      <c r="Q21" s="11"/>
      <c r="R21" s="10"/>
      <c r="S21" s="51" t="str">
        <f t="shared" si="10"/>
        <v/>
      </c>
      <c r="T21" s="53" t="str">
        <f t="shared" si="6"/>
        <v/>
      </c>
      <c r="U21" s="239" t="str">
        <f t="shared" si="9"/>
        <v xml:space="preserve"> </v>
      </c>
      <c r="V21" s="244"/>
      <c r="W21" s="54" t="str">
        <f t="shared" ca="1" si="7"/>
        <v/>
      </c>
      <c r="X21" s="249" t="str">
        <f t="shared" si="8"/>
        <v/>
      </c>
      <c r="Y21" s="68" t="str">
        <f t="shared" si="16"/>
        <v/>
      </c>
      <c r="Z21" s="68" t="str">
        <f ca="1">IF(A21&lt;&gt;"",INDIRECT("Dados!"&amp;ADDRESS(MATCH(VALUE(SUBSTITUTE(UPPER(RIGHT(A21,LEN(A21)-FIND(" ",A21,1))),"X","")),INDIRECT("Dados!"&amp;ADDRESS(1,MATCH(LEFT(A21,FIND(" ",A21,1)-1),#REF!,0))&amp;":"&amp;ADDRESS(150,MATCH(LEFT(A21,FIND(" ",A21,1)-1),#REF!,0))),0),MATCH(LEFT(A21,FIND(" ",A21,1)-1),#REF!,0)+1))/7.85*Y21,"")</f>
        <v/>
      </c>
      <c r="AA21" s="68" t="str">
        <f ca="1">IF(A21&lt;&gt;"",INDIRECT("Dados!"&amp;ADDRESS(MATCH(VALUE(SUBSTITUTE(UPPER(RIGHT(A21,LEN(A21)-FIND(" ",A21,1))),"X","")),INDIRECT("Dados!"&amp;ADDRESS(1,MATCH(LEFT(A21,FIND(" ",A21,1)-1),#REF!,0))&amp;":"&amp;ADDRESS(150,MATCH(LEFT(A21,FIND(" ",A21,1)-1),#REF!,0))),0),MATCH(LEFT(A21,FIND(" ",A21,1)-1),#REF!,0)+2)),"")</f>
        <v/>
      </c>
      <c r="AB21" s="252"/>
      <c r="AC21" s="140"/>
      <c r="AD21" s="140"/>
      <c r="AE21" s="140"/>
      <c r="AF21" s="140"/>
      <c r="AG21" s="169"/>
      <c r="AH21" s="140"/>
      <c r="AI21" s="170"/>
      <c r="AJ21" s="140"/>
      <c r="AK21" s="169"/>
      <c r="AL21" s="140"/>
      <c r="AM21" s="170"/>
      <c r="AN21" s="140"/>
      <c r="AO21" s="169"/>
      <c r="AP21" s="140"/>
      <c r="AQ21" s="140"/>
      <c r="AR21" s="232"/>
    </row>
    <row r="22" spans="1:44" ht="15.75" x14ac:dyDescent="0.25">
      <c r="A22" s="48"/>
      <c r="B22" s="20" t="str">
        <f t="shared" si="18"/>
        <v/>
      </c>
      <c r="C22" s="47"/>
      <c r="D22" s="18"/>
      <c r="E22" s="19"/>
      <c r="F22" s="20" t="str">
        <f t="shared" si="11"/>
        <v/>
      </c>
      <c r="G22" s="19"/>
      <c r="H22" s="20" t="str">
        <f t="shared" si="12"/>
        <v/>
      </c>
      <c r="I22" s="19"/>
      <c r="J22" s="20"/>
      <c r="K22" s="20"/>
      <c r="L22" s="63" t="str">
        <f t="shared" si="13"/>
        <v/>
      </c>
      <c r="M22" s="64" t="str">
        <f t="shared" si="14"/>
        <v/>
      </c>
      <c r="N22" s="55" t="str">
        <f t="shared" si="15"/>
        <v/>
      </c>
      <c r="O22" s="21"/>
      <c r="P22" s="21"/>
      <c r="Q22" s="22"/>
      <c r="R22" s="21"/>
      <c r="S22" s="56" t="str">
        <f t="shared" si="10"/>
        <v/>
      </c>
      <c r="T22" s="55" t="str">
        <f t="shared" si="6"/>
        <v/>
      </c>
      <c r="U22" s="240" t="str">
        <f t="shared" si="9"/>
        <v xml:space="preserve"> </v>
      </c>
      <c r="V22" s="245"/>
      <c r="W22" s="56" t="str">
        <f t="shared" ca="1" si="7"/>
        <v/>
      </c>
      <c r="X22" s="250" t="str">
        <f t="shared" si="8"/>
        <v/>
      </c>
      <c r="Y22" s="23" t="str">
        <f t="shared" si="16"/>
        <v/>
      </c>
      <c r="Z22" s="23" t="str">
        <f ca="1">IF(A22&lt;&gt;"",INDIRECT("Dados!"&amp;ADDRESS(MATCH(VALUE(SUBSTITUTE(UPPER(RIGHT(A22,LEN(A22)-FIND(" ",A22,1))),"X","")),INDIRECT("Dados!"&amp;ADDRESS(1,MATCH(LEFT(A22,FIND(" ",A22,1)-1),#REF!,0))&amp;":"&amp;ADDRESS(150,MATCH(LEFT(A22,FIND(" ",A22,1)-1),#REF!,0))),0),MATCH(LEFT(A22,FIND(" ",A22,1)-1),#REF!,0)+1))/7.85*Y22,"")</f>
        <v/>
      </c>
      <c r="AA22" s="23" t="str">
        <f ca="1">IF(A22&lt;&gt;"",INDIRECT("Dados!"&amp;ADDRESS(MATCH(VALUE(SUBSTITUTE(UPPER(RIGHT(A22,LEN(A22)-FIND(" ",A22,1))),"X","")),INDIRECT("Dados!"&amp;ADDRESS(1,MATCH(LEFT(A22,FIND(" ",A22,1)-1),#REF!,0))&amp;":"&amp;ADDRESS(150,MATCH(LEFT(A22,FIND(" ",A22,1)-1),#REF!,0))),0),MATCH(LEFT(A22,FIND(" ",A22,1)-1),#REF!,0)+2)),"")</f>
        <v/>
      </c>
      <c r="AB22" s="252"/>
      <c r="AC22" s="141"/>
      <c r="AD22" s="141"/>
      <c r="AE22" s="141"/>
      <c r="AF22" s="141"/>
      <c r="AG22" s="171"/>
      <c r="AH22" s="141"/>
      <c r="AI22" s="172"/>
      <c r="AJ22" s="141"/>
      <c r="AK22" s="171"/>
      <c r="AL22" s="141"/>
      <c r="AM22" s="172"/>
      <c r="AN22" s="141"/>
      <c r="AO22" s="171"/>
      <c r="AP22" s="141"/>
      <c r="AQ22" s="141"/>
      <c r="AR22" s="232"/>
    </row>
    <row r="23" spans="1:44" ht="15.75" x14ac:dyDescent="0.25">
      <c r="A23" s="48"/>
      <c r="B23" s="9" t="str">
        <f t="shared" si="18"/>
        <v/>
      </c>
      <c r="C23" s="46" t="str">
        <f t="shared" si="19"/>
        <v/>
      </c>
      <c r="D23" s="7"/>
      <c r="E23" s="8"/>
      <c r="F23" s="9" t="str">
        <f t="shared" si="11"/>
        <v/>
      </c>
      <c r="G23" s="8"/>
      <c r="H23" s="9" t="str">
        <f t="shared" si="12"/>
        <v/>
      </c>
      <c r="I23" s="8"/>
      <c r="J23" s="9"/>
      <c r="K23" s="9"/>
      <c r="L23" s="61" t="str">
        <f t="shared" si="13"/>
        <v/>
      </c>
      <c r="M23" s="65" t="str">
        <f t="shared" si="14"/>
        <v/>
      </c>
      <c r="N23" s="54" t="str">
        <f t="shared" si="15"/>
        <v/>
      </c>
      <c r="O23" s="10"/>
      <c r="P23" s="10"/>
      <c r="Q23" s="11"/>
      <c r="R23" s="10"/>
      <c r="S23" s="51" t="str">
        <f t="shared" si="10"/>
        <v/>
      </c>
      <c r="T23" s="53" t="str">
        <f t="shared" si="6"/>
        <v/>
      </c>
      <c r="U23" s="239" t="str">
        <f t="shared" si="9"/>
        <v xml:space="preserve"> </v>
      </c>
      <c r="V23" s="244"/>
      <c r="W23" s="54" t="str">
        <f t="shared" ca="1" si="7"/>
        <v/>
      </c>
      <c r="X23" s="249" t="str">
        <f t="shared" si="8"/>
        <v/>
      </c>
      <c r="Y23" s="68" t="str">
        <f t="shared" si="16"/>
        <v/>
      </c>
      <c r="Z23" s="68" t="str">
        <f ca="1">IF(A23&lt;&gt;"",INDIRECT("Dados!"&amp;ADDRESS(MATCH(VALUE(SUBSTITUTE(UPPER(RIGHT(A23,LEN(A23)-FIND(" ",A23,1))),"X","")),INDIRECT("Dados!"&amp;ADDRESS(1,MATCH(LEFT(A23,FIND(" ",A23,1)-1),#REF!,0))&amp;":"&amp;ADDRESS(150,MATCH(LEFT(A23,FIND(" ",A23,1)-1),#REF!,0))),0),MATCH(LEFT(A23,FIND(" ",A23,1)-1),#REF!,0)+1))/7.85*Y23,"")</f>
        <v/>
      </c>
      <c r="AA23" s="68" t="str">
        <f ca="1">IF(A23&lt;&gt;"",INDIRECT("Dados!"&amp;ADDRESS(MATCH(VALUE(SUBSTITUTE(UPPER(RIGHT(A23,LEN(A23)-FIND(" ",A23,1))),"X","")),INDIRECT("Dados!"&amp;ADDRESS(1,MATCH(LEFT(A23,FIND(" ",A23,1)-1),#REF!,0))&amp;":"&amp;ADDRESS(150,MATCH(LEFT(A23,FIND(" ",A23,1)-1),#REF!,0))),0),MATCH(LEFT(A23,FIND(" ",A23,1)-1),#REF!,0)+2)),"")</f>
        <v/>
      </c>
      <c r="AB23" s="252"/>
      <c r="AC23" s="140"/>
      <c r="AD23" s="140"/>
      <c r="AE23" s="140"/>
      <c r="AF23" s="140"/>
      <c r="AG23" s="169"/>
      <c r="AH23" s="140"/>
      <c r="AI23" s="170"/>
      <c r="AJ23" s="140"/>
      <c r="AK23" s="169"/>
      <c r="AL23" s="140"/>
      <c r="AM23" s="170"/>
      <c r="AN23" s="140"/>
      <c r="AO23" s="169"/>
      <c r="AP23" s="140"/>
      <c r="AQ23" s="140"/>
      <c r="AR23" s="232"/>
    </row>
    <row r="24" spans="1:44" ht="15.75" x14ac:dyDescent="0.25">
      <c r="A24" s="48"/>
      <c r="B24" s="20" t="str">
        <f t="shared" si="18"/>
        <v/>
      </c>
      <c r="C24" s="47" t="str">
        <f t="shared" si="19"/>
        <v/>
      </c>
      <c r="D24" s="18"/>
      <c r="E24" s="19"/>
      <c r="F24" s="20" t="str">
        <f t="shared" si="11"/>
        <v/>
      </c>
      <c r="G24" s="19"/>
      <c r="H24" s="20" t="str">
        <f t="shared" si="12"/>
        <v/>
      </c>
      <c r="I24" s="19"/>
      <c r="J24" s="20"/>
      <c r="K24" s="20"/>
      <c r="L24" s="63" t="str">
        <f t="shared" si="13"/>
        <v/>
      </c>
      <c r="M24" s="64" t="str">
        <f t="shared" si="14"/>
        <v/>
      </c>
      <c r="N24" s="55" t="str">
        <f t="shared" si="15"/>
        <v/>
      </c>
      <c r="O24" s="21"/>
      <c r="P24" s="21"/>
      <c r="Q24" s="22"/>
      <c r="R24" s="21"/>
      <c r="S24" s="56" t="str">
        <f t="shared" si="10"/>
        <v/>
      </c>
      <c r="T24" s="55" t="str">
        <f t="shared" si="6"/>
        <v/>
      </c>
      <c r="U24" s="240" t="str">
        <f t="shared" si="9"/>
        <v xml:space="preserve"> </v>
      </c>
      <c r="V24" s="245"/>
      <c r="W24" s="56" t="str">
        <f t="shared" ca="1" si="7"/>
        <v/>
      </c>
      <c r="X24" s="250" t="str">
        <f t="shared" si="8"/>
        <v/>
      </c>
      <c r="Y24" s="23" t="str">
        <f t="shared" si="16"/>
        <v/>
      </c>
      <c r="Z24" s="23" t="str">
        <f ca="1">IF(A24&lt;&gt;"",INDIRECT("Dados!"&amp;ADDRESS(MATCH(VALUE(SUBSTITUTE(UPPER(RIGHT(A24,LEN(A24)-FIND(" ",A24,1))),"X","")),INDIRECT("Dados!"&amp;ADDRESS(1,MATCH(LEFT(A24,FIND(" ",A24,1)-1),#REF!,0))&amp;":"&amp;ADDRESS(150,MATCH(LEFT(A24,FIND(" ",A24,1)-1),#REF!,0))),0),MATCH(LEFT(A24,FIND(" ",A24,1)-1),#REF!,0)+1))/7.85*Y24,"")</f>
        <v/>
      </c>
      <c r="AA24" s="23" t="str">
        <f ca="1">IF(A24&lt;&gt;"",INDIRECT("Dados!"&amp;ADDRESS(MATCH(VALUE(SUBSTITUTE(UPPER(RIGHT(A24,LEN(A24)-FIND(" ",A24,1))),"X","")),INDIRECT("Dados!"&amp;ADDRESS(1,MATCH(LEFT(A24,FIND(" ",A24,1)-1),#REF!,0))&amp;":"&amp;ADDRESS(150,MATCH(LEFT(A24,FIND(" ",A24,1)-1),#REF!,0))),0),MATCH(LEFT(A24,FIND(" ",A24,1)-1),#REF!,0)+2)),"")</f>
        <v/>
      </c>
      <c r="AB24" s="252"/>
      <c r="AC24" s="141"/>
      <c r="AD24" s="141"/>
      <c r="AE24" s="141"/>
      <c r="AF24" s="141"/>
      <c r="AG24" s="171"/>
      <c r="AH24" s="141"/>
      <c r="AI24" s="172"/>
      <c r="AJ24" s="141"/>
      <c r="AK24" s="171"/>
      <c r="AL24" s="141"/>
      <c r="AM24" s="172"/>
      <c r="AN24" s="141"/>
      <c r="AO24" s="171"/>
      <c r="AP24" s="141"/>
      <c r="AQ24" s="141"/>
      <c r="AR24" s="232"/>
    </row>
    <row r="25" spans="1:44" ht="15.75" x14ac:dyDescent="0.25">
      <c r="A25" s="48"/>
      <c r="B25" s="9" t="str">
        <f t="shared" si="18"/>
        <v/>
      </c>
      <c r="C25" s="46" t="str">
        <f t="shared" si="19"/>
        <v/>
      </c>
      <c r="D25" s="7"/>
      <c r="E25" s="8"/>
      <c r="F25" s="9" t="str">
        <f t="shared" si="11"/>
        <v/>
      </c>
      <c r="G25" s="8"/>
      <c r="H25" s="9" t="str">
        <f t="shared" si="12"/>
        <v/>
      </c>
      <c r="I25" s="8"/>
      <c r="J25" s="9"/>
      <c r="K25" s="9"/>
      <c r="L25" s="61" t="str">
        <f t="shared" si="13"/>
        <v/>
      </c>
      <c r="M25" s="65" t="str">
        <f t="shared" si="14"/>
        <v/>
      </c>
      <c r="N25" s="54" t="str">
        <f t="shared" si="15"/>
        <v/>
      </c>
      <c r="O25" s="10"/>
      <c r="P25" s="10"/>
      <c r="Q25" s="11"/>
      <c r="R25" s="10"/>
      <c r="S25" s="51" t="str">
        <f t="shared" si="10"/>
        <v/>
      </c>
      <c r="T25" s="53" t="str">
        <f t="shared" si="6"/>
        <v/>
      </c>
      <c r="U25" s="239" t="str">
        <f t="shared" si="9"/>
        <v xml:space="preserve"> </v>
      </c>
      <c r="V25" s="244"/>
      <c r="W25" s="54" t="str">
        <f t="shared" ca="1" si="7"/>
        <v/>
      </c>
      <c r="X25" s="249" t="str">
        <f t="shared" si="8"/>
        <v/>
      </c>
      <c r="Y25" s="68" t="str">
        <f t="shared" si="16"/>
        <v/>
      </c>
      <c r="Z25" s="68" t="str">
        <f ca="1">IF(A25&lt;&gt;"",INDIRECT("Dados!"&amp;ADDRESS(MATCH(VALUE(SUBSTITUTE(UPPER(RIGHT(A25,LEN(A25)-FIND(" ",A25,1))),"X","")),INDIRECT("Dados!"&amp;ADDRESS(1,MATCH(LEFT(A25,FIND(" ",A25,1)-1),#REF!,0))&amp;":"&amp;ADDRESS(150,MATCH(LEFT(A25,FIND(" ",A25,1)-1),#REF!,0))),0),MATCH(LEFT(A25,FIND(" ",A25,1)-1),#REF!,0)+1))/7.85*Y25,"")</f>
        <v/>
      </c>
      <c r="AA25" s="68" t="str">
        <f ca="1">IF(A25&lt;&gt;"",INDIRECT("Dados!"&amp;ADDRESS(MATCH(VALUE(SUBSTITUTE(UPPER(RIGHT(A25,LEN(A25)-FIND(" ",A25,1))),"X","")),INDIRECT("Dados!"&amp;ADDRESS(1,MATCH(LEFT(A25,FIND(" ",A25,1)-1),#REF!,0))&amp;":"&amp;ADDRESS(150,MATCH(LEFT(A25,FIND(" ",A25,1)-1),#REF!,0))),0),MATCH(LEFT(A25,FIND(" ",A25,1)-1),#REF!,0)+2)),"")</f>
        <v/>
      </c>
      <c r="AB25" s="252"/>
      <c r="AC25" s="140"/>
      <c r="AD25" s="140"/>
      <c r="AE25" s="140"/>
      <c r="AF25" s="140"/>
      <c r="AG25" s="169"/>
      <c r="AH25" s="140"/>
      <c r="AI25" s="170"/>
      <c r="AJ25" s="140"/>
      <c r="AK25" s="169"/>
      <c r="AL25" s="140"/>
      <c r="AM25" s="170"/>
      <c r="AN25" s="140"/>
      <c r="AO25" s="169"/>
      <c r="AP25" s="140"/>
      <c r="AQ25" s="140"/>
      <c r="AR25" s="232"/>
    </row>
    <row r="26" spans="1:44" ht="15.75" x14ac:dyDescent="0.25">
      <c r="A26" s="48"/>
      <c r="B26" s="20" t="str">
        <f t="shared" si="18"/>
        <v/>
      </c>
      <c r="C26" s="47" t="str">
        <f t="shared" si="19"/>
        <v/>
      </c>
      <c r="D26" s="18"/>
      <c r="E26" s="19"/>
      <c r="F26" s="20" t="str">
        <f t="shared" si="11"/>
        <v/>
      </c>
      <c r="G26" s="19"/>
      <c r="H26" s="20" t="str">
        <f t="shared" si="12"/>
        <v/>
      </c>
      <c r="I26" s="19"/>
      <c r="J26" s="20"/>
      <c r="K26" s="20"/>
      <c r="L26" s="63" t="str">
        <f t="shared" si="13"/>
        <v/>
      </c>
      <c r="M26" s="64" t="str">
        <f t="shared" si="14"/>
        <v/>
      </c>
      <c r="N26" s="55" t="str">
        <f t="shared" si="15"/>
        <v/>
      </c>
      <c r="O26" s="21"/>
      <c r="P26" s="21"/>
      <c r="Q26" s="22"/>
      <c r="R26" s="21"/>
      <c r="S26" s="56" t="str">
        <f t="shared" si="10"/>
        <v/>
      </c>
      <c r="T26" s="55" t="str">
        <f t="shared" si="6"/>
        <v/>
      </c>
      <c r="U26" s="240" t="str">
        <f t="shared" si="9"/>
        <v xml:space="preserve"> </v>
      </c>
      <c r="V26" s="245"/>
      <c r="W26" s="56" t="str">
        <f t="shared" ca="1" si="7"/>
        <v/>
      </c>
      <c r="X26" s="250" t="str">
        <f t="shared" si="8"/>
        <v/>
      </c>
      <c r="Y26" s="23" t="str">
        <f t="shared" si="16"/>
        <v/>
      </c>
      <c r="Z26" s="23" t="str">
        <f ca="1">IF(A26&lt;&gt;"",INDIRECT("Dados!"&amp;ADDRESS(MATCH(VALUE(SUBSTITUTE(UPPER(RIGHT(A26,LEN(A26)-FIND(" ",A26,1))),"X","")),INDIRECT("Dados!"&amp;ADDRESS(1,MATCH(LEFT(A26,FIND(" ",A26,1)-1),#REF!,0))&amp;":"&amp;ADDRESS(150,MATCH(LEFT(A26,FIND(" ",A26,1)-1),#REF!,0))),0),MATCH(LEFT(A26,FIND(" ",A26,1)-1),#REF!,0)+1))/7.85*Y26,"")</f>
        <v/>
      </c>
      <c r="AA26" s="23" t="str">
        <f ca="1">IF(A26&lt;&gt;"",INDIRECT("Dados!"&amp;ADDRESS(MATCH(VALUE(SUBSTITUTE(UPPER(RIGHT(A26,LEN(A26)-FIND(" ",A26,1))),"X","")),INDIRECT("Dados!"&amp;ADDRESS(1,MATCH(LEFT(A26,FIND(" ",A26,1)-1),#REF!,0))&amp;":"&amp;ADDRESS(150,MATCH(LEFT(A26,FIND(" ",A26,1)-1),#REF!,0))),0),MATCH(LEFT(A26,FIND(" ",A26,1)-1),#REF!,0)+2)),"")</f>
        <v/>
      </c>
      <c r="AB26" s="252"/>
      <c r="AC26" s="141"/>
      <c r="AD26" s="141"/>
      <c r="AE26" s="141"/>
      <c r="AF26" s="141"/>
      <c r="AG26" s="171"/>
      <c r="AH26" s="141"/>
      <c r="AI26" s="172"/>
      <c r="AJ26" s="141"/>
      <c r="AK26" s="171"/>
      <c r="AL26" s="141"/>
      <c r="AM26" s="172"/>
      <c r="AN26" s="141"/>
      <c r="AO26" s="171"/>
      <c r="AP26" s="141"/>
      <c r="AQ26" s="141"/>
      <c r="AR26" s="232"/>
    </row>
    <row r="27" spans="1:44" ht="15.75" x14ac:dyDescent="0.25">
      <c r="A27" s="48"/>
      <c r="B27" s="9" t="str">
        <f t="shared" si="18"/>
        <v/>
      </c>
      <c r="C27" s="46" t="str">
        <f t="shared" si="19"/>
        <v/>
      </c>
      <c r="D27" s="7"/>
      <c r="E27" s="8"/>
      <c r="F27" s="9" t="str">
        <f t="shared" si="11"/>
        <v/>
      </c>
      <c r="G27" s="8"/>
      <c r="H27" s="9" t="str">
        <f t="shared" si="12"/>
        <v/>
      </c>
      <c r="I27" s="8"/>
      <c r="J27" s="9"/>
      <c r="K27" s="9"/>
      <c r="L27" s="61" t="str">
        <f t="shared" si="13"/>
        <v/>
      </c>
      <c r="M27" s="65" t="str">
        <f t="shared" si="14"/>
        <v/>
      </c>
      <c r="N27" s="54" t="str">
        <f t="shared" si="15"/>
        <v/>
      </c>
      <c r="O27" s="10"/>
      <c r="P27" s="10"/>
      <c r="Q27" s="11"/>
      <c r="R27" s="10"/>
      <c r="S27" s="51" t="str">
        <f t="shared" si="10"/>
        <v/>
      </c>
      <c r="T27" s="53" t="str">
        <f t="shared" si="6"/>
        <v/>
      </c>
      <c r="U27" s="239" t="str">
        <f t="shared" si="9"/>
        <v xml:space="preserve"> </v>
      </c>
      <c r="V27" s="244"/>
      <c r="W27" s="54" t="str">
        <f t="shared" ca="1" si="7"/>
        <v/>
      </c>
      <c r="X27" s="249" t="str">
        <f t="shared" si="8"/>
        <v/>
      </c>
      <c r="Y27" s="68" t="str">
        <f t="shared" si="16"/>
        <v/>
      </c>
      <c r="Z27" s="68" t="str">
        <f ca="1">IF(A27&lt;&gt;"",INDIRECT("Dados!"&amp;ADDRESS(MATCH(VALUE(SUBSTITUTE(UPPER(RIGHT(A27,LEN(A27)-FIND(" ",A27,1))),"X","")),INDIRECT("Dados!"&amp;ADDRESS(1,MATCH(LEFT(A27,FIND(" ",A27,1)-1),#REF!,0))&amp;":"&amp;ADDRESS(150,MATCH(LEFT(A27,FIND(" ",A27,1)-1),#REF!,0))),0),MATCH(LEFT(A27,FIND(" ",A27,1)-1),#REF!,0)+1))/7.85*Y27,"")</f>
        <v/>
      </c>
      <c r="AA27" s="68" t="str">
        <f ca="1">IF(A27&lt;&gt;"",INDIRECT("Dados!"&amp;ADDRESS(MATCH(VALUE(SUBSTITUTE(UPPER(RIGHT(A27,LEN(A27)-FIND(" ",A27,1))),"X","")),INDIRECT("Dados!"&amp;ADDRESS(1,MATCH(LEFT(A27,FIND(" ",A27,1)-1),#REF!,0))&amp;":"&amp;ADDRESS(150,MATCH(LEFT(A27,FIND(" ",A27,1)-1),#REF!,0))),0),MATCH(LEFT(A27,FIND(" ",A27,1)-1),#REF!,0)+2)),"")</f>
        <v/>
      </c>
      <c r="AB27" s="252"/>
      <c r="AC27" s="140"/>
      <c r="AD27" s="140"/>
      <c r="AE27" s="140"/>
      <c r="AF27" s="140"/>
      <c r="AG27" s="169"/>
      <c r="AH27" s="140"/>
      <c r="AI27" s="170"/>
      <c r="AJ27" s="140"/>
      <c r="AK27" s="169"/>
      <c r="AL27" s="140"/>
      <c r="AM27" s="170"/>
      <c r="AN27" s="140"/>
      <c r="AO27" s="169"/>
      <c r="AP27" s="140"/>
      <c r="AQ27" s="141"/>
      <c r="AR27" s="232"/>
    </row>
    <row r="28" spans="1:44" ht="15.75" x14ac:dyDescent="0.25">
      <c r="A28" s="48"/>
      <c r="B28" s="20" t="str">
        <f t="shared" si="18"/>
        <v/>
      </c>
      <c r="C28" s="47" t="str">
        <f t="shared" si="19"/>
        <v/>
      </c>
      <c r="D28" s="18"/>
      <c r="E28" s="19"/>
      <c r="F28" s="20" t="str">
        <f t="shared" si="11"/>
        <v/>
      </c>
      <c r="G28" s="19"/>
      <c r="H28" s="20" t="str">
        <f t="shared" si="12"/>
        <v/>
      </c>
      <c r="I28" s="19"/>
      <c r="J28" s="20"/>
      <c r="K28" s="20"/>
      <c r="L28" s="63" t="str">
        <f t="shared" si="13"/>
        <v/>
      </c>
      <c r="M28" s="64" t="str">
        <f t="shared" si="14"/>
        <v/>
      </c>
      <c r="N28" s="55" t="str">
        <f t="shared" si="15"/>
        <v/>
      </c>
      <c r="O28" s="21"/>
      <c r="P28" s="21"/>
      <c r="Q28" s="22"/>
      <c r="R28" s="21"/>
      <c r="S28" s="56" t="str">
        <f t="shared" si="10"/>
        <v/>
      </c>
      <c r="T28" s="55" t="str">
        <f t="shared" si="6"/>
        <v/>
      </c>
      <c r="U28" s="240" t="str">
        <f t="shared" si="9"/>
        <v xml:space="preserve"> </v>
      </c>
      <c r="V28" s="245"/>
      <c r="W28" s="56" t="str">
        <f t="shared" ca="1" si="7"/>
        <v/>
      </c>
      <c r="X28" s="250" t="str">
        <f t="shared" si="8"/>
        <v/>
      </c>
      <c r="Y28" s="23" t="str">
        <f t="shared" si="16"/>
        <v/>
      </c>
      <c r="Z28" s="23" t="str">
        <f ca="1">IF(A28&lt;&gt;"",INDIRECT("Dados!"&amp;ADDRESS(MATCH(VALUE(SUBSTITUTE(UPPER(RIGHT(A28,LEN(A28)-FIND(" ",A28,1))),"X","")),INDIRECT("Dados!"&amp;ADDRESS(1,MATCH(LEFT(A28,FIND(" ",A28,1)-1),#REF!,0))&amp;":"&amp;ADDRESS(150,MATCH(LEFT(A28,FIND(" ",A28,1)-1),#REF!,0))),0),MATCH(LEFT(A28,FIND(" ",A28,1)-1),#REF!,0)+1))/7.85*Y28,"")</f>
        <v/>
      </c>
      <c r="AA28" s="23" t="str">
        <f ca="1">IF(A28&lt;&gt;"",INDIRECT("Dados!"&amp;ADDRESS(MATCH(VALUE(SUBSTITUTE(UPPER(RIGHT(A28,LEN(A28)-FIND(" ",A28,1))),"X","")),INDIRECT("Dados!"&amp;ADDRESS(1,MATCH(LEFT(A28,FIND(" ",A28,1)-1),#REF!,0))&amp;":"&amp;ADDRESS(150,MATCH(LEFT(A28,FIND(" ",A28,1)-1),#REF!,0))),0),MATCH(LEFT(A28,FIND(" ",A28,1)-1),#REF!,0)+2)),"")</f>
        <v/>
      </c>
      <c r="AB28" s="252"/>
      <c r="AC28" s="141"/>
      <c r="AD28" s="141"/>
      <c r="AE28" s="141"/>
      <c r="AF28" s="141"/>
      <c r="AG28" s="171"/>
      <c r="AH28" s="141"/>
      <c r="AI28" s="172"/>
      <c r="AJ28" s="141"/>
      <c r="AK28" s="171"/>
      <c r="AL28" s="141"/>
      <c r="AM28" s="172"/>
      <c r="AN28" s="141"/>
      <c r="AO28" s="171"/>
      <c r="AP28" s="141"/>
      <c r="AQ28" s="141"/>
      <c r="AR28" s="232"/>
    </row>
    <row r="29" spans="1:44" ht="15.75" x14ac:dyDescent="0.25">
      <c r="A29" s="48"/>
      <c r="B29" s="9" t="str">
        <f t="shared" si="18"/>
        <v/>
      </c>
      <c r="C29" s="46" t="str">
        <f t="shared" si="19"/>
        <v/>
      </c>
      <c r="D29" s="7"/>
      <c r="E29" s="8"/>
      <c r="F29" s="9" t="str">
        <f t="shared" si="11"/>
        <v/>
      </c>
      <c r="G29" s="8"/>
      <c r="H29" s="9" t="str">
        <f t="shared" si="12"/>
        <v/>
      </c>
      <c r="I29" s="8"/>
      <c r="J29" s="9"/>
      <c r="K29" s="9"/>
      <c r="L29" s="61" t="str">
        <f t="shared" si="13"/>
        <v/>
      </c>
      <c r="M29" s="65" t="str">
        <f t="shared" si="14"/>
        <v/>
      </c>
      <c r="N29" s="54" t="str">
        <f t="shared" si="15"/>
        <v/>
      </c>
      <c r="O29" s="10"/>
      <c r="P29" s="10"/>
      <c r="Q29" s="11"/>
      <c r="R29" s="10"/>
      <c r="S29" s="51" t="str">
        <f t="shared" si="10"/>
        <v/>
      </c>
      <c r="T29" s="53" t="str">
        <f t="shared" si="6"/>
        <v/>
      </c>
      <c r="U29" s="239" t="str">
        <f t="shared" si="9"/>
        <v xml:space="preserve"> </v>
      </c>
      <c r="V29" s="244"/>
      <c r="W29" s="54" t="str">
        <f t="shared" ca="1" si="7"/>
        <v/>
      </c>
      <c r="X29" s="249" t="str">
        <f t="shared" si="8"/>
        <v/>
      </c>
      <c r="Y29" s="68" t="str">
        <f t="shared" si="16"/>
        <v/>
      </c>
      <c r="Z29" s="68" t="str">
        <f ca="1">IF(A29&lt;&gt;"",INDIRECT("Dados!"&amp;ADDRESS(MATCH(VALUE(SUBSTITUTE(UPPER(RIGHT(A29,LEN(A29)-FIND(" ",A29,1))),"X","")),INDIRECT("Dados!"&amp;ADDRESS(1,MATCH(LEFT(A29,FIND(" ",A29,1)-1),#REF!,0))&amp;":"&amp;ADDRESS(150,MATCH(LEFT(A29,FIND(" ",A29,1)-1),#REF!,0))),0),MATCH(LEFT(A29,FIND(" ",A29,1)-1),#REF!,0)+1))/7.85*Y29,"")</f>
        <v/>
      </c>
      <c r="AA29" s="68" t="str">
        <f ca="1">IF(A29&lt;&gt;"",INDIRECT("Dados!"&amp;ADDRESS(MATCH(VALUE(SUBSTITUTE(UPPER(RIGHT(A29,LEN(A29)-FIND(" ",A29,1))),"X","")),INDIRECT("Dados!"&amp;ADDRESS(1,MATCH(LEFT(A29,FIND(" ",A29,1)-1),#REF!,0))&amp;":"&amp;ADDRESS(150,MATCH(LEFT(A29,FIND(" ",A29,1)-1),#REF!,0))),0),MATCH(LEFT(A29,FIND(" ",A29,1)-1),#REF!,0)+2)),"")</f>
        <v/>
      </c>
      <c r="AB29" s="252"/>
      <c r="AC29" s="140"/>
      <c r="AD29" s="140"/>
      <c r="AE29" s="140"/>
      <c r="AF29" s="140"/>
      <c r="AG29" s="169"/>
      <c r="AH29" s="140"/>
      <c r="AI29" s="170"/>
      <c r="AJ29" s="140"/>
      <c r="AK29" s="169"/>
      <c r="AL29" s="140"/>
      <c r="AM29" s="170"/>
      <c r="AN29" s="140"/>
      <c r="AO29" s="169"/>
      <c r="AP29" s="140"/>
      <c r="AQ29" s="141"/>
      <c r="AR29" s="232"/>
    </row>
    <row r="30" spans="1:44" ht="15.75" x14ac:dyDescent="0.25">
      <c r="A30" s="48"/>
      <c r="B30" s="20" t="str">
        <f t="shared" si="18"/>
        <v/>
      </c>
      <c r="C30" s="47" t="str">
        <f t="shared" si="19"/>
        <v/>
      </c>
      <c r="D30" s="18"/>
      <c r="E30" s="19"/>
      <c r="F30" s="20" t="str">
        <f t="shared" si="11"/>
        <v/>
      </c>
      <c r="G30" s="19"/>
      <c r="H30" s="20" t="str">
        <f t="shared" si="12"/>
        <v/>
      </c>
      <c r="I30" s="19"/>
      <c r="J30" s="20"/>
      <c r="K30" s="20"/>
      <c r="L30" s="63" t="str">
        <f t="shared" si="13"/>
        <v/>
      </c>
      <c r="M30" s="64" t="str">
        <f t="shared" si="14"/>
        <v/>
      </c>
      <c r="N30" s="55" t="str">
        <f t="shared" si="15"/>
        <v/>
      </c>
      <c r="O30" s="21"/>
      <c r="P30" s="21"/>
      <c r="Q30" s="22"/>
      <c r="R30" s="21"/>
      <c r="S30" s="56" t="str">
        <f t="shared" si="10"/>
        <v/>
      </c>
      <c r="T30" s="55" t="str">
        <f t="shared" si="6"/>
        <v/>
      </c>
      <c r="U30" s="240" t="str">
        <f t="shared" si="9"/>
        <v xml:space="preserve"> </v>
      </c>
      <c r="V30" s="245"/>
      <c r="W30" s="56" t="str">
        <f t="shared" ca="1" si="7"/>
        <v/>
      </c>
      <c r="X30" s="250" t="str">
        <f t="shared" si="8"/>
        <v/>
      </c>
      <c r="Y30" s="23" t="str">
        <f t="shared" si="16"/>
        <v/>
      </c>
      <c r="Z30" s="23" t="str">
        <f ca="1">IF(A30&lt;&gt;"",INDIRECT("Dados!"&amp;ADDRESS(MATCH(VALUE(SUBSTITUTE(UPPER(RIGHT(A30,LEN(A30)-FIND(" ",A30,1))),"X","")),INDIRECT("Dados!"&amp;ADDRESS(1,MATCH(LEFT(A30,FIND(" ",A30,1)-1),#REF!,0))&amp;":"&amp;ADDRESS(150,MATCH(LEFT(A30,FIND(" ",A30,1)-1),#REF!,0))),0),MATCH(LEFT(A30,FIND(" ",A30,1)-1),#REF!,0)+1))/7.85*Y30,"")</f>
        <v/>
      </c>
      <c r="AA30" s="23" t="str">
        <f ca="1">IF(A30&lt;&gt;"",INDIRECT("Dados!"&amp;ADDRESS(MATCH(VALUE(SUBSTITUTE(UPPER(RIGHT(A30,LEN(A30)-FIND(" ",A30,1))),"X","")),INDIRECT("Dados!"&amp;ADDRESS(1,MATCH(LEFT(A30,FIND(" ",A30,1)-1),#REF!,0))&amp;":"&amp;ADDRESS(150,MATCH(LEFT(A30,FIND(" ",A30,1)-1),#REF!,0))),0),MATCH(LEFT(A30,FIND(" ",A30,1)-1),#REF!,0)+2)),"")</f>
        <v/>
      </c>
      <c r="AB30" s="252"/>
      <c r="AC30" s="141"/>
      <c r="AD30" s="141"/>
      <c r="AE30" s="141"/>
      <c r="AF30" s="141"/>
      <c r="AG30" s="171"/>
      <c r="AH30" s="141"/>
      <c r="AI30" s="172"/>
      <c r="AJ30" s="141"/>
      <c r="AK30" s="171"/>
      <c r="AL30" s="141"/>
      <c r="AM30" s="172"/>
      <c r="AN30" s="141"/>
      <c r="AO30" s="171"/>
      <c r="AP30" s="141"/>
      <c r="AQ30" s="141"/>
      <c r="AR30" s="232"/>
    </row>
    <row r="31" spans="1:44" ht="15.75" x14ac:dyDescent="0.25">
      <c r="A31" s="48"/>
      <c r="B31" s="9" t="str">
        <f t="shared" si="18"/>
        <v/>
      </c>
      <c r="C31" s="46" t="str">
        <f t="shared" si="19"/>
        <v/>
      </c>
      <c r="D31" s="7"/>
      <c r="E31" s="8"/>
      <c r="F31" s="9" t="str">
        <f t="shared" si="11"/>
        <v/>
      </c>
      <c r="G31" s="8"/>
      <c r="H31" s="9" t="str">
        <f t="shared" si="12"/>
        <v/>
      </c>
      <c r="I31" s="8"/>
      <c r="J31" s="9"/>
      <c r="K31" s="9"/>
      <c r="L31" s="61" t="str">
        <f t="shared" si="13"/>
        <v/>
      </c>
      <c r="M31" s="65" t="str">
        <f t="shared" si="14"/>
        <v/>
      </c>
      <c r="N31" s="54" t="str">
        <f t="shared" si="15"/>
        <v/>
      </c>
      <c r="O31" s="10"/>
      <c r="P31" s="10"/>
      <c r="Q31" s="11"/>
      <c r="R31" s="10"/>
      <c r="S31" s="51" t="str">
        <f t="shared" si="10"/>
        <v/>
      </c>
      <c r="T31" s="53" t="str">
        <f t="shared" si="6"/>
        <v/>
      </c>
      <c r="U31" s="239" t="str">
        <f t="shared" si="9"/>
        <v xml:space="preserve"> </v>
      </c>
      <c r="V31" s="244"/>
      <c r="W31" s="54" t="str">
        <f t="shared" ca="1" si="7"/>
        <v/>
      </c>
      <c r="X31" s="249" t="str">
        <f t="shared" si="8"/>
        <v/>
      </c>
      <c r="Y31" s="68" t="str">
        <f t="shared" si="16"/>
        <v/>
      </c>
      <c r="Z31" s="68" t="str">
        <f ca="1">IF(A31&lt;&gt;"",INDIRECT("Dados!"&amp;ADDRESS(MATCH(VALUE(SUBSTITUTE(UPPER(RIGHT(A31,LEN(A31)-FIND(" ",A31,1))),"X","")),INDIRECT("Dados!"&amp;ADDRESS(1,MATCH(LEFT(A31,FIND(" ",A31,1)-1),#REF!,0))&amp;":"&amp;ADDRESS(150,MATCH(LEFT(A31,FIND(" ",A31,1)-1),#REF!,0))),0),MATCH(LEFT(A31,FIND(" ",A31,1)-1),#REF!,0)+1))/7.85*Y31,"")</f>
        <v/>
      </c>
      <c r="AA31" s="68" t="str">
        <f ca="1">IF(A31&lt;&gt;"",INDIRECT("Dados!"&amp;ADDRESS(MATCH(VALUE(SUBSTITUTE(UPPER(RIGHT(A31,LEN(A31)-FIND(" ",A31,1))),"X","")),INDIRECT("Dados!"&amp;ADDRESS(1,MATCH(LEFT(A31,FIND(" ",A31,1)-1),#REF!,0))&amp;":"&amp;ADDRESS(150,MATCH(LEFT(A31,FIND(" ",A31,1)-1),#REF!,0))),0),MATCH(LEFT(A31,FIND(" ",A31,1)-1),#REF!,0)+2)),"")</f>
        <v/>
      </c>
      <c r="AB31" s="252"/>
      <c r="AC31" s="140"/>
      <c r="AD31" s="140"/>
      <c r="AE31" s="140"/>
      <c r="AF31" s="140"/>
      <c r="AG31" s="169"/>
      <c r="AH31" s="140"/>
      <c r="AI31" s="170"/>
      <c r="AJ31" s="140"/>
      <c r="AK31" s="169"/>
      <c r="AL31" s="140"/>
      <c r="AM31" s="170"/>
      <c r="AN31" s="140"/>
      <c r="AO31" s="169"/>
      <c r="AP31" s="140"/>
      <c r="AQ31" s="141"/>
      <c r="AR31" s="232"/>
    </row>
    <row r="32" spans="1:44" ht="15.75" x14ac:dyDescent="0.25">
      <c r="A32" s="48"/>
      <c r="B32" s="20" t="str">
        <f t="shared" si="18"/>
        <v/>
      </c>
      <c r="C32" s="47" t="str">
        <f t="shared" si="19"/>
        <v/>
      </c>
      <c r="D32" s="18"/>
      <c r="E32" s="19"/>
      <c r="F32" s="20" t="str">
        <f t="shared" si="11"/>
        <v/>
      </c>
      <c r="G32" s="19"/>
      <c r="H32" s="20" t="str">
        <f t="shared" si="12"/>
        <v/>
      </c>
      <c r="I32" s="19"/>
      <c r="J32" s="20"/>
      <c r="K32" s="20"/>
      <c r="L32" s="63" t="str">
        <f t="shared" si="13"/>
        <v/>
      </c>
      <c r="M32" s="64" t="str">
        <f t="shared" si="14"/>
        <v/>
      </c>
      <c r="N32" s="55" t="str">
        <f t="shared" si="15"/>
        <v/>
      </c>
      <c r="O32" s="21"/>
      <c r="P32" s="21"/>
      <c r="Q32" s="22"/>
      <c r="R32" s="21"/>
      <c r="S32" s="56" t="str">
        <f t="shared" si="10"/>
        <v/>
      </c>
      <c r="T32" s="55" t="str">
        <f t="shared" si="6"/>
        <v/>
      </c>
      <c r="U32" s="240" t="str">
        <f t="shared" si="9"/>
        <v xml:space="preserve"> </v>
      </c>
      <c r="V32" s="245"/>
      <c r="W32" s="56" t="str">
        <f t="shared" ca="1" si="7"/>
        <v/>
      </c>
      <c r="X32" s="250" t="str">
        <f t="shared" si="8"/>
        <v/>
      </c>
      <c r="Y32" s="23" t="str">
        <f t="shared" si="16"/>
        <v/>
      </c>
      <c r="Z32" s="23" t="str">
        <f ca="1">IF(A32&lt;&gt;"",INDIRECT("Dados!"&amp;ADDRESS(MATCH(VALUE(SUBSTITUTE(UPPER(RIGHT(A32,LEN(A32)-FIND(" ",A32,1))),"X","")),INDIRECT("Dados!"&amp;ADDRESS(1,MATCH(LEFT(A32,FIND(" ",A32,1)-1),#REF!,0))&amp;":"&amp;ADDRESS(150,MATCH(LEFT(A32,FIND(" ",A32,1)-1),#REF!,0))),0),MATCH(LEFT(A32,FIND(" ",A32,1)-1),#REF!,0)+1))/7.85*Y32,"")</f>
        <v/>
      </c>
      <c r="AA32" s="23" t="str">
        <f ca="1">IF(A32&lt;&gt;"",INDIRECT("Dados!"&amp;ADDRESS(MATCH(VALUE(SUBSTITUTE(UPPER(RIGHT(A32,LEN(A32)-FIND(" ",A32,1))),"X","")),INDIRECT("Dados!"&amp;ADDRESS(1,MATCH(LEFT(A32,FIND(" ",A32,1)-1),#REF!,0))&amp;":"&amp;ADDRESS(150,MATCH(LEFT(A32,FIND(" ",A32,1)-1),#REF!,0))),0),MATCH(LEFT(A32,FIND(" ",A32,1)-1),#REF!,0)+2)),"")</f>
        <v/>
      </c>
      <c r="AB32" s="252"/>
      <c r="AC32" s="141"/>
      <c r="AD32" s="141"/>
      <c r="AE32" s="141"/>
      <c r="AF32" s="141"/>
      <c r="AG32" s="171"/>
      <c r="AH32" s="141"/>
      <c r="AI32" s="172"/>
      <c r="AJ32" s="141"/>
      <c r="AK32" s="171"/>
      <c r="AL32" s="141"/>
      <c r="AM32" s="172"/>
      <c r="AN32" s="141"/>
      <c r="AO32" s="171"/>
      <c r="AP32" s="141"/>
      <c r="AQ32" s="141"/>
      <c r="AR32" s="232"/>
    </row>
    <row r="33" spans="1:44" ht="16.5" thickBot="1" x14ac:dyDescent="0.3">
      <c r="A33" s="48"/>
      <c r="B33" s="9" t="str">
        <f t="shared" si="18"/>
        <v/>
      </c>
      <c r="C33" s="46" t="str">
        <f t="shared" si="19"/>
        <v/>
      </c>
      <c r="D33" s="7"/>
      <c r="E33" s="8"/>
      <c r="F33" s="9" t="str">
        <f t="shared" si="11"/>
        <v/>
      </c>
      <c r="G33" s="8"/>
      <c r="H33" s="9" t="str">
        <f t="shared" si="12"/>
        <v/>
      </c>
      <c r="I33" s="8"/>
      <c r="J33" s="9"/>
      <c r="K33" s="9"/>
      <c r="L33" s="61" t="str">
        <f t="shared" si="13"/>
        <v/>
      </c>
      <c r="M33" s="65" t="str">
        <f t="shared" si="14"/>
        <v/>
      </c>
      <c r="N33" s="54" t="str">
        <f t="shared" si="15"/>
        <v/>
      </c>
      <c r="O33" s="10"/>
      <c r="P33" s="10"/>
      <c r="Q33" s="11"/>
      <c r="R33" s="10"/>
      <c r="S33" s="51" t="str">
        <f t="shared" si="10"/>
        <v/>
      </c>
      <c r="T33" s="53" t="str">
        <f t="shared" si="6"/>
        <v/>
      </c>
      <c r="U33" s="239" t="str">
        <f t="shared" si="9"/>
        <v xml:space="preserve"> </v>
      </c>
      <c r="V33" s="244"/>
      <c r="W33" s="54" t="str">
        <f t="shared" ca="1" si="7"/>
        <v/>
      </c>
      <c r="X33" s="249" t="str">
        <f t="shared" si="8"/>
        <v/>
      </c>
      <c r="Y33" s="68" t="str">
        <f t="shared" si="16"/>
        <v/>
      </c>
      <c r="Z33" s="68" t="str">
        <f ca="1">IF(A33&lt;&gt;"",INDIRECT("Dados!"&amp;ADDRESS(MATCH(VALUE(SUBSTITUTE(UPPER(RIGHT(A33,LEN(A33)-FIND(" ",A33,1))),"X","")),INDIRECT("Dados!"&amp;ADDRESS(1,MATCH(LEFT(A33,FIND(" ",A33,1)-1),#REF!,0))&amp;":"&amp;ADDRESS(150,MATCH(LEFT(A33,FIND(" ",A33,1)-1),#REF!,0))),0),MATCH(LEFT(A33,FIND(" ",A33,1)-1),#REF!,0)+1))/7.85*Y33,"")</f>
        <v/>
      </c>
      <c r="AA33" s="68" t="str">
        <f ca="1">IF(A33&lt;&gt;"",INDIRECT("Dados!"&amp;ADDRESS(MATCH(VALUE(SUBSTITUTE(UPPER(RIGHT(A33,LEN(A33)-FIND(" ",A33,1))),"X","")),INDIRECT("Dados!"&amp;ADDRESS(1,MATCH(LEFT(A33,FIND(" ",A33,1)-1),#REF!,0))&amp;":"&amp;ADDRESS(150,MATCH(LEFT(A33,FIND(" ",A33,1)-1),#REF!,0))),0),MATCH(LEFT(A33,FIND(" ",A33,1)-1),#REF!,0)+2)),"")</f>
        <v/>
      </c>
      <c r="AB33" s="252"/>
      <c r="AC33" s="140"/>
      <c r="AD33" s="140"/>
      <c r="AE33" s="140"/>
      <c r="AF33" s="140"/>
      <c r="AG33" s="169"/>
      <c r="AH33" s="140"/>
      <c r="AI33" s="170"/>
      <c r="AJ33" s="140"/>
      <c r="AK33" s="169"/>
      <c r="AL33" s="140"/>
      <c r="AM33" s="170"/>
      <c r="AN33" s="140"/>
      <c r="AO33" s="169"/>
      <c r="AP33" s="140"/>
      <c r="AQ33" s="141"/>
      <c r="AR33" s="232"/>
    </row>
    <row r="34" spans="1:44" ht="15.75" hidden="1" x14ac:dyDescent="0.25">
      <c r="A34" s="48"/>
      <c r="B34" s="20" t="str">
        <f t="shared" si="18"/>
        <v/>
      </c>
      <c r="C34" s="47" t="str">
        <f t="shared" si="19"/>
        <v/>
      </c>
      <c r="D34" s="18"/>
      <c r="E34" s="19"/>
      <c r="F34" s="38" t="str">
        <f t="shared" si="11"/>
        <v/>
      </c>
      <c r="G34" s="19"/>
      <c r="H34" s="38" t="str">
        <f t="shared" si="12"/>
        <v/>
      </c>
      <c r="I34" s="19"/>
      <c r="J34" s="20"/>
      <c r="K34" s="20"/>
      <c r="L34" s="63" t="str">
        <f t="shared" si="13"/>
        <v/>
      </c>
      <c r="M34" s="64" t="str">
        <f t="shared" si="14"/>
        <v/>
      </c>
      <c r="N34" s="55" t="str">
        <f t="shared" si="15"/>
        <v/>
      </c>
      <c r="O34" s="21"/>
      <c r="P34" s="21"/>
      <c r="Q34" s="22"/>
      <c r="R34" s="21"/>
      <c r="S34" s="56" t="str">
        <f t="shared" si="10"/>
        <v/>
      </c>
      <c r="T34" s="55" t="str">
        <f t="shared" si="6"/>
        <v/>
      </c>
      <c r="U34" s="240" t="str">
        <f t="shared" si="9"/>
        <v xml:space="preserve"> </v>
      </c>
      <c r="V34" s="245"/>
      <c r="W34" s="56" t="str">
        <f t="shared" ca="1" si="7"/>
        <v/>
      </c>
      <c r="X34" s="250" t="str">
        <f t="shared" si="8"/>
        <v/>
      </c>
      <c r="Y34" s="23" t="str">
        <f t="shared" si="16"/>
        <v/>
      </c>
      <c r="Z34" s="23" t="str">
        <f ca="1">IF(A34&lt;&gt;"",INDIRECT("Dados!"&amp;ADDRESS(MATCH(VALUE(SUBSTITUTE(UPPER(RIGHT(A34,LEN(A34)-FIND(" ",A34,1))),"X","")),INDIRECT("Dados!"&amp;ADDRESS(1,MATCH(LEFT(A34,FIND(" ",A34,1)-1),#REF!,0))&amp;":"&amp;ADDRESS(150,MATCH(LEFT(A34,FIND(" ",A34,1)-1),#REF!,0))),0),MATCH(LEFT(A34,FIND(" ",A34,1)-1),#REF!,0)+1))/7.85*Y34,"")</f>
        <v/>
      </c>
      <c r="AA34" s="23" t="str">
        <f ca="1">IF(A34&lt;&gt;"",INDIRECT("Dados!"&amp;ADDRESS(MATCH(VALUE(SUBSTITUTE(UPPER(RIGHT(A34,LEN(A34)-FIND(" ",A34,1))),"X","")),INDIRECT("Dados!"&amp;ADDRESS(1,MATCH(LEFT(A34,FIND(" ",A34,1)-1),#REF!,0))&amp;":"&amp;ADDRESS(150,MATCH(LEFT(A34,FIND(" ",A34,1)-1),#REF!,0))),0),MATCH(LEFT(A34,FIND(" ",A34,1)-1),#REF!,0)+2)),"")</f>
        <v/>
      </c>
      <c r="AB34" s="201"/>
      <c r="AC34" s="141"/>
      <c r="AD34" s="141"/>
      <c r="AE34" s="141"/>
      <c r="AF34" s="141"/>
      <c r="AG34" s="171"/>
      <c r="AH34" s="141"/>
      <c r="AI34" s="172"/>
      <c r="AJ34" s="141"/>
      <c r="AK34" s="171"/>
      <c r="AL34" s="141"/>
      <c r="AM34" s="172"/>
      <c r="AN34" s="141"/>
      <c r="AO34" s="171"/>
      <c r="AP34" s="141"/>
      <c r="AQ34" s="141"/>
      <c r="AR34" s="232"/>
    </row>
    <row r="35" spans="1:44" ht="15.75" hidden="1" x14ac:dyDescent="0.25">
      <c r="A35" s="48"/>
      <c r="B35" s="9" t="str">
        <f t="shared" si="18"/>
        <v/>
      </c>
      <c r="C35" s="46" t="str">
        <f t="shared" si="19"/>
        <v/>
      </c>
      <c r="D35" s="7"/>
      <c r="E35" s="8"/>
      <c r="F35" s="36" t="str">
        <f t="shared" si="11"/>
        <v/>
      </c>
      <c r="G35" s="8"/>
      <c r="H35" s="36" t="str">
        <f t="shared" si="12"/>
        <v/>
      </c>
      <c r="I35" s="8"/>
      <c r="J35" s="9"/>
      <c r="K35" s="9"/>
      <c r="L35" s="61" t="str">
        <f t="shared" si="13"/>
        <v/>
      </c>
      <c r="M35" s="65" t="str">
        <f t="shared" si="14"/>
        <v/>
      </c>
      <c r="N35" s="54" t="str">
        <f t="shared" si="15"/>
        <v/>
      </c>
      <c r="O35" s="10"/>
      <c r="P35" s="10"/>
      <c r="Q35" s="11"/>
      <c r="R35" s="10"/>
      <c r="S35" s="51" t="str">
        <f t="shared" si="10"/>
        <v/>
      </c>
      <c r="T35" s="53" t="str">
        <f t="shared" si="6"/>
        <v/>
      </c>
      <c r="U35" s="239" t="str">
        <f t="shared" si="9"/>
        <v xml:space="preserve"> </v>
      </c>
      <c r="V35" s="244"/>
      <c r="W35" s="54" t="str">
        <f t="shared" ca="1" si="7"/>
        <v/>
      </c>
      <c r="X35" s="249" t="str">
        <f t="shared" si="8"/>
        <v/>
      </c>
      <c r="Y35" s="68" t="str">
        <f t="shared" si="16"/>
        <v/>
      </c>
      <c r="Z35" s="68" t="str">
        <f ca="1">IF(A35&lt;&gt;"",INDIRECT("Dados!"&amp;ADDRESS(MATCH(VALUE(SUBSTITUTE(UPPER(RIGHT(A35,LEN(A35)-FIND(" ",A35,1))),"X","")),INDIRECT("Dados!"&amp;ADDRESS(1,MATCH(LEFT(A35,FIND(" ",A35,1)-1),#REF!,0))&amp;":"&amp;ADDRESS(150,MATCH(LEFT(A35,FIND(" ",A35,1)-1),#REF!,0))),0),MATCH(LEFT(A35,FIND(" ",A35,1)-1),#REF!,0)+1))/7.85*Y35,"")</f>
        <v/>
      </c>
      <c r="AA35" s="68" t="str">
        <f ca="1">IF(A35&lt;&gt;"",INDIRECT("Dados!"&amp;ADDRESS(MATCH(VALUE(SUBSTITUTE(UPPER(RIGHT(A35,LEN(A35)-FIND(" ",A35,1))),"X","")),INDIRECT("Dados!"&amp;ADDRESS(1,MATCH(LEFT(A35,FIND(" ",A35,1)-1),#REF!,0))&amp;":"&amp;ADDRESS(150,MATCH(LEFT(A35,FIND(" ",A35,1)-1),#REF!,0))),0),MATCH(LEFT(A35,FIND(" ",A35,1)-1),#REF!,0)+2)),"")</f>
        <v/>
      </c>
      <c r="AB35" s="201"/>
      <c r="AC35" s="140"/>
      <c r="AD35" s="140"/>
      <c r="AE35" s="140"/>
      <c r="AF35" s="140"/>
      <c r="AG35" s="169"/>
      <c r="AH35" s="140"/>
      <c r="AI35" s="170"/>
      <c r="AJ35" s="140"/>
      <c r="AK35" s="169"/>
      <c r="AL35" s="140"/>
      <c r="AM35" s="170"/>
      <c r="AN35" s="140"/>
      <c r="AO35" s="169"/>
      <c r="AP35" s="140"/>
      <c r="AQ35" s="141"/>
      <c r="AR35" s="232"/>
    </row>
    <row r="36" spans="1:44" ht="15.75" hidden="1" x14ac:dyDescent="0.25">
      <c r="A36" s="48"/>
      <c r="B36" s="20" t="str">
        <f t="shared" si="18"/>
        <v/>
      </c>
      <c r="C36" s="47" t="str">
        <f t="shared" si="19"/>
        <v/>
      </c>
      <c r="D36" s="18"/>
      <c r="E36" s="19"/>
      <c r="F36" s="38" t="str">
        <f t="shared" si="11"/>
        <v/>
      </c>
      <c r="G36" s="19"/>
      <c r="H36" s="38" t="str">
        <f t="shared" si="12"/>
        <v/>
      </c>
      <c r="I36" s="19"/>
      <c r="J36" s="20"/>
      <c r="K36" s="20"/>
      <c r="L36" s="63" t="str">
        <f t="shared" si="13"/>
        <v/>
      </c>
      <c r="M36" s="64" t="str">
        <f t="shared" si="14"/>
        <v/>
      </c>
      <c r="N36" s="55" t="str">
        <f t="shared" si="15"/>
        <v/>
      </c>
      <c r="O36" s="21"/>
      <c r="P36" s="21"/>
      <c r="Q36" s="22"/>
      <c r="R36" s="21"/>
      <c r="S36" s="56" t="str">
        <f t="shared" si="10"/>
        <v/>
      </c>
      <c r="T36" s="55" t="str">
        <f t="shared" si="6"/>
        <v/>
      </c>
      <c r="U36" s="240" t="str">
        <f t="shared" si="9"/>
        <v xml:space="preserve"> </v>
      </c>
      <c r="V36" s="245"/>
      <c r="W36" s="56" t="str">
        <f t="shared" ca="1" si="7"/>
        <v/>
      </c>
      <c r="X36" s="250" t="str">
        <f t="shared" si="8"/>
        <v/>
      </c>
      <c r="Y36" s="23" t="str">
        <f t="shared" si="16"/>
        <v/>
      </c>
      <c r="Z36" s="23" t="str">
        <f ca="1">IF(A36&lt;&gt;"",INDIRECT("Dados!"&amp;ADDRESS(MATCH(VALUE(SUBSTITUTE(UPPER(RIGHT(A36,LEN(A36)-FIND(" ",A36,1))),"X","")),INDIRECT("Dados!"&amp;ADDRESS(1,MATCH(LEFT(A36,FIND(" ",A36,1)-1),#REF!,0))&amp;":"&amp;ADDRESS(150,MATCH(LEFT(A36,FIND(" ",A36,1)-1),#REF!,0))),0),MATCH(LEFT(A36,FIND(" ",A36,1)-1),#REF!,0)+1))/7.85*Y36,"")</f>
        <v/>
      </c>
      <c r="AA36" s="23" t="str">
        <f ca="1">IF(A36&lt;&gt;"",INDIRECT("Dados!"&amp;ADDRESS(MATCH(VALUE(SUBSTITUTE(UPPER(RIGHT(A36,LEN(A36)-FIND(" ",A36,1))),"X","")),INDIRECT("Dados!"&amp;ADDRESS(1,MATCH(LEFT(A36,FIND(" ",A36,1)-1),#REF!,0))&amp;":"&amp;ADDRESS(150,MATCH(LEFT(A36,FIND(" ",A36,1)-1),#REF!,0))),0),MATCH(LEFT(A36,FIND(" ",A36,1)-1),#REF!,0)+2)),"")</f>
        <v/>
      </c>
      <c r="AB36" s="201"/>
      <c r="AC36" s="141"/>
      <c r="AD36" s="141"/>
      <c r="AE36" s="141"/>
      <c r="AF36" s="141"/>
      <c r="AG36" s="171"/>
      <c r="AH36" s="141"/>
      <c r="AI36" s="172"/>
      <c r="AJ36" s="141"/>
      <c r="AK36" s="171"/>
      <c r="AL36" s="141"/>
      <c r="AM36" s="172"/>
      <c r="AN36" s="141"/>
      <c r="AO36" s="171"/>
      <c r="AP36" s="141"/>
      <c r="AQ36" s="141"/>
      <c r="AR36" s="232"/>
    </row>
    <row r="37" spans="1:44" ht="15.75" hidden="1" x14ac:dyDescent="0.25">
      <c r="A37" s="48"/>
      <c r="B37" s="9" t="str">
        <f t="shared" si="18"/>
        <v/>
      </c>
      <c r="C37" s="46" t="str">
        <f t="shared" si="19"/>
        <v/>
      </c>
      <c r="D37" s="7"/>
      <c r="E37" s="8"/>
      <c r="F37" s="36" t="str">
        <f t="shared" si="11"/>
        <v/>
      </c>
      <c r="G37" s="8"/>
      <c r="H37" s="36" t="str">
        <f t="shared" si="12"/>
        <v/>
      </c>
      <c r="I37" s="8"/>
      <c r="J37" s="9"/>
      <c r="K37" s="9"/>
      <c r="L37" s="61" t="str">
        <f t="shared" si="13"/>
        <v/>
      </c>
      <c r="M37" s="65" t="str">
        <f t="shared" si="14"/>
        <v/>
      </c>
      <c r="N37" s="54" t="str">
        <f t="shared" si="15"/>
        <v/>
      </c>
      <c r="O37" s="10"/>
      <c r="P37" s="10"/>
      <c r="Q37" s="11"/>
      <c r="R37" s="10"/>
      <c r="S37" s="51" t="str">
        <f t="shared" si="10"/>
        <v/>
      </c>
      <c r="T37" s="53" t="str">
        <f t="shared" si="6"/>
        <v/>
      </c>
      <c r="U37" s="239" t="str">
        <f t="shared" si="9"/>
        <v xml:space="preserve"> </v>
      </c>
      <c r="V37" s="244"/>
      <c r="W37" s="54" t="str">
        <f t="shared" ca="1" si="7"/>
        <v/>
      </c>
      <c r="X37" s="249" t="str">
        <f t="shared" si="8"/>
        <v/>
      </c>
      <c r="Y37" s="68" t="str">
        <f t="shared" si="16"/>
        <v/>
      </c>
      <c r="Z37" s="68" t="str">
        <f ca="1">IF(A37&lt;&gt;"",INDIRECT("Dados!"&amp;ADDRESS(MATCH(VALUE(SUBSTITUTE(UPPER(RIGHT(A37,LEN(A37)-FIND(" ",A37,1))),"X","")),INDIRECT("Dados!"&amp;ADDRESS(1,MATCH(LEFT(A37,FIND(" ",A37,1)-1),#REF!,0))&amp;":"&amp;ADDRESS(150,MATCH(LEFT(A37,FIND(" ",A37,1)-1),#REF!,0))),0),MATCH(LEFT(A37,FIND(" ",A37,1)-1),#REF!,0)+1))/7.85*Y37,"")</f>
        <v/>
      </c>
      <c r="AA37" s="68" t="str">
        <f ca="1">IF(A37&lt;&gt;"",INDIRECT("Dados!"&amp;ADDRESS(MATCH(VALUE(SUBSTITUTE(UPPER(RIGHT(A37,LEN(A37)-FIND(" ",A37,1))),"X","")),INDIRECT("Dados!"&amp;ADDRESS(1,MATCH(LEFT(A37,FIND(" ",A37,1)-1),#REF!,0))&amp;":"&amp;ADDRESS(150,MATCH(LEFT(A37,FIND(" ",A37,1)-1),#REF!,0))),0),MATCH(LEFT(A37,FIND(" ",A37,1)-1),#REF!,0)+2)),"")</f>
        <v/>
      </c>
      <c r="AB37" s="201"/>
      <c r="AC37" s="140"/>
      <c r="AD37" s="140"/>
      <c r="AE37" s="140"/>
      <c r="AF37" s="140"/>
      <c r="AG37" s="169"/>
      <c r="AH37" s="140"/>
      <c r="AI37" s="170"/>
      <c r="AJ37" s="140"/>
      <c r="AK37" s="169"/>
      <c r="AL37" s="140"/>
      <c r="AM37" s="170"/>
      <c r="AN37" s="140"/>
      <c r="AO37" s="169"/>
      <c r="AP37" s="140"/>
      <c r="AQ37" s="141"/>
      <c r="AR37" s="232"/>
    </row>
    <row r="38" spans="1:44" ht="15.75" hidden="1" x14ac:dyDescent="0.25">
      <c r="A38" s="48"/>
      <c r="B38" s="20" t="str">
        <f t="shared" si="18"/>
        <v/>
      </c>
      <c r="C38" s="47" t="str">
        <f t="shared" si="19"/>
        <v/>
      </c>
      <c r="D38" s="18"/>
      <c r="E38" s="19"/>
      <c r="F38" s="38" t="str">
        <f t="shared" si="11"/>
        <v/>
      </c>
      <c r="G38" s="19"/>
      <c r="H38" s="38" t="str">
        <f t="shared" si="12"/>
        <v/>
      </c>
      <c r="I38" s="19"/>
      <c r="J38" s="20"/>
      <c r="K38" s="20"/>
      <c r="L38" s="63" t="str">
        <f t="shared" si="13"/>
        <v/>
      </c>
      <c r="M38" s="64" t="str">
        <f t="shared" si="14"/>
        <v/>
      </c>
      <c r="N38" s="55" t="str">
        <f t="shared" si="15"/>
        <v/>
      </c>
      <c r="O38" s="21"/>
      <c r="P38" s="21"/>
      <c r="Q38" s="22"/>
      <c r="R38" s="21"/>
      <c r="S38" s="56" t="str">
        <f t="shared" si="10"/>
        <v/>
      </c>
      <c r="T38" s="55" t="str">
        <f t="shared" si="6"/>
        <v/>
      </c>
      <c r="U38" s="240" t="str">
        <f t="shared" si="9"/>
        <v xml:space="preserve"> </v>
      </c>
      <c r="V38" s="245"/>
      <c r="W38" s="56" t="str">
        <f t="shared" ca="1" si="7"/>
        <v/>
      </c>
      <c r="X38" s="250" t="str">
        <f t="shared" si="8"/>
        <v/>
      </c>
      <c r="Y38" s="23" t="str">
        <f t="shared" si="16"/>
        <v/>
      </c>
      <c r="Z38" s="23" t="str">
        <f ca="1">IF(A38&lt;&gt;"",INDIRECT("Dados!"&amp;ADDRESS(MATCH(VALUE(SUBSTITUTE(UPPER(RIGHT(A38,LEN(A38)-FIND(" ",A38,1))),"X","")),INDIRECT("Dados!"&amp;ADDRESS(1,MATCH(LEFT(A38,FIND(" ",A38,1)-1),#REF!,0))&amp;":"&amp;ADDRESS(150,MATCH(LEFT(A38,FIND(" ",A38,1)-1),#REF!,0))),0),MATCH(LEFT(A38,FIND(" ",A38,1)-1),#REF!,0)+1))/7.85*Y38,"")</f>
        <v/>
      </c>
      <c r="AA38" s="23" t="str">
        <f ca="1">IF(A38&lt;&gt;"",INDIRECT("Dados!"&amp;ADDRESS(MATCH(VALUE(SUBSTITUTE(UPPER(RIGHT(A38,LEN(A38)-FIND(" ",A38,1))),"X","")),INDIRECT("Dados!"&amp;ADDRESS(1,MATCH(LEFT(A38,FIND(" ",A38,1)-1),#REF!,0))&amp;":"&amp;ADDRESS(150,MATCH(LEFT(A38,FIND(" ",A38,1)-1),#REF!,0))),0),MATCH(LEFT(A38,FIND(" ",A38,1)-1),#REF!,0)+2)),"")</f>
        <v/>
      </c>
      <c r="AB38" s="201"/>
      <c r="AC38" s="141"/>
      <c r="AD38" s="141"/>
      <c r="AE38" s="141"/>
      <c r="AF38" s="141"/>
      <c r="AG38" s="171"/>
      <c r="AH38" s="141"/>
      <c r="AI38" s="172"/>
      <c r="AJ38" s="141"/>
      <c r="AK38" s="171"/>
      <c r="AL38" s="141"/>
      <c r="AM38" s="172"/>
      <c r="AN38" s="141"/>
      <c r="AO38" s="171"/>
      <c r="AP38" s="141"/>
      <c r="AQ38" s="141"/>
      <c r="AR38" s="232"/>
    </row>
    <row r="39" spans="1:44" ht="15.75" hidden="1" x14ac:dyDescent="0.25">
      <c r="A39" s="48"/>
      <c r="B39" s="9" t="str">
        <f t="shared" si="18"/>
        <v/>
      </c>
      <c r="C39" s="46" t="str">
        <f t="shared" si="19"/>
        <v/>
      </c>
      <c r="D39" s="7"/>
      <c r="E39" s="8"/>
      <c r="F39" s="36" t="str">
        <f t="shared" si="11"/>
        <v/>
      </c>
      <c r="G39" s="8"/>
      <c r="H39" s="36" t="str">
        <f t="shared" si="12"/>
        <v/>
      </c>
      <c r="I39" s="8"/>
      <c r="J39" s="9"/>
      <c r="K39" s="9"/>
      <c r="L39" s="61" t="str">
        <f t="shared" si="13"/>
        <v/>
      </c>
      <c r="M39" s="65" t="str">
        <f t="shared" si="14"/>
        <v/>
      </c>
      <c r="N39" s="54" t="str">
        <f t="shared" si="15"/>
        <v/>
      </c>
      <c r="O39" s="10"/>
      <c r="P39" s="10"/>
      <c r="Q39" s="11"/>
      <c r="R39" s="10"/>
      <c r="S39" s="51" t="str">
        <f t="shared" si="10"/>
        <v/>
      </c>
      <c r="T39" s="53" t="str">
        <f t="shared" si="6"/>
        <v/>
      </c>
      <c r="U39" s="239" t="str">
        <f t="shared" si="9"/>
        <v xml:space="preserve"> </v>
      </c>
      <c r="V39" s="244"/>
      <c r="W39" s="54" t="str">
        <f t="shared" ca="1" si="7"/>
        <v/>
      </c>
      <c r="X39" s="249" t="str">
        <f t="shared" si="8"/>
        <v/>
      </c>
      <c r="Y39" s="68" t="str">
        <f t="shared" si="16"/>
        <v/>
      </c>
      <c r="Z39" s="68" t="str">
        <f ca="1">IF(A39&lt;&gt;"",INDIRECT("Dados!"&amp;ADDRESS(MATCH(VALUE(SUBSTITUTE(UPPER(RIGHT(A39,LEN(A39)-FIND(" ",A39,1))),"X","")),INDIRECT("Dados!"&amp;ADDRESS(1,MATCH(LEFT(A39,FIND(" ",A39,1)-1),#REF!,0))&amp;":"&amp;ADDRESS(150,MATCH(LEFT(A39,FIND(" ",A39,1)-1),#REF!,0))),0),MATCH(LEFT(A39,FIND(" ",A39,1)-1),#REF!,0)+1))/7.85*Y39,"")</f>
        <v/>
      </c>
      <c r="AA39" s="68" t="str">
        <f ca="1">IF(A39&lt;&gt;"",INDIRECT("Dados!"&amp;ADDRESS(MATCH(VALUE(SUBSTITUTE(UPPER(RIGHT(A39,LEN(A39)-FIND(" ",A39,1))),"X","")),INDIRECT("Dados!"&amp;ADDRESS(1,MATCH(LEFT(A39,FIND(" ",A39,1)-1),#REF!,0))&amp;":"&amp;ADDRESS(150,MATCH(LEFT(A39,FIND(" ",A39,1)-1),#REF!,0))),0),MATCH(LEFT(A39,FIND(" ",A39,1)-1),#REF!,0)+2)),"")</f>
        <v/>
      </c>
      <c r="AB39" s="201"/>
      <c r="AC39" s="140"/>
      <c r="AD39" s="140"/>
      <c r="AE39" s="140"/>
      <c r="AF39" s="140"/>
      <c r="AG39" s="169"/>
      <c r="AH39" s="140"/>
      <c r="AI39" s="170"/>
      <c r="AJ39" s="140"/>
      <c r="AK39" s="169"/>
      <c r="AL39" s="140"/>
      <c r="AM39" s="170"/>
      <c r="AN39" s="140"/>
      <c r="AO39" s="169"/>
      <c r="AP39" s="140"/>
      <c r="AQ39" s="141"/>
      <c r="AR39" s="232"/>
    </row>
    <row r="40" spans="1:44" ht="15.75" hidden="1" x14ac:dyDescent="0.25">
      <c r="A40" s="48"/>
      <c r="B40" s="20" t="str">
        <f t="shared" si="18"/>
        <v/>
      </c>
      <c r="C40" s="47" t="str">
        <f t="shared" si="19"/>
        <v/>
      </c>
      <c r="D40" s="18"/>
      <c r="E40" s="19"/>
      <c r="F40" s="38" t="str">
        <f t="shared" si="11"/>
        <v/>
      </c>
      <c r="G40" s="19"/>
      <c r="H40" s="38" t="str">
        <f t="shared" si="12"/>
        <v/>
      </c>
      <c r="I40" s="19"/>
      <c r="J40" s="20"/>
      <c r="K40" s="20"/>
      <c r="L40" s="63" t="str">
        <f t="shared" si="13"/>
        <v/>
      </c>
      <c r="M40" s="64" t="str">
        <f t="shared" si="14"/>
        <v/>
      </c>
      <c r="N40" s="55" t="str">
        <f t="shared" si="15"/>
        <v/>
      </c>
      <c r="O40" s="21"/>
      <c r="P40" s="21"/>
      <c r="Q40" s="22"/>
      <c r="R40" s="21"/>
      <c r="S40" s="56" t="str">
        <f t="shared" si="10"/>
        <v/>
      </c>
      <c r="T40" s="55" t="str">
        <f t="shared" si="6"/>
        <v/>
      </c>
      <c r="U40" s="240" t="str">
        <f t="shared" si="9"/>
        <v xml:space="preserve"> </v>
      </c>
      <c r="V40" s="245"/>
      <c r="W40" s="56" t="str">
        <f t="shared" ca="1" si="7"/>
        <v/>
      </c>
      <c r="X40" s="250" t="str">
        <f t="shared" si="8"/>
        <v/>
      </c>
      <c r="Y40" s="23" t="str">
        <f t="shared" si="16"/>
        <v/>
      </c>
      <c r="Z40" s="23" t="str">
        <f ca="1">IF(A40&lt;&gt;"",INDIRECT("Dados!"&amp;ADDRESS(MATCH(VALUE(SUBSTITUTE(UPPER(RIGHT(A40,LEN(A40)-FIND(" ",A40,1))),"X","")),INDIRECT("Dados!"&amp;ADDRESS(1,MATCH(LEFT(A40,FIND(" ",A40,1)-1),#REF!,0))&amp;":"&amp;ADDRESS(150,MATCH(LEFT(A40,FIND(" ",A40,1)-1),#REF!,0))),0),MATCH(LEFT(A40,FIND(" ",A40,1)-1),#REF!,0)+1))/7.85*Y40,"")</f>
        <v/>
      </c>
      <c r="AA40" s="23" t="str">
        <f ca="1">IF(A40&lt;&gt;"",INDIRECT("Dados!"&amp;ADDRESS(MATCH(VALUE(SUBSTITUTE(UPPER(RIGHT(A40,LEN(A40)-FIND(" ",A40,1))),"X","")),INDIRECT("Dados!"&amp;ADDRESS(1,MATCH(LEFT(A40,FIND(" ",A40,1)-1),#REF!,0))&amp;":"&amp;ADDRESS(150,MATCH(LEFT(A40,FIND(" ",A40,1)-1),#REF!,0))),0),MATCH(LEFT(A40,FIND(" ",A40,1)-1),#REF!,0)+2)),"")</f>
        <v/>
      </c>
      <c r="AB40" s="201"/>
      <c r="AC40" s="141"/>
      <c r="AD40" s="141"/>
      <c r="AE40" s="141"/>
      <c r="AF40" s="141"/>
      <c r="AG40" s="171"/>
      <c r="AH40" s="141"/>
      <c r="AI40" s="172"/>
      <c r="AJ40" s="141"/>
      <c r="AK40" s="171"/>
      <c r="AL40" s="141"/>
      <c r="AM40" s="172"/>
      <c r="AN40" s="141"/>
      <c r="AO40" s="171"/>
      <c r="AP40" s="141"/>
      <c r="AQ40" s="141"/>
      <c r="AR40" s="232"/>
    </row>
    <row r="41" spans="1:44" ht="15.75" hidden="1" x14ac:dyDescent="0.25">
      <c r="A41" s="48"/>
      <c r="B41" s="9" t="str">
        <f t="shared" si="18"/>
        <v/>
      </c>
      <c r="C41" s="46" t="str">
        <f t="shared" si="19"/>
        <v/>
      </c>
      <c r="D41" s="7"/>
      <c r="E41" s="8"/>
      <c r="F41" s="36" t="str">
        <f t="shared" si="11"/>
        <v/>
      </c>
      <c r="G41" s="8"/>
      <c r="H41" s="36" t="str">
        <f t="shared" si="12"/>
        <v/>
      </c>
      <c r="I41" s="8"/>
      <c r="J41" s="9"/>
      <c r="K41" s="9"/>
      <c r="L41" s="61" t="str">
        <f t="shared" si="13"/>
        <v/>
      </c>
      <c r="M41" s="65" t="str">
        <f t="shared" si="14"/>
        <v/>
      </c>
      <c r="N41" s="54" t="str">
        <f t="shared" si="15"/>
        <v/>
      </c>
      <c r="O41" s="10"/>
      <c r="P41" s="10"/>
      <c r="Q41" s="11"/>
      <c r="R41" s="10"/>
      <c r="S41" s="51" t="str">
        <f t="shared" si="10"/>
        <v/>
      </c>
      <c r="T41" s="53" t="str">
        <f t="shared" si="6"/>
        <v/>
      </c>
      <c r="U41" s="239" t="str">
        <f t="shared" si="9"/>
        <v xml:space="preserve"> </v>
      </c>
      <c r="V41" s="244"/>
      <c r="W41" s="54" t="str">
        <f t="shared" ca="1" si="7"/>
        <v/>
      </c>
      <c r="X41" s="249" t="str">
        <f t="shared" si="8"/>
        <v/>
      </c>
      <c r="Y41" s="68" t="str">
        <f t="shared" si="16"/>
        <v/>
      </c>
      <c r="Z41" s="68" t="str">
        <f ca="1">IF(A41&lt;&gt;"",INDIRECT("Dados!"&amp;ADDRESS(MATCH(VALUE(SUBSTITUTE(UPPER(RIGHT(A41,LEN(A41)-FIND(" ",A41,1))),"X","")),INDIRECT("Dados!"&amp;ADDRESS(1,MATCH(LEFT(A41,FIND(" ",A41,1)-1),#REF!,0))&amp;":"&amp;ADDRESS(150,MATCH(LEFT(A41,FIND(" ",A41,1)-1),#REF!,0))),0),MATCH(LEFT(A41,FIND(" ",A41,1)-1),#REF!,0)+1))/7.85*Y41,"")</f>
        <v/>
      </c>
      <c r="AA41" s="68" t="str">
        <f ca="1">IF(A41&lt;&gt;"",INDIRECT("Dados!"&amp;ADDRESS(MATCH(VALUE(SUBSTITUTE(UPPER(RIGHT(A41,LEN(A41)-FIND(" ",A41,1))),"X","")),INDIRECT("Dados!"&amp;ADDRESS(1,MATCH(LEFT(A41,FIND(" ",A41,1)-1),#REF!,0))&amp;":"&amp;ADDRESS(150,MATCH(LEFT(A41,FIND(" ",A41,1)-1),#REF!,0))),0),MATCH(LEFT(A41,FIND(" ",A41,1)-1),#REF!,0)+2)),"")</f>
        <v/>
      </c>
      <c r="AB41" s="201"/>
      <c r="AC41" s="140"/>
      <c r="AD41" s="140"/>
      <c r="AE41" s="140"/>
      <c r="AF41" s="140"/>
      <c r="AG41" s="169"/>
      <c r="AH41" s="140"/>
      <c r="AI41" s="170"/>
      <c r="AJ41" s="140"/>
      <c r="AK41" s="169"/>
      <c r="AL41" s="140"/>
      <c r="AM41" s="170"/>
      <c r="AN41" s="140"/>
      <c r="AO41" s="169"/>
      <c r="AP41" s="140"/>
      <c r="AQ41" s="141"/>
      <c r="AR41" s="232"/>
    </row>
    <row r="42" spans="1:44" ht="15.75" hidden="1" x14ac:dyDescent="0.25">
      <c r="A42" s="48"/>
      <c r="B42" s="20" t="str">
        <f t="shared" si="18"/>
        <v/>
      </c>
      <c r="C42" s="47" t="str">
        <f t="shared" si="19"/>
        <v/>
      </c>
      <c r="D42" s="18"/>
      <c r="E42" s="19"/>
      <c r="F42" s="38" t="str">
        <f t="shared" si="11"/>
        <v/>
      </c>
      <c r="G42" s="19"/>
      <c r="H42" s="38" t="str">
        <f t="shared" si="12"/>
        <v/>
      </c>
      <c r="I42" s="19"/>
      <c r="J42" s="20"/>
      <c r="K42" s="20"/>
      <c r="L42" s="63" t="str">
        <f t="shared" si="13"/>
        <v/>
      </c>
      <c r="M42" s="64" t="str">
        <f t="shared" si="14"/>
        <v/>
      </c>
      <c r="N42" s="55" t="str">
        <f t="shared" si="15"/>
        <v/>
      </c>
      <c r="O42" s="21"/>
      <c r="P42" s="21"/>
      <c r="Q42" s="22"/>
      <c r="R42" s="21"/>
      <c r="S42" s="56" t="str">
        <f t="shared" si="10"/>
        <v/>
      </c>
      <c r="T42" s="55" t="str">
        <f t="shared" si="6"/>
        <v/>
      </c>
      <c r="U42" s="240" t="str">
        <f t="shared" si="9"/>
        <v xml:space="preserve"> </v>
      </c>
      <c r="V42" s="245"/>
      <c r="W42" s="56" t="str">
        <f t="shared" ca="1" si="7"/>
        <v/>
      </c>
      <c r="X42" s="250" t="str">
        <f t="shared" si="8"/>
        <v/>
      </c>
      <c r="Y42" s="23" t="str">
        <f t="shared" si="16"/>
        <v/>
      </c>
      <c r="Z42" s="23" t="str">
        <f ca="1">IF(A42&lt;&gt;"",INDIRECT("Dados!"&amp;ADDRESS(MATCH(VALUE(SUBSTITUTE(UPPER(RIGHT(A42,LEN(A42)-FIND(" ",A42,1))),"X","")),INDIRECT("Dados!"&amp;ADDRESS(1,MATCH(LEFT(A42,FIND(" ",A42,1)-1),#REF!,0))&amp;":"&amp;ADDRESS(150,MATCH(LEFT(A42,FIND(" ",A42,1)-1),#REF!,0))),0),MATCH(LEFT(A42,FIND(" ",A42,1)-1),#REF!,0)+1))/7.85*Y42,"")</f>
        <v/>
      </c>
      <c r="AA42" s="23" t="str">
        <f ca="1">IF(A42&lt;&gt;"",INDIRECT("Dados!"&amp;ADDRESS(MATCH(VALUE(SUBSTITUTE(UPPER(RIGHT(A42,LEN(A42)-FIND(" ",A42,1))),"X","")),INDIRECT("Dados!"&amp;ADDRESS(1,MATCH(LEFT(A42,FIND(" ",A42,1)-1),#REF!,0))&amp;":"&amp;ADDRESS(150,MATCH(LEFT(A42,FIND(" ",A42,1)-1),#REF!,0))),0),MATCH(LEFT(A42,FIND(" ",A42,1)-1),#REF!,0)+2)),"")</f>
        <v/>
      </c>
      <c r="AB42" s="201"/>
      <c r="AC42" s="141"/>
      <c r="AD42" s="141"/>
      <c r="AE42" s="141"/>
      <c r="AF42" s="141"/>
      <c r="AG42" s="171"/>
      <c r="AH42" s="141"/>
      <c r="AI42" s="172"/>
      <c r="AJ42" s="141"/>
      <c r="AK42" s="171"/>
      <c r="AL42" s="141"/>
      <c r="AM42" s="172"/>
      <c r="AN42" s="141"/>
      <c r="AO42" s="171"/>
      <c r="AP42" s="141"/>
      <c r="AQ42" s="141"/>
      <c r="AR42" s="232"/>
    </row>
    <row r="43" spans="1:44" ht="15.75" hidden="1" x14ac:dyDescent="0.25">
      <c r="A43" s="48"/>
      <c r="B43" s="9" t="str">
        <f t="shared" si="18"/>
        <v/>
      </c>
      <c r="C43" s="46" t="str">
        <f t="shared" si="19"/>
        <v/>
      </c>
      <c r="D43" s="7"/>
      <c r="E43" s="8"/>
      <c r="F43" s="36" t="str">
        <f t="shared" si="11"/>
        <v/>
      </c>
      <c r="G43" s="8"/>
      <c r="H43" s="36" t="str">
        <f t="shared" si="12"/>
        <v/>
      </c>
      <c r="I43" s="8"/>
      <c r="J43" s="9"/>
      <c r="K43" s="9"/>
      <c r="L43" s="61" t="str">
        <f t="shared" si="13"/>
        <v/>
      </c>
      <c r="M43" s="65" t="str">
        <f t="shared" si="14"/>
        <v/>
      </c>
      <c r="N43" s="54" t="str">
        <f t="shared" si="15"/>
        <v/>
      </c>
      <c r="O43" s="10"/>
      <c r="P43" s="10"/>
      <c r="Q43" s="11"/>
      <c r="R43" s="10"/>
      <c r="S43" s="51" t="str">
        <f t="shared" si="10"/>
        <v/>
      </c>
      <c r="T43" s="53" t="str">
        <f t="shared" si="6"/>
        <v/>
      </c>
      <c r="U43" s="239" t="str">
        <f t="shared" si="9"/>
        <v xml:space="preserve"> </v>
      </c>
      <c r="V43" s="244"/>
      <c r="W43" s="54" t="str">
        <f t="shared" ca="1" si="7"/>
        <v/>
      </c>
      <c r="X43" s="249" t="str">
        <f t="shared" si="8"/>
        <v/>
      </c>
      <c r="Y43" s="68" t="str">
        <f t="shared" si="16"/>
        <v/>
      </c>
      <c r="Z43" s="68" t="str">
        <f ca="1">IF(A43&lt;&gt;"",INDIRECT("Dados!"&amp;ADDRESS(MATCH(VALUE(SUBSTITUTE(UPPER(RIGHT(A43,LEN(A43)-FIND(" ",A43,1))),"X","")),INDIRECT("Dados!"&amp;ADDRESS(1,MATCH(LEFT(A43,FIND(" ",A43,1)-1),#REF!,0))&amp;":"&amp;ADDRESS(150,MATCH(LEFT(A43,FIND(" ",A43,1)-1),#REF!,0))),0),MATCH(LEFT(A43,FIND(" ",A43,1)-1),#REF!,0)+1))/7.85*Y43,"")</f>
        <v/>
      </c>
      <c r="AA43" s="68" t="str">
        <f ca="1">IF(A43&lt;&gt;"",INDIRECT("Dados!"&amp;ADDRESS(MATCH(VALUE(SUBSTITUTE(UPPER(RIGHT(A43,LEN(A43)-FIND(" ",A43,1))),"X","")),INDIRECT("Dados!"&amp;ADDRESS(1,MATCH(LEFT(A43,FIND(" ",A43,1)-1),#REF!,0))&amp;":"&amp;ADDRESS(150,MATCH(LEFT(A43,FIND(" ",A43,1)-1),#REF!,0))),0),MATCH(LEFT(A43,FIND(" ",A43,1)-1),#REF!,0)+2)),"")</f>
        <v/>
      </c>
      <c r="AB43" s="201"/>
      <c r="AC43" s="140"/>
      <c r="AD43" s="140"/>
      <c r="AE43" s="140"/>
      <c r="AF43" s="140"/>
      <c r="AG43" s="169"/>
      <c r="AH43" s="140"/>
      <c r="AI43" s="170"/>
      <c r="AJ43" s="140"/>
      <c r="AK43" s="169"/>
      <c r="AL43" s="140"/>
      <c r="AM43" s="170"/>
      <c r="AN43" s="140"/>
      <c r="AO43" s="169"/>
      <c r="AP43" s="140"/>
      <c r="AQ43" s="141"/>
      <c r="AR43" s="232"/>
    </row>
    <row r="44" spans="1:44" ht="15.75" hidden="1" x14ac:dyDescent="0.25">
      <c r="A44" s="48"/>
      <c r="B44" s="20" t="str">
        <f t="shared" si="18"/>
        <v/>
      </c>
      <c r="C44" s="47" t="str">
        <f t="shared" si="19"/>
        <v/>
      </c>
      <c r="D44" s="18"/>
      <c r="E44" s="19"/>
      <c r="F44" s="38" t="str">
        <f t="shared" si="11"/>
        <v/>
      </c>
      <c r="G44" s="19"/>
      <c r="H44" s="38" t="str">
        <f t="shared" si="12"/>
        <v/>
      </c>
      <c r="I44" s="19"/>
      <c r="J44" s="20"/>
      <c r="K44" s="20"/>
      <c r="L44" s="63" t="str">
        <f t="shared" si="13"/>
        <v/>
      </c>
      <c r="M44" s="64" t="str">
        <f t="shared" si="14"/>
        <v/>
      </c>
      <c r="N44" s="55" t="str">
        <f t="shared" si="15"/>
        <v/>
      </c>
      <c r="O44" s="21"/>
      <c r="P44" s="21"/>
      <c r="Q44" s="22"/>
      <c r="R44" s="21"/>
      <c r="S44" s="56" t="str">
        <f t="shared" si="10"/>
        <v/>
      </c>
      <c r="T44" s="55" t="str">
        <f t="shared" si="6"/>
        <v/>
      </c>
      <c r="U44" s="240" t="str">
        <f t="shared" si="9"/>
        <v xml:space="preserve"> </v>
      </c>
      <c r="V44" s="245"/>
      <c r="W44" s="56" t="str">
        <f t="shared" ca="1" si="7"/>
        <v/>
      </c>
      <c r="X44" s="250" t="str">
        <f t="shared" si="8"/>
        <v/>
      </c>
      <c r="Y44" s="23" t="str">
        <f t="shared" si="16"/>
        <v/>
      </c>
      <c r="Z44" s="23" t="str">
        <f ca="1">IF(A44&lt;&gt;"",INDIRECT("Dados!"&amp;ADDRESS(MATCH(VALUE(SUBSTITUTE(UPPER(RIGHT(A44,LEN(A44)-FIND(" ",A44,1))),"X","")),INDIRECT("Dados!"&amp;ADDRESS(1,MATCH(LEFT(A44,FIND(" ",A44,1)-1),#REF!,0))&amp;":"&amp;ADDRESS(150,MATCH(LEFT(A44,FIND(" ",A44,1)-1),#REF!,0))),0),MATCH(LEFT(A44,FIND(" ",A44,1)-1),#REF!,0)+1))/7.85*Y44,"")</f>
        <v/>
      </c>
      <c r="AA44" s="23" t="str">
        <f ca="1">IF(A44&lt;&gt;"",INDIRECT("Dados!"&amp;ADDRESS(MATCH(VALUE(SUBSTITUTE(UPPER(RIGHT(A44,LEN(A44)-FIND(" ",A44,1))),"X","")),INDIRECT("Dados!"&amp;ADDRESS(1,MATCH(LEFT(A44,FIND(" ",A44,1)-1),#REF!,0))&amp;":"&amp;ADDRESS(150,MATCH(LEFT(A44,FIND(" ",A44,1)-1),#REF!,0))),0),MATCH(LEFT(A44,FIND(" ",A44,1)-1),#REF!,0)+2)),"")</f>
        <v/>
      </c>
      <c r="AB44" s="201"/>
      <c r="AC44" s="141"/>
      <c r="AD44" s="141"/>
      <c r="AE44" s="141"/>
      <c r="AF44" s="141"/>
      <c r="AG44" s="171"/>
      <c r="AH44" s="141"/>
      <c r="AI44" s="172"/>
      <c r="AJ44" s="141"/>
      <c r="AK44" s="171"/>
      <c r="AL44" s="141"/>
      <c r="AM44" s="172"/>
      <c r="AN44" s="141"/>
      <c r="AO44" s="171"/>
      <c r="AP44" s="141"/>
      <c r="AQ44" s="141"/>
      <c r="AR44" s="232"/>
    </row>
    <row r="45" spans="1:44" ht="15.75" hidden="1" x14ac:dyDescent="0.25">
      <c r="A45" s="48"/>
      <c r="B45" s="9" t="str">
        <f t="shared" si="18"/>
        <v/>
      </c>
      <c r="C45" s="46" t="str">
        <f t="shared" si="19"/>
        <v/>
      </c>
      <c r="D45" s="7"/>
      <c r="E45" s="8"/>
      <c r="F45" s="36" t="str">
        <f t="shared" si="11"/>
        <v/>
      </c>
      <c r="G45" s="8"/>
      <c r="H45" s="36" t="str">
        <f t="shared" si="12"/>
        <v/>
      </c>
      <c r="I45" s="8"/>
      <c r="J45" s="9"/>
      <c r="K45" s="9"/>
      <c r="L45" s="61" t="str">
        <f t="shared" si="13"/>
        <v/>
      </c>
      <c r="M45" s="65" t="str">
        <f t="shared" si="14"/>
        <v/>
      </c>
      <c r="N45" s="54" t="str">
        <f t="shared" si="15"/>
        <v/>
      </c>
      <c r="O45" s="10"/>
      <c r="P45" s="10"/>
      <c r="Q45" s="11"/>
      <c r="R45" s="10"/>
      <c r="S45" s="51" t="str">
        <f t="shared" si="10"/>
        <v/>
      </c>
      <c r="T45" s="53" t="str">
        <f t="shared" si="6"/>
        <v/>
      </c>
      <c r="U45" s="239" t="str">
        <f t="shared" si="9"/>
        <v xml:space="preserve"> </v>
      </c>
      <c r="V45" s="244"/>
      <c r="W45" s="54" t="str">
        <f t="shared" ca="1" si="7"/>
        <v/>
      </c>
      <c r="X45" s="249" t="str">
        <f t="shared" si="8"/>
        <v/>
      </c>
      <c r="Y45" s="68" t="str">
        <f t="shared" si="16"/>
        <v/>
      </c>
      <c r="Z45" s="68" t="str">
        <f ca="1">IF(A45&lt;&gt;"",INDIRECT("Dados!"&amp;ADDRESS(MATCH(VALUE(SUBSTITUTE(UPPER(RIGHT(A45,LEN(A45)-FIND(" ",A45,1))),"X","")),INDIRECT("Dados!"&amp;ADDRESS(1,MATCH(LEFT(A45,FIND(" ",A45,1)-1),#REF!,0))&amp;":"&amp;ADDRESS(150,MATCH(LEFT(A45,FIND(" ",A45,1)-1),#REF!,0))),0),MATCH(LEFT(A45,FIND(" ",A45,1)-1),#REF!,0)+1))/7.85*Y45,"")</f>
        <v/>
      </c>
      <c r="AA45" s="68" t="str">
        <f ca="1">IF(A45&lt;&gt;"",INDIRECT("Dados!"&amp;ADDRESS(MATCH(VALUE(SUBSTITUTE(UPPER(RIGHT(A45,LEN(A45)-FIND(" ",A45,1))),"X","")),INDIRECT("Dados!"&amp;ADDRESS(1,MATCH(LEFT(A45,FIND(" ",A45,1)-1),#REF!,0))&amp;":"&amp;ADDRESS(150,MATCH(LEFT(A45,FIND(" ",A45,1)-1),#REF!,0))),0),MATCH(LEFT(A45,FIND(" ",A45,1)-1),#REF!,0)+2)),"")</f>
        <v/>
      </c>
      <c r="AB45" s="201"/>
      <c r="AC45" s="140"/>
      <c r="AD45" s="140"/>
      <c r="AE45" s="140"/>
      <c r="AF45" s="140"/>
      <c r="AG45" s="169"/>
      <c r="AH45" s="140"/>
      <c r="AI45" s="170"/>
      <c r="AJ45" s="140"/>
      <c r="AK45" s="169"/>
      <c r="AL45" s="140"/>
      <c r="AM45" s="170"/>
      <c r="AN45" s="140"/>
      <c r="AO45" s="169"/>
      <c r="AP45" s="140"/>
      <c r="AQ45" s="141"/>
      <c r="AR45" s="232"/>
    </row>
    <row r="46" spans="1:44" ht="15.75" hidden="1" x14ac:dyDescent="0.25">
      <c r="A46" s="48"/>
      <c r="B46" s="20" t="str">
        <f t="shared" si="18"/>
        <v/>
      </c>
      <c r="C46" s="47" t="str">
        <f t="shared" si="19"/>
        <v/>
      </c>
      <c r="D46" s="18"/>
      <c r="E46" s="19"/>
      <c r="F46" s="38" t="str">
        <f t="shared" si="11"/>
        <v/>
      </c>
      <c r="G46" s="19"/>
      <c r="H46" s="38" t="str">
        <f t="shared" si="12"/>
        <v/>
      </c>
      <c r="I46" s="19"/>
      <c r="J46" s="20"/>
      <c r="K46" s="20"/>
      <c r="L46" s="63" t="str">
        <f t="shared" si="13"/>
        <v/>
      </c>
      <c r="M46" s="64" t="str">
        <f t="shared" si="14"/>
        <v/>
      </c>
      <c r="N46" s="55" t="str">
        <f t="shared" si="15"/>
        <v/>
      </c>
      <c r="O46" s="21"/>
      <c r="P46" s="21"/>
      <c r="Q46" s="22"/>
      <c r="R46" s="21"/>
      <c r="S46" s="56" t="str">
        <f t="shared" si="10"/>
        <v/>
      </c>
      <c r="T46" s="55" t="str">
        <f t="shared" si="6"/>
        <v/>
      </c>
      <c r="U46" s="240" t="str">
        <f t="shared" si="9"/>
        <v xml:space="preserve"> </v>
      </c>
      <c r="V46" s="245"/>
      <c r="W46" s="56" t="str">
        <f t="shared" ca="1" si="7"/>
        <v/>
      </c>
      <c r="X46" s="250" t="str">
        <f t="shared" si="8"/>
        <v/>
      </c>
      <c r="Y46" s="23" t="str">
        <f t="shared" si="16"/>
        <v/>
      </c>
      <c r="Z46" s="23" t="str">
        <f ca="1">IF(A46&lt;&gt;"",INDIRECT("Dados!"&amp;ADDRESS(MATCH(VALUE(SUBSTITUTE(UPPER(RIGHT(A46,LEN(A46)-FIND(" ",A46,1))),"X","")),INDIRECT("Dados!"&amp;ADDRESS(1,MATCH(LEFT(A46,FIND(" ",A46,1)-1),#REF!,0))&amp;":"&amp;ADDRESS(150,MATCH(LEFT(A46,FIND(" ",A46,1)-1),#REF!,0))),0),MATCH(LEFT(A46,FIND(" ",A46,1)-1),#REF!,0)+1))/7.85*Y46,"")</f>
        <v/>
      </c>
      <c r="AA46" s="23" t="str">
        <f ca="1">IF(A46&lt;&gt;"",INDIRECT("Dados!"&amp;ADDRESS(MATCH(VALUE(SUBSTITUTE(UPPER(RIGHT(A46,LEN(A46)-FIND(" ",A46,1))),"X","")),INDIRECT("Dados!"&amp;ADDRESS(1,MATCH(LEFT(A46,FIND(" ",A46,1)-1),#REF!,0))&amp;":"&amp;ADDRESS(150,MATCH(LEFT(A46,FIND(" ",A46,1)-1),#REF!,0))),0),MATCH(LEFT(A46,FIND(" ",A46,1)-1),#REF!,0)+2)),"")</f>
        <v/>
      </c>
      <c r="AB46" s="201"/>
      <c r="AC46" s="141"/>
      <c r="AD46" s="141"/>
      <c r="AE46" s="141"/>
      <c r="AF46" s="141"/>
      <c r="AG46" s="171"/>
      <c r="AH46" s="141"/>
      <c r="AI46" s="172"/>
      <c r="AJ46" s="141"/>
      <c r="AK46" s="171"/>
      <c r="AL46" s="141"/>
      <c r="AM46" s="172"/>
      <c r="AN46" s="141"/>
      <c r="AO46" s="171"/>
      <c r="AP46" s="141"/>
      <c r="AQ46" s="141"/>
      <c r="AR46" s="232"/>
    </row>
    <row r="47" spans="1:44" ht="15.75" hidden="1" x14ac:dyDescent="0.25">
      <c r="A47" s="48"/>
      <c r="B47" s="9" t="str">
        <f t="shared" si="18"/>
        <v/>
      </c>
      <c r="C47" s="46" t="str">
        <f t="shared" si="19"/>
        <v/>
      </c>
      <c r="D47" s="7"/>
      <c r="E47" s="8"/>
      <c r="F47" s="36" t="str">
        <f t="shared" si="11"/>
        <v/>
      </c>
      <c r="G47" s="8"/>
      <c r="H47" s="36" t="str">
        <f t="shared" si="12"/>
        <v/>
      </c>
      <c r="I47" s="8"/>
      <c r="J47" s="9"/>
      <c r="K47" s="9"/>
      <c r="L47" s="61" t="str">
        <f t="shared" si="13"/>
        <v/>
      </c>
      <c r="M47" s="65" t="str">
        <f t="shared" si="14"/>
        <v/>
      </c>
      <c r="N47" s="54" t="str">
        <f t="shared" si="15"/>
        <v/>
      </c>
      <c r="O47" s="10"/>
      <c r="P47" s="10"/>
      <c r="Q47" s="11"/>
      <c r="R47" s="10"/>
      <c r="S47" s="51" t="str">
        <f t="shared" si="10"/>
        <v/>
      </c>
      <c r="T47" s="53" t="str">
        <f t="shared" si="6"/>
        <v/>
      </c>
      <c r="U47" s="239" t="str">
        <f t="shared" si="9"/>
        <v xml:space="preserve"> </v>
      </c>
      <c r="V47" s="244"/>
      <c r="W47" s="54" t="str">
        <f t="shared" ca="1" si="7"/>
        <v/>
      </c>
      <c r="X47" s="249" t="str">
        <f t="shared" si="8"/>
        <v/>
      </c>
      <c r="Y47" s="68" t="str">
        <f t="shared" si="16"/>
        <v/>
      </c>
      <c r="Z47" s="68" t="str">
        <f ca="1">IF(A47&lt;&gt;"",INDIRECT("Dados!"&amp;ADDRESS(MATCH(VALUE(SUBSTITUTE(UPPER(RIGHT(A47,LEN(A47)-FIND(" ",A47,1))),"X","")),INDIRECT("Dados!"&amp;ADDRESS(1,MATCH(LEFT(A47,FIND(" ",A47,1)-1),#REF!,0))&amp;":"&amp;ADDRESS(150,MATCH(LEFT(A47,FIND(" ",A47,1)-1),#REF!,0))),0),MATCH(LEFT(A47,FIND(" ",A47,1)-1),#REF!,0)+1))/7.85*Y47,"")</f>
        <v/>
      </c>
      <c r="AA47" s="68" t="str">
        <f ca="1">IF(A47&lt;&gt;"",INDIRECT("Dados!"&amp;ADDRESS(MATCH(VALUE(SUBSTITUTE(UPPER(RIGHT(A47,LEN(A47)-FIND(" ",A47,1))),"X","")),INDIRECT("Dados!"&amp;ADDRESS(1,MATCH(LEFT(A47,FIND(" ",A47,1)-1),#REF!,0))&amp;":"&amp;ADDRESS(150,MATCH(LEFT(A47,FIND(" ",A47,1)-1),#REF!,0))),0),MATCH(LEFT(A47,FIND(" ",A47,1)-1),#REF!,0)+2)),"")</f>
        <v/>
      </c>
      <c r="AB47" s="201"/>
      <c r="AC47" s="140"/>
      <c r="AD47" s="140"/>
      <c r="AE47" s="140"/>
      <c r="AF47" s="140"/>
      <c r="AG47" s="169"/>
      <c r="AH47" s="140"/>
      <c r="AI47" s="170"/>
      <c r="AJ47" s="140"/>
      <c r="AK47" s="169"/>
      <c r="AL47" s="140"/>
      <c r="AM47" s="170"/>
      <c r="AN47" s="140"/>
      <c r="AO47" s="169"/>
      <c r="AP47" s="140"/>
      <c r="AQ47" s="141"/>
      <c r="AR47" s="232"/>
    </row>
    <row r="48" spans="1:44" ht="15.75" hidden="1" x14ac:dyDescent="0.25">
      <c r="A48" s="48"/>
      <c r="B48" s="20" t="str">
        <f t="shared" si="18"/>
        <v/>
      </c>
      <c r="C48" s="47" t="str">
        <f t="shared" si="19"/>
        <v/>
      </c>
      <c r="D48" s="18"/>
      <c r="E48" s="19"/>
      <c r="F48" s="38" t="str">
        <f t="shared" si="11"/>
        <v/>
      </c>
      <c r="G48" s="19"/>
      <c r="H48" s="38" t="str">
        <f t="shared" si="12"/>
        <v/>
      </c>
      <c r="I48" s="19"/>
      <c r="J48" s="20"/>
      <c r="K48" s="20"/>
      <c r="L48" s="63" t="str">
        <f t="shared" si="13"/>
        <v/>
      </c>
      <c r="M48" s="64" t="str">
        <f t="shared" si="14"/>
        <v/>
      </c>
      <c r="N48" s="55" t="str">
        <f t="shared" si="15"/>
        <v/>
      </c>
      <c r="O48" s="21"/>
      <c r="P48" s="21"/>
      <c r="Q48" s="22"/>
      <c r="R48" s="21"/>
      <c r="S48" s="56" t="str">
        <f t="shared" si="10"/>
        <v/>
      </c>
      <c r="T48" s="55" t="str">
        <f t="shared" si="6"/>
        <v/>
      </c>
      <c r="U48" s="240" t="str">
        <f t="shared" si="9"/>
        <v xml:space="preserve"> </v>
      </c>
      <c r="V48" s="245"/>
      <c r="W48" s="56" t="str">
        <f t="shared" ca="1" si="7"/>
        <v/>
      </c>
      <c r="X48" s="250" t="str">
        <f t="shared" si="8"/>
        <v/>
      </c>
      <c r="Y48" s="23" t="str">
        <f t="shared" si="16"/>
        <v/>
      </c>
      <c r="Z48" s="23" t="str">
        <f ca="1">IF(A48&lt;&gt;"",INDIRECT("Dados!"&amp;ADDRESS(MATCH(VALUE(SUBSTITUTE(UPPER(RIGHT(A48,LEN(A48)-FIND(" ",A48,1))),"X","")),INDIRECT("Dados!"&amp;ADDRESS(1,MATCH(LEFT(A48,FIND(" ",A48,1)-1),#REF!,0))&amp;":"&amp;ADDRESS(150,MATCH(LEFT(A48,FIND(" ",A48,1)-1),#REF!,0))),0),MATCH(LEFT(A48,FIND(" ",A48,1)-1),#REF!,0)+1))/7.85*Y48,"")</f>
        <v/>
      </c>
      <c r="AA48" s="23" t="str">
        <f ca="1">IF(A48&lt;&gt;"",INDIRECT("Dados!"&amp;ADDRESS(MATCH(VALUE(SUBSTITUTE(UPPER(RIGHT(A48,LEN(A48)-FIND(" ",A48,1))),"X","")),INDIRECT("Dados!"&amp;ADDRESS(1,MATCH(LEFT(A48,FIND(" ",A48,1)-1),#REF!,0))&amp;":"&amp;ADDRESS(150,MATCH(LEFT(A48,FIND(" ",A48,1)-1),#REF!,0))),0),MATCH(LEFT(A48,FIND(" ",A48,1)-1),#REF!,0)+2)),"")</f>
        <v/>
      </c>
      <c r="AB48" s="201"/>
      <c r="AC48" s="141"/>
      <c r="AD48" s="141"/>
      <c r="AE48" s="141"/>
      <c r="AF48" s="141"/>
      <c r="AG48" s="171"/>
      <c r="AH48" s="141"/>
      <c r="AI48" s="172"/>
      <c r="AJ48" s="141"/>
      <c r="AK48" s="171"/>
      <c r="AL48" s="141"/>
      <c r="AM48" s="172"/>
      <c r="AN48" s="141"/>
      <c r="AO48" s="171"/>
      <c r="AP48" s="141"/>
      <c r="AQ48" s="141"/>
      <c r="AR48" s="232"/>
    </row>
    <row r="49" spans="1:44" ht="15.75" hidden="1" x14ac:dyDescent="0.25">
      <c r="A49" s="48"/>
      <c r="B49" s="9" t="str">
        <f t="shared" si="18"/>
        <v/>
      </c>
      <c r="C49" s="46" t="str">
        <f t="shared" si="19"/>
        <v/>
      </c>
      <c r="D49" s="7"/>
      <c r="E49" s="8"/>
      <c r="F49" s="36" t="str">
        <f t="shared" si="11"/>
        <v/>
      </c>
      <c r="G49" s="8"/>
      <c r="H49" s="36" t="str">
        <f t="shared" si="12"/>
        <v/>
      </c>
      <c r="I49" s="8"/>
      <c r="J49" s="9"/>
      <c r="K49" s="9"/>
      <c r="L49" s="61" t="str">
        <f t="shared" si="13"/>
        <v/>
      </c>
      <c r="M49" s="65" t="str">
        <f t="shared" si="14"/>
        <v/>
      </c>
      <c r="N49" s="54" t="str">
        <f t="shared" si="15"/>
        <v/>
      </c>
      <c r="O49" s="10"/>
      <c r="P49" s="10"/>
      <c r="Q49" s="11"/>
      <c r="R49" s="10"/>
      <c r="S49" s="51" t="str">
        <f t="shared" si="10"/>
        <v/>
      </c>
      <c r="T49" s="53" t="str">
        <f t="shared" si="6"/>
        <v/>
      </c>
      <c r="U49" s="239" t="str">
        <f t="shared" si="9"/>
        <v xml:space="preserve"> </v>
      </c>
      <c r="V49" s="244"/>
      <c r="W49" s="54" t="str">
        <f t="shared" ca="1" si="7"/>
        <v/>
      </c>
      <c r="X49" s="249" t="str">
        <f t="shared" si="8"/>
        <v/>
      </c>
      <c r="Y49" s="68" t="str">
        <f t="shared" si="16"/>
        <v/>
      </c>
      <c r="Z49" s="68" t="str">
        <f ca="1">IF(A49&lt;&gt;"",INDIRECT("Dados!"&amp;ADDRESS(MATCH(VALUE(SUBSTITUTE(UPPER(RIGHT(A49,LEN(A49)-FIND(" ",A49,1))),"X","")),INDIRECT("Dados!"&amp;ADDRESS(1,MATCH(LEFT(A49,FIND(" ",A49,1)-1),#REF!,0))&amp;":"&amp;ADDRESS(150,MATCH(LEFT(A49,FIND(" ",A49,1)-1),#REF!,0))),0),MATCH(LEFT(A49,FIND(" ",A49,1)-1),#REF!,0)+1))/7.85*Y49,"")</f>
        <v/>
      </c>
      <c r="AA49" s="68" t="str">
        <f ca="1">IF(A49&lt;&gt;"",INDIRECT("Dados!"&amp;ADDRESS(MATCH(VALUE(SUBSTITUTE(UPPER(RIGHT(A49,LEN(A49)-FIND(" ",A49,1))),"X","")),INDIRECT("Dados!"&amp;ADDRESS(1,MATCH(LEFT(A49,FIND(" ",A49,1)-1),#REF!,0))&amp;":"&amp;ADDRESS(150,MATCH(LEFT(A49,FIND(" ",A49,1)-1),#REF!,0))),0),MATCH(LEFT(A49,FIND(" ",A49,1)-1),#REF!,0)+2)),"")</f>
        <v/>
      </c>
      <c r="AB49" s="201"/>
      <c r="AC49" s="140"/>
      <c r="AD49" s="140"/>
      <c r="AE49" s="140"/>
      <c r="AF49" s="140"/>
      <c r="AG49" s="169"/>
      <c r="AH49" s="140"/>
      <c r="AI49" s="170"/>
      <c r="AJ49" s="140"/>
      <c r="AK49" s="169"/>
      <c r="AL49" s="140"/>
      <c r="AM49" s="170"/>
      <c r="AN49" s="140"/>
      <c r="AO49" s="169"/>
      <c r="AP49" s="140"/>
      <c r="AQ49" s="141"/>
      <c r="AR49" s="232"/>
    </row>
    <row r="50" spans="1:44" ht="15.75" hidden="1" x14ac:dyDescent="0.25">
      <c r="A50" s="48"/>
      <c r="B50" s="20" t="str">
        <f t="shared" si="18"/>
        <v/>
      </c>
      <c r="C50" s="47" t="str">
        <f t="shared" si="19"/>
        <v/>
      </c>
      <c r="D50" s="18"/>
      <c r="E50" s="19"/>
      <c r="F50" s="38" t="str">
        <f t="shared" si="11"/>
        <v/>
      </c>
      <c r="G50" s="19"/>
      <c r="H50" s="38" t="str">
        <f t="shared" si="12"/>
        <v/>
      </c>
      <c r="I50" s="19"/>
      <c r="J50" s="20"/>
      <c r="K50" s="20"/>
      <c r="L50" s="63" t="str">
        <f t="shared" si="13"/>
        <v/>
      </c>
      <c r="M50" s="64" t="str">
        <f t="shared" si="14"/>
        <v/>
      </c>
      <c r="N50" s="55" t="str">
        <f t="shared" si="15"/>
        <v/>
      </c>
      <c r="O50" s="21"/>
      <c r="P50" s="21"/>
      <c r="Q50" s="22"/>
      <c r="R50" s="21"/>
      <c r="S50" s="56" t="str">
        <f t="shared" si="10"/>
        <v/>
      </c>
      <c r="T50" s="55" t="str">
        <f t="shared" si="6"/>
        <v/>
      </c>
      <c r="U50" s="240" t="str">
        <f t="shared" si="9"/>
        <v xml:space="preserve"> </v>
      </c>
      <c r="V50" s="245"/>
      <c r="W50" s="56" t="str">
        <f t="shared" ca="1" si="7"/>
        <v/>
      </c>
      <c r="X50" s="250" t="str">
        <f t="shared" si="8"/>
        <v/>
      </c>
      <c r="Y50" s="23" t="str">
        <f t="shared" si="16"/>
        <v/>
      </c>
      <c r="Z50" s="23" t="str">
        <f ca="1">IF(A50&lt;&gt;"",INDIRECT("Dados!"&amp;ADDRESS(MATCH(VALUE(SUBSTITUTE(UPPER(RIGHT(A50,LEN(A50)-FIND(" ",A50,1))),"X","")),INDIRECT("Dados!"&amp;ADDRESS(1,MATCH(LEFT(A50,FIND(" ",A50,1)-1),#REF!,0))&amp;":"&amp;ADDRESS(150,MATCH(LEFT(A50,FIND(" ",A50,1)-1),#REF!,0))),0),MATCH(LEFT(A50,FIND(" ",A50,1)-1),#REF!,0)+1))/7.85*Y50,"")</f>
        <v/>
      </c>
      <c r="AA50" s="23" t="str">
        <f ca="1">IF(A50&lt;&gt;"",INDIRECT("Dados!"&amp;ADDRESS(MATCH(VALUE(SUBSTITUTE(UPPER(RIGHT(A50,LEN(A50)-FIND(" ",A50,1))),"X","")),INDIRECT("Dados!"&amp;ADDRESS(1,MATCH(LEFT(A50,FIND(" ",A50,1)-1),#REF!,0))&amp;":"&amp;ADDRESS(150,MATCH(LEFT(A50,FIND(" ",A50,1)-1),#REF!,0))),0),MATCH(LEFT(A50,FIND(" ",A50,1)-1),#REF!,0)+2)),"")</f>
        <v/>
      </c>
      <c r="AB50" s="201"/>
      <c r="AC50" s="141"/>
      <c r="AD50" s="141"/>
      <c r="AE50" s="141"/>
      <c r="AF50" s="141"/>
      <c r="AG50" s="171"/>
      <c r="AH50" s="141"/>
      <c r="AI50" s="172"/>
      <c r="AJ50" s="141"/>
      <c r="AK50" s="171"/>
      <c r="AL50" s="141"/>
      <c r="AM50" s="172"/>
      <c r="AN50" s="141"/>
      <c r="AO50" s="171"/>
      <c r="AP50" s="141"/>
      <c r="AQ50" s="141"/>
      <c r="AR50" s="232"/>
    </row>
    <row r="51" spans="1:44" ht="15.75" hidden="1" x14ac:dyDescent="0.25">
      <c r="A51" s="48"/>
      <c r="B51" s="9" t="str">
        <f t="shared" si="18"/>
        <v/>
      </c>
      <c r="C51" s="46" t="str">
        <f t="shared" si="19"/>
        <v/>
      </c>
      <c r="D51" s="7"/>
      <c r="E51" s="8"/>
      <c r="F51" s="36" t="str">
        <f t="shared" si="11"/>
        <v/>
      </c>
      <c r="G51" s="8"/>
      <c r="H51" s="36" t="str">
        <f t="shared" si="12"/>
        <v/>
      </c>
      <c r="I51" s="8"/>
      <c r="J51" s="9"/>
      <c r="K51" s="9"/>
      <c r="L51" s="61" t="str">
        <f t="shared" si="13"/>
        <v/>
      </c>
      <c r="M51" s="65" t="str">
        <f t="shared" si="14"/>
        <v/>
      </c>
      <c r="N51" s="54" t="str">
        <f t="shared" si="15"/>
        <v/>
      </c>
      <c r="O51" s="10"/>
      <c r="P51" s="10"/>
      <c r="Q51" s="11"/>
      <c r="R51" s="10"/>
      <c r="S51" s="51" t="str">
        <f t="shared" si="10"/>
        <v/>
      </c>
      <c r="T51" s="53" t="str">
        <f t="shared" si="6"/>
        <v/>
      </c>
      <c r="U51" s="239" t="str">
        <f t="shared" si="9"/>
        <v xml:space="preserve"> </v>
      </c>
      <c r="V51" s="244"/>
      <c r="W51" s="54" t="str">
        <f t="shared" ca="1" si="7"/>
        <v/>
      </c>
      <c r="X51" s="249" t="str">
        <f t="shared" si="8"/>
        <v/>
      </c>
      <c r="Y51" s="68" t="str">
        <f t="shared" si="16"/>
        <v/>
      </c>
      <c r="Z51" s="68" t="str">
        <f ca="1">IF(A51&lt;&gt;"",INDIRECT("Dados!"&amp;ADDRESS(MATCH(VALUE(SUBSTITUTE(UPPER(RIGHT(A51,LEN(A51)-FIND(" ",A51,1))),"X","")),INDIRECT("Dados!"&amp;ADDRESS(1,MATCH(LEFT(A51,FIND(" ",A51,1)-1),#REF!,0))&amp;":"&amp;ADDRESS(150,MATCH(LEFT(A51,FIND(" ",A51,1)-1),#REF!,0))),0),MATCH(LEFT(A51,FIND(" ",A51,1)-1),#REF!,0)+1))/7.85*Y51,"")</f>
        <v/>
      </c>
      <c r="AA51" s="68" t="str">
        <f ca="1">IF(A51&lt;&gt;"",INDIRECT("Dados!"&amp;ADDRESS(MATCH(VALUE(SUBSTITUTE(UPPER(RIGHT(A51,LEN(A51)-FIND(" ",A51,1))),"X","")),INDIRECT("Dados!"&amp;ADDRESS(1,MATCH(LEFT(A51,FIND(" ",A51,1)-1),#REF!,0))&amp;":"&amp;ADDRESS(150,MATCH(LEFT(A51,FIND(" ",A51,1)-1),#REF!,0))),0),MATCH(LEFT(A51,FIND(" ",A51,1)-1),#REF!,0)+2)),"")</f>
        <v/>
      </c>
      <c r="AB51" s="201"/>
      <c r="AC51" s="140"/>
      <c r="AD51" s="140"/>
      <c r="AE51" s="140"/>
      <c r="AF51" s="140"/>
      <c r="AG51" s="169"/>
      <c r="AH51" s="140"/>
      <c r="AI51" s="170"/>
      <c r="AJ51" s="140"/>
      <c r="AK51" s="169"/>
      <c r="AL51" s="140"/>
      <c r="AM51" s="170"/>
      <c r="AN51" s="140"/>
      <c r="AO51" s="169"/>
      <c r="AP51" s="140"/>
      <c r="AQ51" s="141"/>
      <c r="AR51" s="232"/>
    </row>
    <row r="52" spans="1:44" ht="15.75" hidden="1" x14ac:dyDescent="0.25">
      <c r="A52" s="48"/>
      <c r="B52" s="20" t="str">
        <f t="shared" si="18"/>
        <v/>
      </c>
      <c r="C52" s="47" t="str">
        <f t="shared" si="19"/>
        <v/>
      </c>
      <c r="D52" s="18"/>
      <c r="E52" s="19"/>
      <c r="F52" s="38" t="str">
        <f t="shared" si="11"/>
        <v/>
      </c>
      <c r="G52" s="19"/>
      <c r="H52" s="38" t="str">
        <f t="shared" si="12"/>
        <v/>
      </c>
      <c r="I52" s="19"/>
      <c r="J52" s="20"/>
      <c r="K52" s="20"/>
      <c r="L52" s="63" t="str">
        <f t="shared" si="13"/>
        <v/>
      </c>
      <c r="M52" s="64" t="str">
        <f t="shared" si="14"/>
        <v/>
      </c>
      <c r="N52" s="55" t="str">
        <f t="shared" si="15"/>
        <v/>
      </c>
      <c r="O52" s="21"/>
      <c r="P52" s="21"/>
      <c r="Q52" s="22"/>
      <c r="R52" s="21"/>
      <c r="S52" s="56" t="str">
        <f t="shared" si="10"/>
        <v/>
      </c>
      <c r="T52" s="55" t="str">
        <f t="shared" si="6"/>
        <v/>
      </c>
      <c r="U52" s="240" t="str">
        <f t="shared" si="9"/>
        <v xml:space="preserve"> </v>
      </c>
      <c r="V52" s="245"/>
      <c r="W52" s="56" t="str">
        <f t="shared" ca="1" si="7"/>
        <v/>
      </c>
      <c r="X52" s="250" t="str">
        <f t="shared" si="8"/>
        <v/>
      </c>
      <c r="Y52" s="23" t="str">
        <f t="shared" si="16"/>
        <v/>
      </c>
      <c r="Z52" s="23" t="str">
        <f ca="1">IF(A52&lt;&gt;"",INDIRECT("Dados!"&amp;ADDRESS(MATCH(VALUE(SUBSTITUTE(UPPER(RIGHT(A52,LEN(A52)-FIND(" ",A52,1))),"X","")),INDIRECT("Dados!"&amp;ADDRESS(1,MATCH(LEFT(A52,FIND(" ",A52,1)-1),#REF!,0))&amp;":"&amp;ADDRESS(150,MATCH(LEFT(A52,FIND(" ",A52,1)-1),#REF!,0))),0),MATCH(LEFT(A52,FIND(" ",A52,1)-1),#REF!,0)+1))/7.85*Y52,"")</f>
        <v/>
      </c>
      <c r="AA52" s="23" t="str">
        <f ca="1">IF(A52&lt;&gt;"",INDIRECT("Dados!"&amp;ADDRESS(MATCH(VALUE(SUBSTITUTE(UPPER(RIGHT(A52,LEN(A52)-FIND(" ",A52,1))),"X","")),INDIRECT("Dados!"&amp;ADDRESS(1,MATCH(LEFT(A52,FIND(" ",A52,1)-1),#REF!,0))&amp;":"&amp;ADDRESS(150,MATCH(LEFT(A52,FIND(" ",A52,1)-1),#REF!,0))),0),MATCH(LEFT(A52,FIND(" ",A52,1)-1),#REF!,0)+2)),"")</f>
        <v/>
      </c>
      <c r="AB52" s="201"/>
      <c r="AC52" s="141"/>
      <c r="AD52" s="141"/>
      <c r="AE52" s="141"/>
      <c r="AF52" s="141"/>
      <c r="AG52" s="171"/>
      <c r="AH52" s="141"/>
      <c r="AI52" s="172"/>
      <c r="AJ52" s="141"/>
      <c r="AK52" s="171"/>
      <c r="AL52" s="141"/>
      <c r="AM52" s="172"/>
      <c r="AN52" s="141"/>
      <c r="AO52" s="171"/>
      <c r="AP52" s="141"/>
      <c r="AQ52" s="141"/>
      <c r="AR52" s="232"/>
    </row>
    <row r="53" spans="1:44" ht="15.75" hidden="1" x14ac:dyDescent="0.25">
      <c r="A53" s="48"/>
      <c r="B53" s="9" t="str">
        <f t="shared" si="18"/>
        <v/>
      </c>
      <c r="C53" s="46" t="str">
        <f t="shared" si="19"/>
        <v/>
      </c>
      <c r="D53" s="7"/>
      <c r="E53" s="8"/>
      <c r="F53" s="36" t="str">
        <f t="shared" si="11"/>
        <v/>
      </c>
      <c r="G53" s="8"/>
      <c r="H53" s="36" t="str">
        <f t="shared" si="12"/>
        <v/>
      </c>
      <c r="I53" s="8"/>
      <c r="J53" s="9"/>
      <c r="K53" s="9"/>
      <c r="L53" s="61" t="str">
        <f t="shared" si="13"/>
        <v/>
      </c>
      <c r="M53" s="65" t="str">
        <f t="shared" si="14"/>
        <v/>
      </c>
      <c r="N53" s="54" t="str">
        <f t="shared" si="15"/>
        <v/>
      </c>
      <c r="O53" s="10"/>
      <c r="P53" s="10"/>
      <c r="Q53" s="11"/>
      <c r="R53" s="10"/>
      <c r="S53" s="51" t="str">
        <f t="shared" si="10"/>
        <v/>
      </c>
      <c r="T53" s="53" t="str">
        <f t="shared" si="6"/>
        <v/>
      </c>
      <c r="U53" s="239" t="str">
        <f t="shared" si="9"/>
        <v xml:space="preserve"> </v>
      </c>
      <c r="V53" s="244"/>
      <c r="W53" s="54" t="str">
        <f t="shared" ca="1" si="7"/>
        <v/>
      </c>
      <c r="X53" s="249" t="str">
        <f t="shared" si="8"/>
        <v/>
      </c>
      <c r="Y53" s="68" t="str">
        <f t="shared" si="16"/>
        <v/>
      </c>
      <c r="Z53" s="68" t="str">
        <f ca="1">IF(A53&lt;&gt;"",INDIRECT("Dados!"&amp;ADDRESS(MATCH(VALUE(SUBSTITUTE(UPPER(RIGHT(A53,LEN(A53)-FIND(" ",A53,1))),"X","")),INDIRECT("Dados!"&amp;ADDRESS(1,MATCH(LEFT(A53,FIND(" ",A53,1)-1),#REF!,0))&amp;":"&amp;ADDRESS(150,MATCH(LEFT(A53,FIND(" ",A53,1)-1),#REF!,0))),0),MATCH(LEFT(A53,FIND(" ",A53,1)-1),#REF!,0)+1))/7.85*Y53,"")</f>
        <v/>
      </c>
      <c r="AA53" s="68" t="str">
        <f ca="1">IF(A53&lt;&gt;"",INDIRECT("Dados!"&amp;ADDRESS(MATCH(VALUE(SUBSTITUTE(UPPER(RIGHT(A53,LEN(A53)-FIND(" ",A53,1))),"X","")),INDIRECT("Dados!"&amp;ADDRESS(1,MATCH(LEFT(A53,FIND(" ",A53,1)-1),#REF!,0))&amp;":"&amp;ADDRESS(150,MATCH(LEFT(A53,FIND(" ",A53,1)-1),#REF!,0))),0),MATCH(LEFT(A53,FIND(" ",A53,1)-1),#REF!,0)+2)),"")</f>
        <v/>
      </c>
      <c r="AB53" s="201"/>
      <c r="AC53" s="140"/>
      <c r="AD53" s="140"/>
      <c r="AE53" s="140"/>
      <c r="AF53" s="140"/>
      <c r="AG53" s="169"/>
      <c r="AH53" s="140"/>
      <c r="AI53" s="170"/>
      <c r="AJ53" s="140"/>
      <c r="AK53" s="169"/>
      <c r="AL53" s="140"/>
      <c r="AM53" s="170"/>
      <c r="AN53" s="140"/>
      <c r="AO53" s="169"/>
      <c r="AP53" s="140"/>
      <c r="AQ53" s="141"/>
      <c r="AR53" s="232"/>
    </row>
    <row r="54" spans="1:44" ht="15.75" hidden="1" x14ac:dyDescent="0.25">
      <c r="A54" s="48"/>
      <c r="B54" s="20" t="str">
        <f t="shared" si="18"/>
        <v/>
      </c>
      <c r="C54" s="47" t="str">
        <f t="shared" si="19"/>
        <v/>
      </c>
      <c r="D54" s="18"/>
      <c r="E54" s="19"/>
      <c r="F54" s="38" t="str">
        <f t="shared" si="11"/>
        <v/>
      </c>
      <c r="G54" s="19"/>
      <c r="H54" s="38" t="str">
        <f t="shared" si="12"/>
        <v/>
      </c>
      <c r="I54" s="19"/>
      <c r="J54" s="20"/>
      <c r="K54" s="20"/>
      <c r="L54" s="63" t="str">
        <f t="shared" si="13"/>
        <v/>
      </c>
      <c r="M54" s="64" t="str">
        <f t="shared" si="14"/>
        <v/>
      </c>
      <c r="N54" s="55" t="str">
        <f t="shared" si="15"/>
        <v/>
      </c>
      <c r="O54" s="21"/>
      <c r="P54" s="21"/>
      <c r="Q54" s="22"/>
      <c r="R54" s="21"/>
      <c r="S54" s="56" t="str">
        <f t="shared" si="10"/>
        <v/>
      </c>
      <c r="T54" s="55" t="str">
        <f t="shared" si="6"/>
        <v/>
      </c>
      <c r="U54" s="240" t="str">
        <f t="shared" si="9"/>
        <v xml:space="preserve"> </v>
      </c>
      <c r="V54" s="245"/>
      <c r="W54" s="56" t="str">
        <f t="shared" ca="1" si="7"/>
        <v/>
      </c>
      <c r="X54" s="250" t="str">
        <f t="shared" si="8"/>
        <v/>
      </c>
      <c r="Y54" s="23" t="str">
        <f t="shared" si="16"/>
        <v/>
      </c>
      <c r="Z54" s="23" t="str">
        <f ca="1">IF(A54&lt;&gt;"",INDIRECT("Dados!"&amp;ADDRESS(MATCH(VALUE(SUBSTITUTE(UPPER(RIGHT(A54,LEN(A54)-FIND(" ",A54,1))),"X","")),INDIRECT("Dados!"&amp;ADDRESS(1,MATCH(LEFT(A54,FIND(" ",A54,1)-1),#REF!,0))&amp;":"&amp;ADDRESS(150,MATCH(LEFT(A54,FIND(" ",A54,1)-1),#REF!,0))),0),MATCH(LEFT(A54,FIND(" ",A54,1)-1),#REF!,0)+1))/7.85*Y54,"")</f>
        <v/>
      </c>
      <c r="AA54" s="23" t="str">
        <f ca="1">IF(A54&lt;&gt;"",INDIRECT("Dados!"&amp;ADDRESS(MATCH(VALUE(SUBSTITUTE(UPPER(RIGHT(A54,LEN(A54)-FIND(" ",A54,1))),"X","")),INDIRECT("Dados!"&amp;ADDRESS(1,MATCH(LEFT(A54,FIND(" ",A54,1)-1),#REF!,0))&amp;":"&amp;ADDRESS(150,MATCH(LEFT(A54,FIND(" ",A54,1)-1),#REF!,0))),0),MATCH(LEFT(A54,FIND(" ",A54,1)-1),#REF!,0)+2)),"")</f>
        <v/>
      </c>
      <c r="AB54" s="201"/>
      <c r="AC54" s="141"/>
      <c r="AD54" s="141"/>
      <c r="AE54" s="141"/>
      <c r="AF54" s="141"/>
      <c r="AG54" s="171"/>
      <c r="AH54" s="141"/>
      <c r="AI54" s="172"/>
      <c r="AJ54" s="141"/>
      <c r="AK54" s="171"/>
      <c r="AL54" s="141"/>
      <c r="AM54" s="172"/>
      <c r="AN54" s="141"/>
      <c r="AO54" s="171"/>
      <c r="AP54" s="141"/>
      <c r="AQ54" s="141"/>
      <c r="AR54" s="232"/>
    </row>
    <row r="55" spans="1:44" ht="15.75" hidden="1" x14ac:dyDescent="0.25">
      <c r="A55" s="48"/>
      <c r="B55" s="9" t="str">
        <f t="shared" si="18"/>
        <v/>
      </c>
      <c r="C55" s="46" t="str">
        <f t="shared" si="19"/>
        <v/>
      </c>
      <c r="D55" s="7"/>
      <c r="E55" s="8"/>
      <c r="F55" s="36" t="str">
        <f t="shared" si="11"/>
        <v/>
      </c>
      <c r="G55" s="8"/>
      <c r="H55" s="36" t="str">
        <f t="shared" si="12"/>
        <v/>
      </c>
      <c r="I55" s="8"/>
      <c r="J55" s="9"/>
      <c r="K55" s="9"/>
      <c r="L55" s="61" t="str">
        <f t="shared" si="13"/>
        <v/>
      </c>
      <c r="M55" s="65" t="str">
        <f t="shared" si="14"/>
        <v/>
      </c>
      <c r="N55" s="54" t="str">
        <f t="shared" si="15"/>
        <v/>
      </c>
      <c r="O55" s="10"/>
      <c r="P55" s="10"/>
      <c r="Q55" s="11"/>
      <c r="R55" s="10"/>
      <c r="S55" s="51" t="str">
        <f t="shared" si="10"/>
        <v/>
      </c>
      <c r="T55" s="53" t="str">
        <f t="shared" si="6"/>
        <v/>
      </c>
      <c r="U55" s="239" t="str">
        <f t="shared" si="9"/>
        <v xml:space="preserve"> </v>
      </c>
      <c r="V55" s="244"/>
      <c r="W55" s="54" t="str">
        <f t="shared" ca="1" si="7"/>
        <v/>
      </c>
      <c r="X55" s="249" t="str">
        <f t="shared" si="8"/>
        <v/>
      </c>
      <c r="Y55" s="68" t="str">
        <f t="shared" si="16"/>
        <v/>
      </c>
      <c r="Z55" s="68" t="str">
        <f ca="1">IF(A55&lt;&gt;"",INDIRECT("Dados!"&amp;ADDRESS(MATCH(VALUE(SUBSTITUTE(UPPER(RIGHT(A55,LEN(A55)-FIND(" ",A55,1))),"X","")),INDIRECT("Dados!"&amp;ADDRESS(1,MATCH(LEFT(A55,FIND(" ",A55,1)-1),#REF!,0))&amp;":"&amp;ADDRESS(150,MATCH(LEFT(A55,FIND(" ",A55,1)-1),#REF!,0))),0),MATCH(LEFT(A55,FIND(" ",A55,1)-1),#REF!,0)+1))/7.85*Y55,"")</f>
        <v/>
      </c>
      <c r="AA55" s="68" t="str">
        <f ca="1">IF(A55&lt;&gt;"",INDIRECT("Dados!"&amp;ADDRESS(MATCH(VALUE(SUBSTITUTE(UPPER(RIGHT(A55,LEN(A55)-FIND(" ",A55,1))),"X","")),INDIRECT("Dados!"&amp;ADDRESS(1,MATCH(LEFT(A55,FIND(" ",A55,1)-1),#REF!,0))&amp;":"&amp;ADDRESS(150,MATCH(LEFT(A55,FIND(" ",A55,1)-1),#REF!,0))),0),MATCH(LEFT(A55,FIND(" ",A55,1)-1),#REF!,0)+2)),"")</f>
        <v/>
      </c>
      <c r="AB55" s="201"/>
      <c r="AC55" s="140"/>
      <c r="AD55" s="140"/>
      <c r="AE55" s="140"/>
      <c r="AF55" s="140"/>
      <c r="AG55" s="169"/>
      <c r="AH55" s="140"/>
      <c r="AI55" s="170"/>
      <c r="AJ55" s="140"/>
      <c r="AK55" s="169"/>
      <c r="AL55" s="140"/>
      <c r="AM55" s="170"/>
      <c r="AN55" s="140"/>
      <c r="AO55" s="169"/>
      <c r="AP55" s="140"/>
      <c r="AQ55" s="141"/>
      <c r="AR55" s="232"/>
    </row>
    <row r="56" spans="1:44" ht="15.75" hidden="1" x14ac:dyDescent="0.25">
      <c r="A56" s="48"/>
      <c r="B56" s="20" t="str">
        <f t="shared" si="18"/>
        <v/>
      </c>
      <c r="C56" s="47" t="str">
        <f t="shared" si="19"/>
        <v/>
      </c>
      <c r="D56" s="18"/>
      <c r="E56" s="19"/>
      <c r="F56" s="38" t="str">
        <f t="shared" si="11"/>
        <v/>
      </c>
      <c r="G56" s="19"/>
      <c r="H56" s="38" t="str">
        <f t="shared" si="12"/>
        <v/>
      </c>
      <c r="I56" s="19"/>
      <c r="J56" s="20"/>
      <c r="K56" s="20"/>
      <c r="L56" s="63" t="str">
        <f t="shared" si="13"/>
        <v/>
      </c>
      <c r="M56" s="64" t="str">
        <f t="shared" si="14"/>
        <v/>
      </c>
      <c r="N56" s="55" t="str">
        <f t="shared" si="15"/>
        <v/>
      </c>
      <c r="O56" s="21"/>
      <c r="P56" s="21"/>
      <c r="Q56" s="22"/>
      <c r="R56" s="21"/>
      <c r="S56" s="56" t="str">
        <f t="shared" si="10"/>
        <v/>
      </c>
      <c r="T56" s="55" t="str">
        <f t="shared" si="6"/>
        <v/>
      </c>
      <c r="U56" s="240" t="str">
        <f t="shared" si="9"/>
        <v xml:space="preserve"> </v>
      </c>
      <c r="V56" s="245"/>
      <c r="W56" s="56" t="str">
        <f t="shared" ca="1" si="7"/>
        <v/>
      </c>
      <c r="X56" s="250" t="str">
        <f t="shared" si="8"/>
        <v/>
      </c>
      <c r="Y56" s="23" t="str">
        <f t="shared" si="16"/>
        <v/>
      </c>
      <c r="Z56" s="23" t="str">
        <f ca="1">IF(A56&lt;&gt;"",INDIRECT("Dados!"&amp;ADDRESS(MATCH(VALUE(SUBSTITUTE(UPPER(RIGHT(A56,LEN(A56)-FIND(" ",A56,1))),"X","")),INDIRECT("Dados!"&amp;ADDRESS(1,MATCH(LEFT(A56,FIND(" ",A56,1)-1),#REF!,0))&amp;":"&amp;ADDRESS(150,MATCH(LEFT(A56,FIND(" ",A56,1)-1),#REF!,0))),0),MATCH(LEFT(A56,FIND(" ",A56,1)-1),#REF!,0)+1))/7.85*Y56,"")</f>
        <v/>
      </c>
      <c r="AA56" s="23" t="str">
        <f ca="1">IF(A56&lt;&gt;"",INDIRECT("Dados!"&amp;ADDRESS(MATCH(VALUE(SUBSTITUTE(UPPER(RIGHT(A56,LEN(A56)-FIND(" ",A56,1))),"X","")),INDIRECT("Dados!"&amp;ADDRESS(1,MATCH(LEFT(A56,FIND(" ",A56,1)-1),#REF!,0))&amp;":"&amp;ADDRESS(150,MATCH(LEFT(A56,FIND(" ",A56,1)-1),#REF!,0))),0),MATCH(LEFT(A56,FIND(" ",A56,1)-1),#REF!,0)+2)),"")</f>
        <v/>
      </c>
      <c r="AB56" s="201"/>
      <c r="AC56" s="141"/>
      <c r="AD56" s="141"/>
      <c r="AE56" s="141"/>
      <c r="AF56" s="141"/>
      <c r="AG56" s="171"/>
      <c r="AH56" s="141"/>
      <c r="AI56" s="172"/>
      <c r="AJ56" s="141"/>
      <c r="AK56" s="171"/>
      <c r="AL56" s="141"/>
      <c r="AM56" s="172"/>
      <c r="AN56" s="141"/>
      <c r="AO56" s="171"/>
      <c r="AP56" s="141"/>
      <c r="AQ56" s="141"/>
      <c r="AR56" s="232"/>
    </row>
    <row r="57" spans="1:44" ht="15.75" hidden="1" x14ac:dyDescent="0.25">
      <c r="A57" s="48"/>
      <c r="B57" s="9" t="str">
        <f t="shared" si="18"/>
        <v/>
      </c>
      <c r="C57" s="46" t="str">
        <f t="shared" si="19"/>
        <v/>
      </c>
      <c r="D57" s="7"/>
      <c r="E57" s="8"/>
      <c r="F57" s="36" t="str">
        <f t="shared" si="11"/>
        <v/>
      </c>
      <c r="G57" s="8"/>
      <c r="H57" s="36" t="str">
        <f t="shared" si="12"/>
        <v/>
      </c>
      <c r="I57" s="8"/>
      <c r="J57" s="9"/>
      <c r="K57" s="9"/>
      <c r="L57" s="61" t="str">
        <f t="shared" si="13"/>
        <v/>
      </c>
      <c r="M57" s="65" t="str">
        <f t="shared" si="14"/>
        <v/>
      </c>
      <c r="N57" s="54" t="str">
        <f t="shared" si="15"/>
        <v/>
      </c>
      <c r="O57" s="10"/>
      <c r="P57" s="10"/>
      <c r="Q57" s="11"/>
      <c r="R57" s="10"/>
      <c r="S57" s="51" t="str">
        <f t="shared" si="10"/>
        <v/>
      </c>
      <c r="T57" s="53" t="str">
        <f t="shared" si="6"/>
        <v/>
      </c>
      <c r="U57" s="239" t="str">
        <f t="shared" si="9"/>
        <v xml:space="preserve"> </v>
      </c>
      <c r="V57" s="244"/>
      <c r="W57" s="54" t="str">
        <f t="shared" ca="1" si="7"/>
        <v/>
      </c>
      <c r="X57" s="249" t="str">
        <f t="shared" si="8"/>
        <v/>
      </c>
      <c r="Y57" s="68" t="str">
        <f t="shared" si="16"/>
        <v/>
      </c>
      <c r="Z57" s="68" t="str">
        <f ca="1">IF(A57&lt;&gt;"",INDIRECT("Dados!"&amp;ADDRESS(MATCH(VALUE(SUBSTITUTE(UPPER(RIGHT(A57,LEN(A57)-FIND(" ",A57,1))),"X","")),INDIRECT("Dados!"&amp;ADDRESS(1,MATCH(LEFT(A57,FIND(" ",A57,1)-1),#REF!,0))&amp;":"&amp;ADDRESS(150,MATCH(LEFT(A57,FIND(" ",A57,1)-1),#REF!,0))),0),MATCH(LEFT(A57,FIND(" ",A57,1)-1),#REF!,0)+1))/7.85*Y57,"")</f>
        <v/>
      </c>
      <c r="AA57" s="68" t="str">
        <f ca="1">IF(A57&lt;&gt;"",INDIRECT("Dados!"&amp;ADDRESS(MATCH(VALUE(SUBSTITUTE(UPPER(RIGHT(A57,LEN(A57)-FIND(" ",A57,1))),"X","")),INDIRECT("Dados!"&amp;ADDRESS(1,MATCH(LEFT(A57,FIND(" ",A57,1)-1),#REF!,0))&amp;":"&amp;ADDRESS(150,MATCH(LEFT(A57,FIND(" ",A57,1)-1),#REF!,0))),0),MATCH(LEFT(A57,FIND(" ",A57,1)-1),#REF!,0)+2)),"")</f>
        <v/>
      </c>
      <c r="AB57" s="201"/>
      <c r="AC57" s="140"/>
      <c r="AD57" s="140"/>
      <c r="AE57" s="140"/>
      <c r="AF57" s="140"/>
      <c r="AG57" s="169"/>
      <c r="AH57" s="140"/>
      <c r="AI57" s="170"/>
      <c r="AJ57" s="140"/>
      <c r="AK57" s="169"/>
      <c r="AL57" s="140"/>
      <c r="AM57" s="170"/>
      <c r="AN57" s="140"/>
      <c r="AO57" s="169"/>
      <c r="AP57" s="140"/>
      <c r="AQ57" s="141"/>
      <c r="AR57" s="232"/>
    </row>
    <row r="58" spans="1:44" ht="15.75" hidden="1" x14ac:dyDescent="0.25">
      <c r="A58" s="48"/>
      <c r="B58" s="20" t="str">
        <f t="shared" si="18"/>
        <v/>
      </c>
      <c r="C58" s="47" t="str">
        <f t="shared" si="19"/>
        <v/>
      </c>
      <c r="D58" s="18"/>
      <c r="E58" s="19"/>
      <c r="F58" s="38" t="str">
        <f t="shared" si="11"/>
        <v/>
      </c>
      <c r="G58" s="19"/>
      <c r="H58" s="38" t="str">
        <f t="shared" si="12"/>
        <v/>
      </c>
      <c r="I58" s="19"/>
      <c r="J58" s="20"/>
      <c r="K58" s="20"/>
      <c r="L58" s="63" t="str">
        <f t="shared" si="13"/>
        <v/>
      </c>
      <c r="M58" s="64" t="str">
        <f t="shared" si="14"/>
        <v/>
      </c>
      <c r="N58" s="55" t="str">
        <f t="shared" si="15"/>
        <v/>
      </c>
      <c r="O58" s="21"/>
      <c r="P58" s="21"/>
      <c r="Q58" s="22"/>
      <c r="R58" s="21"/>
      <c r="S58" s="56" t="str">
        <f t="shared" si="10"/>
        <v/>
      </c>
      <c r="T58" s="55" t="str">
        <f t="shared" si="6"/>
        <v/>
      </c>
      <c r="U58" s="240" t="str">
        <f t="shared" si="9"/>
        <v xml:space="preserve"> </v>
      </c>
      <c r="V58" s="245"/>
      <c r="W58" s="56" t="str">
        <f t="shared" ca="1" si="7"/>
        <v/>
      </c>
      <c r="X58" s="250" t="str">
        <f t="shared" si="8"/>
        <v/>
      </c>
      <c r="Y58" s="23" t="str">
        <f t="shared" si="16"/>
        <v/>
      </c>
      <c r="Z58" s="23" t="str">
        <f ca="1">IF(A58&lt;&gt;"",INDIRECT("Dados!"&amp;ADDRESS(MATCH(VALUE(SUBSTITUTE(UPPER(RIGHT(A58,LEN(A58)-FIND(" ",A58,1))),"X","")),INDIRECT("Dados!"&amp;ADDRESS(1,MATCH(LEFT(A58,FIND(" ",A58,1)-1),#REF!,0))&amp;":"&amp;ADDRESS(150,MATCH(LEFT(A58,FIND(" ",A58,1)-1),#REF!,0))),0),MATCH(LEFT(A58,FIND(" ",A58,1)-1),#REF!,0)+1))/7.85*Y58,"")</f>
        <v/>
      </c>
      <c r="AA58" s="23" t="str">
        <f ca="1">IF(A58&lt;&gt;"",INDIRECT("Dados!"&amp;ADDRESS(MATCH(VALUE(SUBSTITUTE(UPPER(RIGHT(A58,LEN(A58)-FIND(" ",A58,1))),"X","")),INDIRECT("Dados!"&amp;ADDRESS(1,MATCH(LEFT(A58,FIND(" ",A58,1)-1),#REF!,0))&amp;":"&amp;ADDRESS(150,MATCH(LEFT(A58,FIND(" ",A58,1)-1),#REF!,0))),0),MATCH(LEFT(A58,FIND(" ",A58,1)-1),#REF!,0)+2)),"")</f>
        <v/>
      </c>
      <c r="AB58" s="201"/>
      <c r="AC58" s="141"/>
      <c r="AD58" s="141"/>
      <c r="AE58" s="141"/>
      <c r="AF58" s="141"/>
      <c r="AG58" s="171"/>
      <c r="AH58" s="141"/>
      <c r="AI58" s="172"/>
      <c r="AJ58" s="141"/>
      <c r="AK58" s="171"/>
      <c r="AL58" s="141"/>
      <c r="AM58" s="172"/>
      <c r="AN58" s="141"/>
      <c r="AO58" s="171"/>
      <c r="AP58" s="141"/>
      <c r="AQ58" s="141"/>
      <c r="AR58" s="232"/>
    </row>
    <row r="59" spans="1:44" ht="15.75" hidden="1" x14ac:dyDescent="0.25">
      <c r="A59" s="48"/>
      <c r="B59" s="9" t="str">
        <f t="shared" si="18"/>
        <v/>
      </c>
      <c r="C59" s="46" t="str">
        <f t="shared" si="19"/>
        <v/>
      </c>
      <c r="D59" s="7"/>
      <c r="E59" s="8"/>
      <c r="F59" s="36" t="str">
        <f t="shared" si="11"/>
        <v/>
      </c>
      <c r="G59" s="8"/>
      <c r="H59" s="36" t="str">
        <f t="shared" si="12"/>
        <v/>
      </c>
      <c r="I59" s="8"/>
      <c r="J59" s="9"/>
      <c r="K59" s="9"/>
      <c r="L59" s="61" t="str">
        <f t="shared" si="13"/>
        <v/>
      </c>
      <c r="M59" s="65" t="str">
        <f t="shared" si="14"/>
        <v/>
      </c>
      <c r="N59" s="54" t="str">
        <f t="shared" si="15"/>
        <v/>
      </c>
      <c r="O59" s="10"/>
      <c r="P59" s="10"/>
      <c r="Q59" s="11"/>
      <c r="R59" s="10"/>
      <c r="S59" s="51" t="str">
        <f t="shared" si="10"/>
        <v/>
      </c>
      <c r="T59" s="53" t="str">
        <f t="shared" si="6"/>
        <v/>
      </c>
      <c r="U59" s="239" t="str">
        <f t="shared" si="9"/>
        <v xml:space="preserve"> </v>
      </c>
      <c r="V59" s="244"/>
      <c r="W59" s="54" t="str">
        <f t="shared" ca="1" si="7"/>
        <v/>
      </c>
      <c r="X59" s="249" t="str">
        <f t="shared" si="8"/>
        <v/>
      </c>
      <c r="Y59" s="68" t="str">
        <f t="shared" si="16"/>
        <v/>
      </c>
      <c r="Z59" s="68" t="str">
        <f ca="1">IF(A59&lt;&gt;"",INDIRECT("Dados!"&amp;ADDRESS(MATCH(VALUE(SUBSTITUTE(UPPER(RIGHT(A59,LEN(A59)-FIND(" ",A59,1))),"X","")),INDIRECT("Dados!"&amp;ADDRESS(1,MATCH(LEFT(A59,FIND(" ",A59,1)-1),#REF!,0))&amp;":"&amp;ADDRESS(150,MATCH(LEFT(A59,FIND(" ",A59,1)-1),#REF!,0))),0),MATCH(LEFT(A59,FIND(" ",A59,1)-1),#REF!,0)+1))/7.85*Y59,"")</f>
        <v/>
      </c>
      <c r="AA59" s="68" t="str">
        <f ca="1">IF(A59&lt;&gt;"",INDIRECT("Dados!"&amp;ADDRESS(MATCH(VALUE(SUBSTITUTE(UPPER(RIGHT(A59,LEN(A59)-FIND(" ",A59,1))),"X","")),INDIRECT("Dados!"&amp;ADDRESS(1,MATCH(LEFT(A59,FIND(" ",A59,1)-1),#REF!,0))&amp;":"&amp;ADDRESS(150,MATCH(LEFT(A59,FIND(" ",A59,1)-1),#REF!,0))),0),MATCH(LEFT(A59,FIND(" ",A59,1)-1),#REF!,0)+2)),"")</f>
        <v/>
      </c>
      <c r="AB59" s="201"/>
      <c r="AC59" s="140"/>
      <c r="AD59" s="140"/>
      <c r="AE59" s="140"/>
      <c r="AF59" s="140"/>
      <c r="AG59" s="169"/>
      <c r="AH59" s="140"/>
      <c r="AI59" s="170"/>
      <c r="AJ59" s="140"/>
      <c r="AK59" s="169"/>
      <c r="AL59" s="140"/>
      <c r="AM59" s="170"/>
      <c r="AN59" s="140"/>
      <c r="AO59" s="169"/>
      <c r="AP59" s="140"/>
      <c r="AQ59" s="141"/>
      <c r="AR59" s="232"/>
    </row>
    <row r="60" spans="1:44" ht="15.75" hidden="1" x14ac:dyDescent="0.25">
      <c r="A60" s="48"/>
      <c r="B60" s="20" t="str">
        <f t="shared" si="18"/>
        <v/>
      </c>
      <c r="C60" s="47" t="str">
        <f t="shared" si="19"/>
        <v/>
      </c>
      <c r="D60" s="18"/>
      <c r="E60" s="19"/>
      <c r="F60" s="38" t="str">
        <f t="shared" si="11"/>
        <v/>
      </c>
      <c r="G60" s="19"/>
      <c r="H60" s="38" t="str">
        <f t="shared" si="12"/>
        <v/>
      </c>
      <c r="I60" s="19"/>
      <c r="J60" s="20"/>
      <c r="K60" s="20"/>
      <c r="L60" s="63" t="str">
        <f t="shared" si="13"/>
        <v/>
      </c>
      <c r="M60" s="64" t="str">
        <f t="shared" si="14"/>
        <v/>
      </c>
      <c r="N60" s="55" t="str">
        <f t="shared" si="15"/>
        <v/>
      </c>
      <c r="O60" s="21"/>
      <c r="P60" s="21"/>
      <c r="Q60" s="22"/>
      <c r="R60" s="21"/>
      <c r="S60" s="56" t="str">
        <f t="shared" si="10"/>
        <v/>
      </c>
      <c r="T60" s="55" t="str">
        <f t="shared" si="6"/>
        <v/>
      </c>
      <c r="U60" s="240" t="str">
        <f t="shared" si="9"/>
        <v xml:space="preserve"> </v>
      </c>
      <c r="V60" s="245"/>
      <c r="W60" s="56" t="str">
        <f t="shared" ca="1" si="7"/>
        <v/>
      </c>
      <c r="X60" s="250" t="str">
        <f t="shared" si="8"/>
        <v/>
      </c>
      <c r="Y60" s="23" t="str">
        <f t="shared" si="16"/>
        <v/>
      </c>
      <c r="Z60" s="23" t="str">
        <f ca="1">IF(A60&lt;&gt;"",INDIRECT("Dados!"&amp;ADDRESS(MATCH(VALUE(SUBSTITUTE(UPPER(RIGHT(A60,LEN(A60)-FIND(" ",A60,1))),"X","")),INDIRECT("Dados!"&amp;ADDRESS(1,MATCH(LEFT(A60,FIND(" ",A60,1)-1),#REF!,0))&amp;":"&amp;ADDRESS(150,MATCH(LEFT(A60,FIND(" ",A60,1)-1),#REF!,0))),0),MATCH(LEFT(A60,FIND(" ",A60,1)-1),#REF!,0)+1))/7.85*Y60,"")</f>
        <v/>
      </c>
      <c r="AA60" s="23" t="str">
        <f ca="1">IF(A60&lt;&gt;"",INDIRECT("Dados!"&amp;ADDRESS(MATCH(VALUE(SUBSTITUTE(UPPER(RIGHT(A60,LEN(A60)-FIND(" ",A60,1))),"X","")),INDIRECT("Dados!"&amp;ADDRESS(1,MATCH(LEFT(A60,FIND(" ",A60,1)-1),#REF!,0))&amp;":"&amp;ADDRESS(150,MATCH(LEFT(A60,FIND(" ",A60,1)-1),#REF!,0))),0),MATCH(LEFT(A60,FIND(" ",A60,1)-1),#REF!,0)+2)),"")</f>
        <v/>
      </c>
      <c r="AB60" s="201"/>
      <c r="AC60" s="141"/>
      <c r="AD60" s="141"/>
      <c r="AE60" s="141"/>
      <c r="AF60" s="141"/>
      <c r="AG60" s="171"/>
      <c r="AH60" s="141"/>
      <c r="AI60" s="172"/>
      <c r="AJ60" s="141"/>
      <c r="AK60" s="171"/>
      <c r="AL60" s="141"/>
      <c r="AM60" s="172"/>
      <c r="AN60" s="141"/>
      <c r="AO60" s="171"/>
      <c r="AP60" s="141"/>
      <c r="AQ60" s="141"/>
      <c r="AR60" s="232"/>
    </row>
    <row r="61" spans="1:44" ht="15.75" hidden="1" x14ac:dyDescent="0.25">
      <c r="A61" s="48"/>
      <c r="B61" s="9" t="str">
        <f t="shared" si="18"/>
        <v/>
      </c>
      <c r="C61" s="46" t="str">
        <f t="shared" si="19"/>
        <v/>
      </c>
      <c r="D61" s="7"/>
      <c r="E61" s="8"/>
      <c r="F61" s="36" t="str">
        <f t="shared" si="11"/>
        <v/>
      </c>
      <c r="G61" s="8"/>
      <c r="H61" s="36" t="str">
        <f t="shared" si="12"/>
        <v/>
      </c>
      <c r="I61" s="8"/>
      <c r="J61" s="9"/>
      <c r="K61" s="9"/>
      <c r="L61" s="61" t="str">
        <f t="shared" si="13"/>
        <v/>
      </c>
      <c r="M61" s="65" t="str">
        <f t="shared" si="14"/>
        <v/>
      </c>
      <c r="N61" s="54" t="str">
        <f t="shared" si="15"/>
        <v/>
      </c>
      <c r="O61" s="10"/>
      <c r="P61" s="10"/>
      <c r="Q61" s="11"/>
      <c r="R61" s="10"/>
      <c r="S61" s="51" t="str">
        <f t="shared" si="10"/>
        <v/>
      </c>
      <c r="T61" s="53" t="str">
        <f t="shared" si="6"/>
        <v/>
      </c>
      <c r="U61" s="239" t="str">
        <f t="shared" si="9"/>
        <v xml:space="preserve"> </v>
      </c>
      <c r="V61" s="244"/>
      <c r="W61" s="54" t="str">
        <f t="shared" ca="1" si="7"/>
        <v/>
      </c>
      <c r="X61" s="249" t="str">
        <f t="shared" si="8"/>
        <v/>
      </c>
      <c r="Y61" s="68" t="str">
        <f t="shared" si="16"/>
        <v/>
      </c>
      <c r="Z61" s="68" t="str">
        <f ca="1">IF(A61&lt;&gt;"",INDIRECT("Dados!"&amp;ADDRESS(MATCH(VALUE(SUBSTITUTE(UPPER(RIGHT(A61,LEN(A61)-FIND(" ",A61,1))),"X","")),INDIRECT("Dados!"&amp;ADDRESS(1,MATCH(LEFT(A61,FIND(" ",A61,1)-1),#REF!,0))&amp;":"&amp;ADDRESS(150,MATCH(LEFT(A61,FIND(" ",A61,1)-1),#REF!,0))),0),MATCH(LEFT(A61,FIND(" ",A61,1)-1),#REF!,0)+1))/7.85*Y61,"")</f>
        <v/>
      </c>
      <c r="AA61" s="68" t="str">
        <f ca="1">IF(A61&lt;&gt;"",INDIRECT("Dados!"&amp;ADDRESS(MATCH(VALUE(SUBSTITUTE(UPPER(RIGHT(A61,LEN(A61)-FIND(" ",A61,1))),"X","")),INDIRECT("Dados!"&amp;ADDRESS(1,MATCH(LEFT(A61,FIND(" ",A61,1)-1),#REF!,0))&amp;":"&amp;ADDRESS(150,MATCH(LEFT(A61,FIND(" ",A61,1)-1),#REF!,0))),0),MATCH(LEFT(A61,FIND(" ",A61,1)-1),#REF!,0)+2)),"")</f>
        <v/>
      </c>
      <c r="AB61" s="201"/>
      <c r="AC61" s="140"/>
      <c r="AD61" s="140"/>
      <c r="AE61" s="140"/>
      <c r="AF61" s="140"/>
      <c r="AG61" s="169"/>
      <c r="AH61" s="140"/>
      <c r="AI61" s="170"/>
      <c r="AJ61" s="140"/>
      <c r="AK61" s="169"/>
      <c r="AL61" s="140"/>
      <c r="AM61" s="170"/>
      <c r="AN61" s="140"/>
      <c r="AO61" s="169"/>
      <c r="AP61" s="140"/>
      <c r="AQ61" s="141"/>
      <c r="AR61" s="232"/>
    </row>
    <row r="62" spans="1:44" ht="15.75" hidden="1" x14ac:dyDescent="0.25">
      <c r="A62" s="48"/>
      <c r="B62" s="20" t="str">
        <f t="shared" si="18"/>
        <v/>
      </c>
      <c r="C62" s="47" t="str">
        <f t="shared" si="19"/>
        <v/>
      </c>
      <c r="D62" s="18"/>
      <c r="E62" s="19"/>
      <c r="F62" s="38" t="str">
        <f t="shared" si="11"/>
        <v/>
      </c>
      <c r="G62" s="19"/>
      <c r="H62" s="38" t="str">
        <f t="shared" si="12"/>
        <v/>
      </c>
      <c r="I62" s="19"/>
      <c r="J62" s="20"/>
      <c r="K62" s="20"/>
      <c r="L62" s="63" t="str">
        <f t="shared" si="13"/>
        <v/>
      </c>
      <c r="M62" s="64" t="str">
        <f t="shared" si="14"/>
        <v/>
      </c>
      <c r="N62" s="55" t="str">
        <f t="shared" si="15"/>
        <v/>
      </c>
      <c r="O62" s="21"/>
      <c r="P62" s="21"/>
      <c r="Q62" s="22"/>
      <c r="R62" s="21"/>
      <c r="S62" s="56" t="str">
        <f t="shared" si="10"/>
        <v/>
      </c>
      <c r="T62" s="55" t="str">
        <f t="shared" si="6"/>
        <v/>
      </c>
      <c r="U62" s="240" t="str">
        <f t="shared" si="9"/>
        <v xml:space="preserve"> </v>
      </c>
      <c r="V62" s="245"/>
      <c r="W62" s="56" t="str">
        <f t="shared" ca="1" si="7"/>
        <v/>
      </c>
      <c r="X62" s="250" t="str">
        <f t="shared" si="8"/>
        <v/>
      </c>
      <c r="Y62" s="23" t="str">
        <f t="shared" si="16"/>
        <v/>
      </c>
      <c r="Z62" s="23" t="str">
        <f ca="1">IF(A62&lt;&gt;"",INDIRECT("Dados!"&amp;ADDRESS(MATCH(VALUE(SUBSTITUTE(UPPER(RIGHT(A62,LEN(A62)-FIND(" ",A62,1))),"X","")),INDIRECT("Dados!"&amp;ADDRESS(1,MATCH(LEFT(A62,FIND(" ",A62,1)-1),#REF!,0))&amp;":"&amp;ADDRESS(150,MATCH(LEFT(A62,FIND(" ",A62,1)-1),#REF!,0))),0),MATCH(LEFT(A62,FIND(" ",A62,1)-1),#REF!,0)+1))/7.85*Y62,"")</f>
        <v/>
      </c>
      <c r="AA62" s="23" t="str">
        <f ca="1">IF(A62&lt;&gt;"",INDIRECT("Dados!"&amp;ADDRESS(MATCH(VALUE(SUBSTITUTE(UPPER(RIGHT(A62,LEN(A62)-FIND(" ",A62,1))),"X","")),INDIRECT("Dados!"&amp;ADDRESS(1,MATCH(LEFT(A62,FIND(" ",A62,1)-1),#REF!,0))&amp;":"&amp;ADDRESS(150,MATCH(LEFT(A62,FIND(" ",A62,1)-1),#REF!,0))),0),MATCH(LEFT(A62,FIND(" ",A62,1)-1),#REF!,0)+2)),"")</f>
        <v/>
      </c>
      <c r="AB62" s="201"/>
      <c r="AC62" s="141"/>
      <c r="AD62" s="141"/>
      <c r="AE62" s="141"/>
      <c r="AF62" s="141"/>
      <c r="AG62" s="171"/>
      <c r="AH62" s="141"/>
      <c r="AI62" s="172"/>
      <c r="AJ62" s="141"/>
      <c r="AK62" s="171"/>
      <c r="AL62" s="141"/>
      <c r="AM62" s="172"/>
      <c r="AN62" s="141"/>
      <c r="AO62" s="171"/>
      <c r="AP62" s="141"/>
      <c r="AQ62" s="141"/>
      <c r="AR62" s="232"/>
    </row>
    <row r="63" spans="1:44" ht="15.75" hidden="1" x14ac:dyDescent="0.25">
      <c r="A63" s="48"/>
      <c r="B63" s="9" t="str">
        <f t="shared" si="18"/>
        <v/>
      </c>
      <c r="C63" s="46" t="str">
        <f t="shared" si="19"/>
        <v/>
      </c>
      <c r="D63" s="7"/>
      <c r="E63" s="8"/>
      <c r="F63" s="36" t="str">
        <f t="shared" si="11"/>
        <v/>
      </c>
      <c r="G63" s="8"/>
      <c r="H63" s="36" t="str">
        <f t="shared" si="12"/>
        <v/>
      </c>
      <c r="I63" s="8"/>
      <c r="J63" s="9"/>
      <c r="K63" s="9"/>
      <c r="L63" s="61" t="str">
        <f t="shared" si="13"/>
        <v/>
      </c>
      <c r="M63" s="65" t="str">
        <f t="shared" si="14"/>
        <v/>
      </c>
      <c r="N63" s="54" t="str">
        <f t="shared" si="15"/>
        <v/>
      </c>
      <c r="O63" s="10"/>
      <c r="P63" s="10"/>
      <c r="Q63" s="11"/>
      <c r="R63" s="10"/>
      <c r="S63" s="51" t="str">
        <f t="shared" si="10"/>
        <v/>
      </c>
      <c r="T63" s="53" t="str">
        <f t="shared" si="6"/>
        <v/>
      </c>
      <c r="U63" s="239" t="str">
        <f t="shared" si="9"/>
        <v xml:space="preserve"> </v>
      </c>
      <c r="V63" s="244"/>
      <c r="W63" s="54" t="str">
        <f t="shared" ca="1" si="7"/>
        <v/>
      </c>
      <c r="X63" s="249" t="str">
        <f t="shared" si="8"/>
        <v/>
      </c>
      <c r="Y63" s="68" t="str">
        <f t="shared" si="16"/>
        <v/>
      </c>
      <c r="Z63" s="68" t="str">
        <f ca="1">IF(A63&lt;&gt;"",INDIRECT("Dados!"&amp;ADDRESS(MATCH(VALUE(SUBSTITUTE(UPPER(RIGHT(A63,LEN(A63)-FIND(" ",A63,1))),"X","")),INDIRECT("Dados!"&amp;ADDRESS(1,MATCH(LEFT(A63,FIND(" ",A63,1)-1),#REF!,0))&amp;":"&amp;ADDRESS(150,MATCH(LEFT(A63,FIND(" ",A63,1)-1),#REF!,0))),0),MATCH(LEFT(A63,FIND(" ",A63,1)-1),#REF!,0)+1))/7.85*Y63,"")</f>
        <v/>
      </c>
      <c r="AA63" s="68" t="str">
        <f ca="1">IF(A63&lt;&gt;"",INDIRECT("Dados!"&amp;ADDRESS(MATCH(VALUE(SUBSTITUTE(UPPER(RIGHT(A63,LEN(A63)-FIND(" ",A63,1))),"X","")),INDIRECT("Dados!"&amp;ADDRESS(1,MATCH(LEFT(A63,FIND(" ",A63,1)-1),#REF!,0))&amp;":"&amp;ADDRESS(150,MATCH(LEFT(A63,FIND(" ",A63,1)-1),#REF!,0))),0),MATCH(LEFT(A63,FIND(" ",A63,1)-1),#REF!,0)+2)),"")</f>
        <v/>
      </c>
      <c r="AB63" s="201"/>
      <c r="AC63" s="140"/>
      <c r="AD63" s="140"/>
      <c r="AE63" s="140"/>
      <c r="AF63" s="140"/>
      <c r="AG63" s="169"/>
      <c r="AH63" s="140"/>
      <c r="AI63" s="170"/>
      <c r="AJ63" s="140"/>
      <c r="AK63" s="169"/>
      <c r="AL63" s="140"/>
      <c r="AM63" s="170"/>
      <c r="AN63" s="140"/>
      <c r="AO63" s="169"/>
      <c r="AP63" s="140"/>
      <c r="AQ63" s="141"/>
      <c r="AR63" s="232"/>
    </row>
    <row r="64" spans="1:44" ht="15.75" hidden="1" x14ac:dyDescent="0.25">
      <c r="A64" s="48"/>
      <c r="B64" s="20" t="str">
        <f t="shared" si="18"/>
        <v/>
      </c>
      <c r="C64" s="47" t="str">
        <f t="shared" si="19"/>
        <v/>
      </c>
      <c r="D64" s="18"/>
      <c r="E64" s="19"/>
      <c r="F64" s="38" t="str">
        <f t="shared" si="11"/>
        <v/>
      </c>
      <c r="G64" s="19"/>
      <c r="H64" s="38" t="str">
        <f t="shared" si="12"/>
        <v/>
      </c>
      <c r="I64" s="19"/>
      <c r="J64" s="20"/>
      <c r="K64" s="20"/>
      <c r="L64" s="63" t="str">
        <f t="shared" si="13"/>
        <v/>
      </c>
      <c r="M64" s="64" t="str">
        <f t="shared" si="14"/>
        <v/>
      </c>
      <c r="N64" s="55" t="str">
        <f t="shared" si="15"/>
        <v/>
      </c>
      <c r="O64" s="21"/>
      <c r="P64" s="21"/>
      <c r="Q64" s="22"/>
      <c r="R64" s="21"/>
      <c r="S64" s="56" t="str">
        <f t="shared" si="10"/>
        <v/>
      </c>
      <c r="T64" s="55" t="str">
        <f t="shared" si="6"/>
        <v/>
      </c>
      <c r="U64" s="240" t="str">
        <f t="shared" si="9"/>
        <v xml:space="preserve"> </v>
      </c>
      <c r="V64" s="245"/>
      <c r="W64" s="56" t="str">
        <f t="shared" ca="1" si="7"/>
        <v/>
      </c>
      <c r="X64" s="250" t="str">
        <f t="shared" si="8"/>
        <v/>
      </c>
      <c r="Y64" s="23" t="str">
        <f t="shared" si="16"/>
        <v/>
      </c>
      <c r="Z64" s="23" t="str">
        <f ca="1">IF(A64&lt;&gt;"",INDIRECT("Dados!"&amp;ADDRESS(MATCH(VALUE(SUBSTITUTE(UPPER(RIGHT(A64,LEN(A64)-FIND(" ",A64,1))),"X","")),INDIRECT("Dados!"&amp;ADDRESS(1,MATCH(LEFT(A64,FIND(" ",A64,1)-1),#REF!,0))&amp;":"&amp;ADDRESS(150,MATCH(LEFT(A64,FIND(" ",A64,1)-1),#REF!,0))),0),MATCH(LEFT(A64,FIND(" ",A64,1)-1),#REF!,0)+1))/7.85*Y64,"")</f>
        <v/>
      </c>
      <c r="AA64" s="23" t="str">
        <f ca="1">IF(A64&lt;&gt;"",INDIRECT("Dados!"&amp;ADDRESS(MATCH(VALUE(SUBSTITUTE(UPPER(RIGHT(A64,LEN(A64)-FIND(" ",A64,1))),"X","")),INDIRECT("Dados!"&amp;ADDRESS(1,MATCH(LEFT(A64,FIND(" ",A64,1)-1),#REF!,0))&amp;":"&amp;ADDRESS(150,MATCH(LEFT(A64,FIND(" ",A64,1)-1),#REF!,0))),0),MATCH(LEFT(A64,FIND(" ",A64,1)-1),#REF!,0)+2)),"")</f>
        <v/>
      </c>
      <c r="AB64" s="201"/>
      <c r="AC64" s="141"/>
      <c r="AD64" s="141"/>
      <c r="AE64" s="141"/>
      <c r="AF64" s="141"/>
      <c r="AG64" s="171"/>
      <c r="AH64" s="141"/>
      <c r="AI64" s="172"/>
      <c r="AJ64" s="141"/>
      <c r="AK64" s="171"/>
      <c r="AL64" s="141"/>
      <c r="AM64" s="172"/>
      <c r="AN64" s="141"/>
      <c r="AO64" s="171"/>
      <c r="AP64" s="141"/>
      <c r="AQ64" s="141"/>
      <c r="AR64" s="232"/>
    </row>
    <row r="65" spans="1:44" ht="15.75" hidden="1" x14ac:dyDescent="0.25">
      <c r="A65" s="48"/>
      <c r="B65" s="9" t="str">
        <f t="shared" si="18"/>
        <v/>
      </c>
      <c r="C65" s="46" t="str">
        <f t="shared" si="19"/>
        <v/>
      </c>
      <c r="D65" s="7"/>
      <c r="E65" s="8"/>
      <c r="F65" s="36" t="str">
        <f t="shared" si="11"/>
        <v/>
      </c>
      <c r="G65" s="8"/>
      <c r="H65" s="36" t="str">
        <f t="shared" si="12"/>
        <v/>
      </c>
      <c r="I65" s="8"/>
      <c r="J65" s="9"/>
      <c r="K65" s="9"/>
      <c r="L65" s="61" t="str">
        <f t="shared" si="13"/>
        <v/>
      </c>
      <c r="M65" s="65" t="str">
        <f t="shared" si="14"/>
        <v/>
      </c>
      <c r="N65" s="54" t="str">
        <f t="shared" si="15"/>
        <v/>
      </c>
      <c r="O65" s="10"/>
      <c r="P65" s="10"/>
      <c r="Q65" s="11"/>
      <c r="R65" s="10"/>
      <c r="S65" s="51" t="str">
        <f t="shared" si="10"/>
        <v/>
      </c>
      <c r="T65" s="53" t="str">
        <f t="shared" si="6"/>
        <v/>
      </c>
      <c r="U65" s="239" t="str">
        <f t="shared" si="9"/>
        <v xml:space="preserve"> </v>
      </c>
      <c r="V65" s="244"/>
      <c r="W65" s="54" t="str">
        <f t="shared" ca="1" si="7"/>
        <v/>
      </c>
      <c r="X65" s="249" t="str">
        <f t="shared" si="8"/>
        <v/>
      </c>
      <c r="Y65" s="68" t="str">
        <f t="shared" si="16"/>
        <v/>
      </c>
      <c r="Z65" s="68" t="str">
        <f ca="1">IF(A65&lt;&gt;"",INDIRECT("Dados!"&amp;ADDRESS(MATCH(VALUE(SUBSTITUTE(UPPER(RIGHT(A65,LEN(A65)-FIND(" ",A65,1))),"X","")),INDIRECT("Dados!"&amp;ADDRESS(1,MATCH(LEFT(A65,FIND(" ",A65,1)-1),#REF!,0))&amp;":"&amp;ADDRESS(150,MATCH(LEFT(A65,FIND(" ",A65,1)-1),#REF!,0))),0),MATCH(LEFT(A65,FIND(" ",A65,1)-1),#REF!,0)+1))/7.85*Y65,"")</f>
        <v/>
      </c>
      <c r="AA65" s="68" t="str">
        <f ca="1">IF(A65&lt;&gt;"",INDIRECT("Dados!"&amp;ADDRESS(MATCH(VALUE(SUBSTITUTE(UPPER(RIGHT(A65,LEN(A65)-FIND(" ",A65,1))),"X","")),INDIRECT("Dados!"&amp;ADDRESS(1,MATCH(LEFT(A65,FIND(" ",A65,1)-1),#REF!,0))&amp;":"&amp;ADDRESS(150,MATCH(LEFT(A65,FIND(" ",A65,1)-1),#REF!,0))),0),MATCH(LEFT(A65,FIND(" ",A65,1)-1),#REF!,0)+2)),"")</f>
        <v/>
      </c>
      <c r="AB65" s="201"/>
      <c r="AC65" s="140"/>
      <c r="AD65" s="140"/>
      <c r="AE65" s="140"/>
      <c r="AF65" s="140"/>
      <c r="AG65" s="169"/>
      <c r="AH65" s="140"/>
      <c r="AI65" s="170"/>
      <c r="AJ65" s="140"/>
      <c r="AK65" s="169"/>
      <c r="AL65" s="140"/>
      <c r="AM65" s="170"/>
      <c r="AN65" s="140"/>
      <c r="AO65" s="169"/>
      <c r="AP65" s="140"/>
      <c r="AQ65" s="141"/>
      <c r="AR65" s="232"/>
    </row>
    <row r="66" spans="1:44" ht="15.75" hidden="1" x14ac:dyDescent="0.25">
      <c r="A66" s="48"/>
      <c r="B66" s="20" t="str">
        <f t="shared" si="18"/>
        <v/>
      </c>
      <c r="C66" s="47" t="str">
        <f t="shared" si="19"/>
        <v/>
      </c>
      <c r="D66" s="18"/>
      <c r="E66" s="19"/>
      <c r="F66" s="38" t="str">
        <f t="shared" si="11"/>
        <v/>
      </c>
      <c r="G66" s="19"/>
      <c r="H66" s="38" t="str">
        <f t="shared" si="12"/>
        <v/>
      </c>
      <c r="I66" s="19"/>
      <c r="J66" s="20"/>
      <c r="K66" s="20"/>
      <c r="L66" s="63" t="str">
        <f t="shared" si="13"/>
        <v/>
      </c>
      <c r="M66" s="64" t="str">
        <f t="shared" si="14"/>
        <v/>
      </c>
      <c r="N66" s="55" t="str">
        <f t="shared" si="15"/>
        <v/>
      </c>
      <c r="O66" s="21"/>
      <c r="P66" s="21"/>
      <c r="Q66" s="22"/>
      <c r="R66" s="21"/>
      <c r="S66" s="56" t="str">
        <f t="shared" si="10"/>
        <v/>
      </c>
      <c r="T66" s="55" t="str">
        <f t="shared" si="6"/>
        <v/>
      </c>
      <c r="U66" s="240" t="str">
        <f t="shared" si="9"/>
        <v xml:space="preserve"> </v>
      </c>
      <c r="V66" s="245"/>
      <c r="W66" s="56" t="str">
        <f t="shared" ca="1" si="7"/>
        <v/>
      </c>
      <c r="X66" s="250" t="str">
        <f t="shared" si="8"/>
        <v/>
      </c>
      <c r="Y66" s="23" t="str">
        <f t="shared" si="16"/>
        <v/>
      </c>
      <c r="Z66" s="23" t="str">
        <f ca="1">IF(A66&lt;&gt;"",INDIRECT("Dados!"&amp;ADDRESS(MATCH(VALUE(SUBSTITUTE(UPPER(RIGHT(A66,LEN(A66)-FIND(" ",A66,1))),"X","")),INDIRECT("Dados!"&amp;ADDRESS(1,MATCH(LEFT(A66,FIND(" ",A66,1)-1),#REF!,0))&amp;":"&amp;ADDRESS(150,MATCH(LEFT(A66,FIND(" ",A66,1)-1),#REF!,0))),0),MATCH(LEFT(A66,FIND(" ",A66,1)-1),#REF!,0)+1))/7.85*Y66,"")</f>
        <v/>
      </c>
      <c r="AA66" s="23" t="str">
        <f ca="1">IF(A66&lt;&gt;"",INDIRECT("Dados!"&amp;ADDRESS(MATCH(VALUE(SUBSTITUTE(UPPER(RIGHT(A66,LEN(A66)-FIND(" ",A66,1))),"X","")),INDIRECT("Dados!"&amp;ADDRESS(1,MATCH(LEFT(A66,FIND(" ",A66,1)-1),#REF!,0))&amp;":"&amp;ADDRESS(150,MATCH(LEFT(A66,FIND(" ",A66,1)-1),#REF!,0))),0),MATCH(LEFT(A66,FIND(" ",A66,1)-1),#REF!,0)+2)),"")</f>
        <v/>
      </c>
      <c r="AB66" s="201"/>
      <c r="AC66" s="141"/>
      <c r="AD66" s="141"/>
      <c r="AE66" s="141"/>
      <c r="AF66" s="141"/>
      <c r="AG66" s="171"/>
      <c r="AH66" s="141"/>
      <c r="AI66" s="172"/>
      <c r="AJ66" s="141"/>
      <c r="AK66" s="171"/>
      <c r="AL66" s="141"/>
      <c r="AM66" s="172"/>
      <c r="AN66" s="141"/>
      <c r="AO66" s="171"/>
      <c r="AP66" s="141"/>
      <c r="AQ66" s="141"/>
      <c r="AR66" s="232"/>
    </row>
    <row r="67" spans="1:44" ht="15.75" hidden="1" x14ac:dyDescent="0.25">
      <c r="A67" s="48"/>
      <c r="B67" s="9" t="str">
        <f t="shared" si="18"/>
        <v/>
      </c>
      <c r="C67" s="46" t="str">
        <f t="shared" si="19"/>
        <v/>
      </c>
      <c r="D67" s="7"/>
      <c r="E67" s="8"/>
      <c r="F67" s="36" t="str">
        <f t="shared" si="11"/>
        <v/>
      </c>
      <c r="G67" s="8"/>
      <c r="H67" s="36" t="str">
        <f t="shared" si="12"/>
        <v/>
      </c>
      <c r="I67" s="8"/>
      <c r="J67" s="9"/>
      <c r="K67" s="9"/>
      <c r="L67" s="61" t="str">
        <f t="shared" si="13"/>
        <v/>
      </c>
      <c r="M67" s="65" t="str">
        <f t="shared" si="14"/>
        <v/>
      </c>
      <c r="N67" s="54" t="str">
        <f t="shared" si="15"/>
        <v/>
      </c>
      <c r="O67" s="10"/>
      <c r="P67" s="10"/>
      <c r="Q67" s="11"/>
      <c r="R67" s="10"/>
      <c r="S67" s="51" t="str">
        <f t="shared" si="10"/>
        <v/>
      </c>
      <c r="T67" s="53" t="str">
        <f t="shared" si="6"/>
        <v/>
      </c>
      <c r="U67" s="239" t="str">
        <f t="shared" si="9"/>
        <v xml:space="preserve"> </v>
      </c>
      <c r="V67" s="244"/>
      <c r="W67" s="54" t="str">
        <f t="shared" ca="1" si="7"/>
        <v/>
      </c>
      <c r="X67" s="249" t="str">
        <f t="shared" si="8"/>
        <v/>
      </c>
      <c r="Y67" s="68" t="str">
        <f t="shared" si="16"/>
        <v/>
      </c>
      <c r="Z67" s="68" t="str">
        <f ca="1">IF(A67&lt;&gt;"",INDIRECT("Dados!"&amp;ADDRESS(MATCH(VALUE(SUBSTITUTE(UPPER(RIGHT(A67,LEN(A67)-FIND(" ",A67,1))),"X","")),INDIRECT("Dados!"&amp;ADDRESS(1,MATCH(LEFT(A67,FIND(" ",A67,1)-1),#REF!,0))&amp;":"&amp;ADDRESS(150,MATCH(LEFT(A67,FIND(" ",A67,1)-1),#REF!,0))),0),MATCH(LEFT(A67,FIND(" ",A67,1)-1),#REF!,0)+1))/7.85*Y67,"")</f>
        <v/>
      </c>
      <c r="AA67" s="68" t="str">
        <f ca="1">IF(A67&lt;&gt;"",INDIRECT("Dados!"&amp;ADDRESS(MATCH(VALUE(SUBSTITUTE(UPPER(RIGHT(A67,LEN(A67)-FIND(" ",A67,1))),"X","")),INDIRECT("Dados!"&amp;ADDRESS(1,MATCH(LEFT(A67,FIND(" ",A67,1)-1),#REF!,0))&amp;":"&amp;ADDRESS(150,MATCH(LEFT(A67,FIND(" ",A67,1)-1),#REF!,0))),0),MATCH(LEFT(A67,FIND(" ",A67,1)-1),#REF!,0)+2)),"")</f>
        <v/>
      </c>
      <c r="AB67" s="201"/>
      <c r="AC67" s="140"/>
      <c r="AD67" s="140"/>
      <c r="AE67" s="140"/>
      <c r="AF67" s="140"/>
      <c r="AG67" s="169"/>
      <c r="AH67" s="140"/>
      <c r="AI67" s="170"/>
      <c r="AJ67" s="140"/>
      <c r="AK67" s="169"/>
      <c r="AL67" s="140"/>
      <c r="AM67" s="170"/>
      <c r="AN67" s="140"/>
      <c r="AO67" s="169"/>
      <c r="AP67" s="140"/>
      <c r="AQ67" s="141"/>
      <c r="AR67" s="232"/>
    </row>
    <row r="68" spans="1:44" ht="15.75" hidden="1" x14ac:dyDescent="0.25">
      <c r="A68" s="48"/>
      <c r="B68" s="20" t="str">
        <f t="shared" si="18"/>
        <v/>
      </c>
      <c r="C68" s="47" t="str">
        <f t="shared" si="19"/>
        <v/>
      </c>
      <c r="D68" s="18"/>
      <c r="E68" s="19"/>
      <c r="F68" s="38" t="str">
        <f t="shared" si="11"/>
        <v/>
      </c>
      <c r="G68" s="19"/>
      <c r="H68" s="38" t="str">
        <f t="shared" si="12"/>
        <v/>
      </c>
      <c r="I68" s="19"/>
      <c r="J68" s="20"/>
      <c r="K68" s="20"/>
      <c r="L68" s="63" t="str">
        <f t="shared" si="13"/>
        <v/>
      </c>
      <c r="M68" s="64" t="str">
        <f t="shared" si="14"/>
        <v/>
      </c>
      <c r="N68" s="55" t="str">
        <f t="shared" si="15"/>
        <v/>
      </c>
      <c r="O68" s="21"/>
      <c r="P68" s="21"/>
      <c r="Q68" s="22"/>
      <c r="R68" s="21"/>
      <c r="S68" s="56" t="str">
        <f t="shared" si="10"/>
        <v/>
      </c>
      <c r="T68" s="55" t="str">
        <f t="shared" si="6"/>
        <v/>
      </c>
      <c r="U68" s="240" t="str">
        <f t="shared" si="9"/>
        <v xml:space="preserve"> </v>
      </c>
      <c r="V68" s="245"/>
      <c r="W68" s="56" t="str">
        <f t="shared" ca="1" si="7"/>
        <v/>
      </c>
      <c r="X68" s="250" t="str">
        <f t="shared" si="8"/>
        <v/>
      </c>
      <c r="Y68" s="23" t="str">
        <f t="shared" si="16"/>
        <v/>
      </c>
      <c r="Z68" s="23" t="str">
        <f ca="1">IF(A68&lt;&gt;"",INDIRECT("Dados!"&amp;ADDRESS(MATCH(VALUE(SUBSTITUTE(UPPER(RIGHT(A68,LEN(A68)-FIND(" ",A68,1))),"X","")),INDIRECT("Dados!"&amp;ADDRESS(1,MATCH(LEFT(A68,FIND(" ",A68,1)-1),#REF!,0))&amp;":"&amp;ADDRESS(150,MATCH(LEFT(A68,FIND(" ",A68,1)-1),#REF!,0))),0),MATCH(LEFT(A68,FIND(" ",A68,1)-1),#REF!,0)+1))/7.85*Y68,"")</f>
        <v/>
      </c>
      <c r="AA68" s="23" t="str">
        <f ca="1">IF(A68&lt;&gt;"",INDIRECT("Dados!"&amp;ADDRESS(MATCH(VALUE(SUBSTITUTE(UPPER(RIGHT(A68,LEN(A68)-FIND(" ",A68,1))),"X","")),INDIRECT("Dados!"&amp;ADDRESS(1,MATCH(LEFT(A68,FIND(" ",A68,1)-1),#REF!,0))&amp;":"&amp;ADDRESS(150,MATCH(LEFT(A68,FIND(" ",A68,1)-1),#REF!,0))),0),MATCH(LEFT(A68,FIND(" ",A68,1)-1),#REF!,0)+2)),"")</f>
        <v/>
      </c>
      <c r="AB68" s="201"/>
      <c r="AC68" s="141"/>
      <c r="AD68" s="141"/>
      <c r="AE68" s="141"/>
      <c r="AF68" s="141"/>
      <c r="AG68" s="171"/>
      <c r="AH68" s="141"/>
      <c r="AI68" s="172"/>
      <c r="AJ68" s="141"/>
      <c r="AK68" s="171"/>
      <c r="AL68" s="141"/>
      <c r="AM68" s="172"/>
      <c r="AN68" s="141"/>
      <c r="AO68" s="171"/>
      <c r="AP68" s="141"/>
      <c r="AQ68" s="141"/>
      <c r="AR68" s="232"/>
    </row>
    <row r="69" spans="1:44" ht="15.75" hidden="1" x14ac:dyDescent="0.25">
      <c r="A69" s="48"/>
      <c r="B69" s="9" t="str">
        <f t="shared" si="18"/>
        <v/>
      </c>
      <c r="C69" s="46" t="str">
        <f t="shared" si="19"/>
        <v/>
      </c>
      <c r="D69" s="7"/>
      <c r="E69" s="8"/>
      <c r="F69" s="36" t="str">
        <f t="shared" si="11"/>
        <v/>
      </c>
      <c r="G69" s="8"/>
      <c r="H69" s="36" t="str">
        <f t="shared" si="12"/>
        <v/>
      </c>
      <c r="I69" s="8"/>
      <c r="J69" s="9"/>
      <c r="K69" s="9"/>
      <c r="L69" s="61" t="str">
        <f t="shared" si="13"/>
        <v/>
      </c>
      <c r="M69" s="65" t="str">
        <f t="shared" si="14"/>
        <v/>
      </c>
      <c r="N69" s="54" t="str">
        <f t="shared" si="15"/>
        <v/>
      </c>
      <c r="O69" s="10"/>
      <c r="P69" s="10"/>
      <c r="Q69" s="11"/>
      <c r="R69" s="10"/>
      <c r="S69" s="51" t="str">
        <f t="shared" si="10"/>
        <v/>
      </c>
      <c r="T69" s="53" t="str">
        <f t="shared" si="6"/>
        <v/>
      </c>
      <c r="U69" s="239" t="str">
        <f t="shared" si="9"/>
        <v xml:space="preserve"> </v>
      </c>
      <c r="V69" s="244"/>
      <c r="W69" s="54" t="str">
        <f t="shared" ca="1" si="7"/>
        <v/>
      </c>
      <c r="X69" s="249" t="str">
        <f t="shared" si="8"/>
        <v/>
      </c>
      <c r="Y69" s="68" t="str">
        <f t="shared" si="16"/>
        <v/>
      </c>
      <c r="Z69" s="68" t="str">
        <f ca="1">IF(A69&lt;&gt;"",INDIRECT("Dados!"&amp;ADDRESS(MATCH(VALUE(SUBSTITUTE(UPPER(RIGHT(A69,LEN(A69)-FIND(" ",A69,1))),"X","")),INDIRECT("Dados!"&amp;ADDRESS(1,MATCH(LEFT(A69,FIND(" ",A69,1)-1),#REF!,0))&amp;":"&amp;ADDRESS(150,MATCH(LEFT(A69,FIND(" ",A69,1)-1),#REF!,0))),0),MATCH(LEFT(A69,FIND(" ",A69,1)-1),#REF!,0)+1))/7.85*Y69,"")</f>
        <v/>
      </c>
      <c r="AA69" s="68" t="str">
        <f ca="1">IF(A69&lt;&gt;"",INDIRECT("Dados!"&amp;ADDRESS(MATCH(VALUE(SUBSTITUTE(UPPER(RIGHT(A69,LEN(A69)-FIND(" ",A69,1))),"X","")),INDIRECT("Dados!"&amp;ADDRESS(1,MATCH(LEFT(A69,FIND(" ",A69,1)-1),#REF!,0))&amp;":"&amp;ADDRESS(150,MATCH(LEFT(A69,FIND(" ",A69,1)-1),#REF!,0))),0),MATCH(LEFT(A69,FIND(" ",A69,1)-1),#REF!,0)+2)),"")</f>
        <v/>
      </c>
      <c r="AB69" s="201"/>
      <c r="AC69" s="140"/>
      <c r="AD69" s="140"/>
      <c r="AE69" s="140"/>
      <c r="AF69" s="140"/>
      <c r="AG69" s="169"/>
      <c r="AH69" s="140"/>
      <c r="AI69" s="170"/>
      <c r="AJ69" s="140"/>
      <c r="AK69" s="169"/>
      <c r="AL69" s="140"/>
      <c r="AM69" s="170"/>
      <c r="AN69" s="140"/>
      <c r="AO69" s="169"/>
      <c r="AP69" s="140"/>
      <c r="AQ69" s="141"/>
      <c r="AR69" s="232"/>
    </row>
    <row r="70" spans="1:44" ht="15.75" hidden="1" x14ac:dyDescent="0.25">
      <c r="A70" s="48"/>
      <c r="B70" s="20" t="str">
        <f t="shared" si="18"/>
        <v/>
      </c>
      <c r="C70" s="47" t="str">
        <f t="shared" si="19"/>
        <v/>
      </c>
      <c r="D70" s="18"/>
      <c r="E70" s="19"/>
      <c r="F70" s="38" t="str">
        <f t="shared" si="11"/>
        <v/>
      </c>
      <c r="G70" s="19"/>
      <c r="H70" s="38" t="str">
        <f t="shared" si="12"/>
        <v/>
      </c>
      <c r="I70" s="19"/>
      <c r="J70" s="20"/>
      <c r="K70" s="20"/>
      <c r="L70" s="63" t="str">
        <f t="shared" si="13"/>
        <v/>
      </c>
      <c r="M70" s="64" t="str">
        <f t="shared" si="14"/>
        <v/>
      </c>
      <c r="N70" s="55" t="str">
        <f t="shared" si="15"/>
        <v/>
      </c>
      <c r="O70" s="21"/>
      <c r="P70" s="21"/>
      <c r="Q70" s="22"/>
      <c r="R70" s="21"/>
      <c r="S70" s="56" t="str">
        <f t="shared" si="10"/>
        <v/>
      </c>
      <c r="T70" s="55" t="str">
        <f t="shared" si="6"/>
        <v/>
      </c>
      <c r="U70" s="240" t="str">
        <f t="shared" si="9"/>
        <v xml:space="preserve"> </v>
      </c>
      <c r="V70" s="245"/>
      <c r="W70" s="56" t="str">
        <f t="shared" ca="1" si="7"/>
        <v/>
      </c>
      <c r="X70" s="250" t="str">
        <f t="shared" si="8"/>
        <v/>
      </c>
      <c r="Y70" s="23" t="str">
        <f t="shared" si="16"/>
        <v/>
      </c>
      <c r="Z70" s="23" t="str">
        <f ca="1">IF(A70&lt;&gt;"",INDIRECT("Dados!"&amp;ADDRESS(MATCH(VALUE(SUBSTITUTE(UPPER(RIGHT(A70,LEN(A70)-FIND(" ",A70,1))),"X","")),INDIRECT("Dados!"&amp;ADDRESS(1,MATCH(LEFT(A70,FIND(" ",A70,1)-1),#REF!,0))&amp;":"&amp;ADDRESS(150,MATCH(LEFT(A70,FIND(" ",A70,1)-1),#REF!,0))),0),MATCH(LEFT(A70,FIND(" ",A70,1)-1),#REF!,0)+1))/7.85*Y70,"")</f>
        <v/>
      </c>
      <c r="AA70" s="23" t="str">
        <f ca="1">IF(A70&lt;&gt;"",INDIRECT("Dados!"&amp;ADDRESS(MATCH(VALUE(SUBSTITUTE(UPPER(RIGHT(A70,LEN(A70)-FIND(" ",A70,1))),"X","")),INDIRECT("Dados!"&amp;ADDRESS(1,MATCH(LEFT(A70,FIND(" ",A70,1)-1),#REF!,0))&amp;":"&amp;ADDRESS(150,MATCH(LEFT(A70,FIND(" ",A70,1)-1),#REF!,0))),0),MATCH(LEFT(A70,FIND(" ",A70,1)-1),#REF!,0)+2)),"")</f>
        <v/>
      </c>
      <c r="AB70" s="201"/>
      <c r="AC70" s="141"/>
      <c r="AD70" s="141"/>
      <c r="AE70" s="141"/>
      <c r="AF70" s="141"/>
      <c r="AG70" s="171"/>
      <c r="AH70" s="141"/>
      <c r="AI70" s="172"/>
      <c r="AJ70" s="141"/>
      <c r="AK70" s="171"/>
      <c r="AL70" s="141"/>
      <c r="AM70" s="172"/>
      <c r="AN70" s="141"/>
      <c r="AO70" s="171"/>
      <c r="AP70" s="141"/>
      <c r="AQ70" s="141"/>
      <c r="AR70" s="232"/>
    </row>
    <row r="71" spans="1:44" ht="15.75" hidden="1" x14ac:dyDescent="0.25">
      <c r="A71" s="48"/>
      <c r="B71" s="9" t="str">
        <f t="shared" si="18"/>
        <v/>
      </c>
      <c r="C71" s="46" t="str">
        <f t="shared" si="19"/>
        <v/>
      </c>
      <c r="D71" s="7"/>
      <c r="E71" s="8"/>
      <c r="F71" s="36" t="str">
        <f t="shared" si="11"/>
        <v/>
      </c>
      <c r="G71" s="8"/>
      <c r="H71" s="36" t="str">
        <f t="shared" si="12"/>
        <v/>
      </c>
      <c r="I71" s="8"/>
      <c r="J71" s="9"/>
      <c r="K71" s="9"/>
      <c r="L71" s="61" t="str">
        <f t="shared" si="13"/>
        <v/>
      </c>
      <c r="M71" s="65" t="str">
        <f t="shared" si="14"/>
        <v/>
      </c>
      <c r="N71" s="54" t="str">
        <f t="shared" si="15"/>
        <v/>
      </c>
      <c r="O71" s="10"/>
      <c r="P71" s="10"/>
      <c r="Q71" s="11"/>
      <c r="R71" s="10"/>
      <c r="S71" s="51" t="str">
        <f t="shared" si="10"/>
        <v/>
      </c>
      <c r="T71" s="53" t="str">
        <f t="shared" ref="T71:T95" si="20">IF(A71&lt;&gt;"",AA71*N71,IF(AND(D71&lt;&gt;"",G71=""),PI()*(D71*I71+D71^2/2)*10^-6*K71,IF(AND(G71&lt;&gt;"",I71=""),((E71*G71)*2+(E71+G71)*2*J71)*K71*(10^-6),IF(AND(E71&gt;0,G71&gt;0,I71&gt;0),(((E71*I71)*2+(G71*I71)*2)*K71)*10^-6,""))))</f>
        <v/>
      </c>
      <c r="U71" s="239" t="str">
        <f t="shared" ref="U71:U95" si="21">IF(K71&lt;&gt;0,1," ")</f>
        <v xml:space="preserve"> </v>
      </c>
      <c r="V71" s="244"/>
      <c r="W71" s="54" t="str">
        <f t="shared" ref="W71:W95" ca="1" si="22">IF(V71&lt;&gt;"",V71*K71,IF(Z71&lt;&gt;"",Z71*N71,IF(AND(D71&lt;&gt;"",G71="",J71=""),(((PI()*I71*(D71/2)^2)*10^-9)*K71)*Y71*10^3,IF(AND(E71&lt;&gt;"",G71&lt;&gt;"",I71=""),(M71*J71*Y71),IF(AND(D71&lt;&gt;"",J71&lt;&gt;""),(((PI()*I71*(((D71/2)^2)-((D71-(2*J71))/2)^2))*10^-9)*K71)*Y71*10^3,IF(AND(E71&gt;0,G71=E71,I71&gt;0,J71&lt;&gt;""),((M71-(PI()*(J71*1.5)*I71*10^-6))*J71*Y71),IF(AND(E71&gt;0,E71&gt;G71),((M71-(PI()*(J71*1.5)*I71*10^-6))*J71*Y71),IF(AND(D71="",E71&lt;&gt;"",G71=E71,I71&gt;0),(G71*I71*E71*10^-6*Y71*K71),""))))))))</f>
        <v/>
      </c>
      <c r="X71" s="249" t="str">
        <f t="shared" ref="X71:X95" si="23">IF(K71&lt;&gt;0,1,"")</f>
        <v/>
      </c>
      <c r="Y71" s="68" t="str">
        <f t="shared" si="16"/>
        <v/>
      </c>
      <c r="Z71" s="68" t="str">
        <f ca="1">IF(A71&lt;&gt;"",INDIRECT("Dados!"&amp;ADDRESS(MATCH(VALUE(SUBSTITUTE(UPPER(RIGHT(A71,LEN(A71)-FIND(" ",A71,1))),"X","")),INDIRECT("Dados!"&amp;ADDRESS(1,MATCH(LEFT(A71,FIND(" ",A71,1)-1),#REF!,0))&amp;":"&amp;ADDRESS(150,MATCH(LEFT(A71,FIND(" ",A71,1)-1),#REF!,0))),0),MATCH(LEFT(A71,FIND(" ",A71,1)-1),#REF!,0)+1))/7.85*Y71,"")</f>
        <v/>
      </c>
      <c r="AA71" s="68" t="str">
        <f ca="1">IF(A71&lt;&gt;"",INDIRECT("Dados!"&amp;ADDRESS(MATCH(VALUE(SUBSTITUTE(UPPER(RIGHT(A71,LEN(A71)-FIND(" ",A71,1))),"X","")),INDIRECT("Dados!"&amp;ADDRESS(1,MATCH(LEFT(A71,FIND(" ",A71,1)-1),#REF!,0))&amp;":"&amp;ADDRESS(150,MATCH(LEFT(A71,FIND(" ",A71,1)-1),#REF!,0))),0),MATCH(LEFT(A71,FIND(" ",A71,1)-1),#REF!,0)+2)),"")</f>
        <v/>
      </c>
      <c r="AB71" s="201"/>
      <c r="AC71" s="140"/>
      <c r="AD71" s="140"/>
      <c r="AE71" s="140"/>
      <c r="AF71" s="140"/>
      <c r="AG71" s="169"/>
      <c r="AH71" s="140"/>
      <c r="AI71" s="170"/>
      <c r="AJ71" s="140"/>
      <c r="AK71" s="169"/>
      <c r="AL71" s="140"/>
      <c r="AM71" s="170"/>
      <c r="AN71" s="140"/>
      <c r="AO71" s="169"/>
      <c r="AP71" s="140"/>
      <c r="AQ71" s="141"/>
      <c r="AR71" s="232"/>
    </row>
    <row r="72" spans="1:44" ht="15.75" hidden="1" x14ac:dyDescent="0.25">
      <c r="A72" s="48"/>
      <c r="B72" s="20" t="str">
        <f t="shared" si="18"/>
        <v/>
      </c>
      <c r="C72" s="47" t="str">
        <f t="shared" si="19"/>
        <v/>
      </c>
      <c r="D72" s="18"/>
      <c r="E72" s="19"/>
      <c r="F72" s="38" t="str">
        <f t="shared" si="11"/>
        <v/>
      </c>
      <c r="G72" s="19"/>
      <c r="H72" s="38" t="str">
        <f t="shared" si="12"/>
        <v/>
      </c>
      <c r="I72" s="19"/>
      <c r="J72" s="20"/>
      <c r="K72" s="20"/>
      <c r="L72" s="63" t="str">
        <f t="shared" si="13"/>
        <v/>
      </c>
      <c r="M72" s="64" t="str">
        <f t="shared" si="14"/>
        <v/>
      </c>
      <c r="N72" s="55" t="str">
        <f t="shared" si="15"/>
        <v/>
      </c>
      <c r="O72" s="21"/>
      <c r="P72" s="21"/>
      <c r="Q72" s="22"/>
      <c r="R72" s="21"/>
      <c r="S72" s="56" t="str">
        <f t="shared" si="10"/>
        <v/>
      </c>
      <c r="T72" s="55" t="str">
        <f t="shared" si="20"/>
        <v/>
      </c>
      <c r="U72" s="240" t="str">
        <f t="shared" si="21"/>
        <v xml:space="preserve"> </v>
      </c>
      <c r="V72" s="245"/>
      <c r="W72" s="56" t="str">
        <f t="shared" ca="1" si="22"/>
        <v/>
      </c>
      <c r="X72" s="250" t="str">
        <f t="shared" si="23"/>
        <v/>
      </c>
      <c r="Y72" s="23" t="str">
        <f t="shared" si="16"/>
        <v/>
      </c>
      <c r="Z72" s="23" t="str">
        <f ca="1">IF(A72&lt;&gt;"",INDIRECT("Dados!"&amp;ADDRESS(MATCH(VALUE(SUBSTITUTE(UPPER(RIGHT(A72,LEN(A72)-FIND(" ",A72,1))),"X","")),INDIRECT("Dados!"&amp;ADDRESS(1,MATCH(LEFT(A72,FIND(" ",A72,1)-1),#REF!,0))&amp;":"&amp;ADDRESS(150,MATCH(LEFT(A72,FIND(" ",A72,1)-1),#REF!,0))),0),MATCH(LEFT(A72,FIND(" ",A72,1)-1),#REF!,0)+1))/7.85*Y72,"")</f>
        <v/>
      </c>
      <c r="AA72" s="23" t="str">
        <f ca="1">IF(A72&lt;&gt;"",INDIRECT("Dados!"&amp;ADDRESS(MATCH(VALUE(SUBSTITUTE(UPPER(RIGHT(A72,LEN(A72)-FIND(" ",A72,1))),"X","")),INDIRECT("Dados!"&amp;ADDRESS(1,MATCH(LEFT(A72,FIND(" ",A72,1)-1),#REF!,0))&amp;":"&amp;ADDRESS(150,MATCH(LEFT(A72,FIND(" ",A72,1)-1),#REF!,0))),0),MATCH(LEFT(A72,FIND(" ",A72,1)-1),#REF!,0)+2)),"")</f>
        <v/>
      </c>
      <c r="AB72" s="201"/>
      <c r="AC72" s="141"/>
      <c r="AD72" s="141"/>
      <c r="AE72" s="141"/>
      <c r="AF72" s="141"/>
      <c r="AG72" s="171"/>
      <c r="AH72" s="141"/>
      <c r="AI72" s="172"/>
      <c r="AJ72" s="141"/>
      <c r="AK72" s="171"/>
      <c r="AL72" s="141"/>
      <c r="AM72" s="172"/>
      <c r="AN72" s="141"/>
      <c r="AO72" s="171"/>
      <c r="AP72" s="141"/>
      <c r="AQ72" s="141"/>
      <c r="AR72" s="232"/>
    </row>
    <row r="73" spans="1:44" ht="15.75" hidden="1" x14ac:dyDescent="0.25">
      <c r="A73" s="48"/>
      <c r="B73" s="9" t="str">
        <f t="shared" si="18"/>
        <v/>
      </c>
      <c r="C73" s="46" t="str">
        <f t="shared" si="19"/>
        <v/>
      </c>
      <c r="D73" s="7"/>
      <c r="E73" s="8"/>
      <c r="F73" s="36" t="str">
        <f t="shared" si="11"/>
        <v/>
      </c>
      <c r="G73" s="8"/>
      <c r="H73" s="36" t="str">
        <f t="shared" si="12"/>
        <v/>
      </c>
      <c r="I73" s="8"/>
      <c r="J73" s="9"/>
      <c r="K73" s="9"/>
      <c r="L73" s="61" t="str">
        <f t="shared" si="13"/>
        <v/>
      </c>
      <c r="M73" s="65" t="str">
        <f t="shared" si="14"/>
        <v/>
      </c>
      <c r="N73" s="54" t="str">
        <f t="shared" si="15"/>
        <v/>
      </c>
      <c r="O73" s="10"/>
      <c r="P73" s="10"/>
      <c r="Q73" s="11"/>
      <c r="R73" s="10"/>
      <c r="S73" s="51" t="str">
        <f t="shared" ref="S73:S95" si="24">IF(O73&lt;&gt;"",O73*M73,IF(P73&lt;&gt;"",P73*N73,IF(Q73&lt;&gt;"",Q73*W73,IF(R73&lt;&gt;"",R73*K73,""))))</f>
        <v/>
      </c>
      <c r="T73" s="53" t="str">
        <f t="shared" si="20"/>
        <v/>
      </c>
      <c r="U73" s="239" t="str">
        <f t="shared" si="21"/>
        <v xml:space="preserve"> </v>
      </c>
      <c r="V73" s="244"/>
      <c r="W73" s="54" t="str">
        <f t="shared" ca="1" si="22"/>
        <v/>
      </c>
      <c r="X73" s="249" t="str">
        <f t="shared" si="23"/>
        <v/>
      </c>
      <c r="Y73" s="68" t="str">
        <f t="shared" si="16"/>
        <v/>
      </c>
      <c r="Z73" s="68" t="str">
        <f ca="1">IF(A73&lt;&gt;"",INDIRECT("Dados!"&amp;ADDRESS(MATCH(VALUE(SUBSTITUTE(UPPER(RIGHT(A73,LEN(A73)-FIND(" ",A73,1))),"X","")),INDIRECT("Dados!"&amp;ADDRESS(1,MATCH(LEFT(A73,FIND(" ",A73,1)-1),#REF!,0))&amp;":"&amp;ADDRESS(150,MATCH(LEFT(A73,FIND(" ",A73,1)-1),#REF!,0))),0),MATCH(LEFT(A73,FIND(" ",A73,1)-1),#REF!,0)+1))/7.85*Y73,"")</f>
        <v/>
      </c>
      <c r="AA73" s="68" t="str">
        <f ca="1">IF(A73&lt;&gt;"",INDIRECT("Dados!"&amp;ADDRESS(MATCH(VALUE(SUBSTITUTE(UPPER(RIGHT(A73,LEN(A73)-FIND(" ",A73,1))),"X","")),INDIRECT("Dados!"&amp;ADDRESS(1,MATCH(LEFT(A73,FIND(" ",A73,1)-1),#REF!,0))&amp;":"&amp;ADDRESS(150,MATCH(LEFT(A73,FIND(" ",A73,1)-1),#REF!,0))),0),MATCH(LEFT(A73,FIND(" ",A73,1)-1),#REF!,0)+2)),"")</f>
        <v/>
      </c>
      <c r="AB73" s="201"/>
      <c r="AC73" s="140"/>
      <c r="AD73" s="140"/>
      <c r="AE73" s="140"/>
      <c r="AF73" s="140"/>
      <c r="AG73" s="169"/>
      <c r="AH73" s="140"/>
      <c r="AI73" s="170"/>
      <c r="AJ73" s="140"/>
      <c r="AK73" s="169"/>
      <c r="AL73" s="140"/>
      <c r="AM73" s="170"/>
      <c r="AN73" s="140"/>
      <c r="AO73" s="169"/>
      <c r="AP73" s="140"/>
      <c r="AQ73" s="141"/>
      <c r="AR73" s="232"/>
    </row>
    <row r="74" spans="1:44" ht="15.75" hidden="1" x14ac:dyDescent="0.25">
      <c r="A74" s="48"/>
      <c r="B74" s="20" t="str">
        <f t="shared" ref="B74:B80" si="25">IF(C74&lt;&gt;"",B73+1,"")</f>
        <v/>
      </c>
      <c r="C74" s="47" t="str">
        <f t="shared" ref="C74:C80" si="26">IF(A74="","",IF(LEFT(A74,FIND(" ",A74,1)-1)="c","Cantoneira S235JR "&amp;RIGHT(A74,LEN(A74)-FIND(" ",A74,1))&amp;"x"&amp;I74,UPPER(LEFT(A74,FIND(" ", A74, 1)-1))&amp;" S275JR "&amp;RIGHT(A74,LEN(A74)-FIND(" ",A74,1))&amp;"x"&amp;I74))</f>
        <v/>
      </c>
      <c r="D74" s="18"/>
      <c r="E74" s="19"/>
      <c r="F74" s="38" t="str">
        <f t="shared" ref="F74:F80" si="27">IF(G74&lt;&gt;"","x","")</f>
        <v/>
      </c>
      <c r="G74" s="19"/>
      <c r="H74" s="38" t="str">
        <f t="shared" ref="H74:H80" si="28">IF(AND(I74&lt;&gt;"",G74&lt;&gt;""),"x","")</f>
        <v/>
      </c>
      <c r="I74" s="19"/>
      <c r="J74" s="20"/>
      <c r="K74" s="20"/>
      <c r="L74" s="63" t="str">
        <f t="shared" ref="L74:L80" si="29">IF(I74&gt;0,I74*K74,"")</f>
        <v/>
      </c>
      <c r="M74" s="64" t="str">
        <f t="shared" ref="M74:M80" si="30">IF(AND(D74&lt;&gt;"",G74=""),(PI()*D74*I74*10^-6)*K74,IF(AND(G74&lt;&gt;"",I74=""),(E74*G74)*(10^-6)*K74,IF(AND(E74&gt;0,G74&gt;0,I74&gt;0),(((E74*I74)*2+(G74*I74)*2)*K74)*10^-6,"")))</f>
        <v/>
      </c>
      <c r="N74" s="55" t="str">
        <f t="shared" ref="N74:N80" si="31">IF(L74&lt;&gt;"",L74*10^-3,"")</f>
        <v/>
      </c>
      <c r="O74" s="21"/>
      <c r="P74" s="21"/>
      <c r="Q74" s="22"/>
      <c r="R74" s="21"/>
      <c r="S74" s="56" t="str">
        <f t="shared" si="24"/>
        <v/>
      </c>
      <c r="T74" s="55" t="str">
        <f t="shared" si="20"/>
        <v/>
      </c>
      <c r="U74" s="240" t="str">
        <f t="shared" si="21"/>
        <v xml:space="preserve"> </v>
      </c>
      <c r="V74" s="245"/>
      <c r="W74" s="56" t="str">
        <f t="shared" ca="1" si="22"/>
        <v/>
      </c>
      <c r="X74" s="250" t="str">
        <f t="shared" si="23"/>
        <v/>
      </c>
      <c r="Y74" s="23" t="str">
        <f t="shared" ref="Y74:Y80" si="32">IF(OR(D74&lt;&gt;"",E74&lt;&gt;"",G74&lt;&gt;"",I74&lt;&gt;""),$O$104,"")</f>
        <v/>
      </c>
      <c r="Z74" s="23" t="str">
        <f ca="1">IF(A74&lt;&gt;"",INDIRECT("Dados!"&amp;ADDRESS(MATCH(VALUE(SUBSTITUTE(UPPER(RIGHT(A74,LEN(A74)-FIND(" ",A74,1))),"X","")),INDIRECT("Dados!"&amp;ADDRESS(1,MATCH(LEFT(A74,FIND(" ",A74,1)-1),#REF!,0))&amp;":"&amp;ADDRESS(150,MATCH(LEFT(A74,FIND(" ",A74,1)-1),#REF!,0))),0),MATCH(LEFT(A74,FIND(" ",A74,1)-1),#REF!,0)+1))/7.85*Y74,"")</f>
        <v/>
      </c>
      <c r="AA74" s="23" t="str">
        <f ca="1">IF(A74&lt;&gt;"",INDIRECT("Dados!"&amp;ADDRESS(MATCH(VALUE(SUBSTITUTE(UPPER(RIGHT(A74,LEN(A74)-FIND(" ",A74,1))),"X","")),INDIRECT("Dados!"&amp;ADDRESS(1,MATCH(LEFT(A74,FIND(" ",A74,1)-1),#REF!,0))&amp;":"&amp;ADDRESS(150,MATCH(LEFT(A74,FIND(" ",A74,1)-1),#REF!,0))),0),MATCH(LEFT(A74,FIND(" ",A74,1)-1),#REF!,0)+2)),"")</f>
        <v/>
      </c>
      <c r="AB74" s="201"/>
      <c r="AC74" s="141"/>
      <c r="AD74" s="141"/>
      <c r="AE74" s="141"/>
      <c r="AF74" s="141"/>
      <c r="AG74" s="171"/>
      <c r="AH74" s="141"/>
      <c r="AI74" s="172"/>
      <c r="AJ74" s="141"/>
      <c r="AK74" s="171"/>
      <c r="AL74" s="141"/>
      <c r="AM74" s="172"/>
      <c r="AN74" s="141"/>
      <c r="AO74" s="171"/>
      <c r="AP74" s="141"/>
      <c r="AQ74" s="141"/>
      <c r="AR74" s="232"/>
    </row>
    <row r="75" spans="1:44" ht="15.75" hidden="1" x14ac:dyDescent="0.25">
      <c r="A75" s="48"/>
      <c r="B75" s="9" t="str">
        <f t="shared" si="25"/>
        <v/>
      </c>
      <c r="C75" s="46" t="str">
        <f t="shared" si="26"/>
        <v/>
      </c>
      <c r="D75" s="7"/>
      <c r="E75" s="8"/>
      <c r="F75" s="36" t="str">
        <f t="shared" si="27"/>
        <v/>
      </c>
      <c r="G75" s="8"/>
      <c r="H75" s="36" t="str">
        <f t="shared" si="28"/>
        <v/>
      </c>
      <c r="I75" s="8"/>
      <c r="J75" s="9"/>
      <c r="K75" s="9"/>
      <c r="L75" s="61" t="str">
        <f t="shared" si="29"/>
        <v/>
      </c>
      <c r="M75" s="65" t="str">
        <f t="shared" si="30"/>
        <v/>
      </c>
      <c r="N75" s="54" t="str">
        <f t="shared" si="31"/>
        <v/>
      </c>
      <c r="O75" s="10"/>
      <c r="P75" s="10"/>
      <c r="Q75" s="11"/>
      <c r="R75" s="10"/>
      <c r="S75" s="51" t="str">
        <f t="shared" si="24"/>
        <v/>
      </c>
      <c r="T75" s="53" t="str">
        <f t="shared" si="20"/>
        <v/>
      </c>
      <c r="U75" s="239" t="str">
        <f t="shared" si="21"/>
        <v xml:space="preserve"> </v>
      </c>
      <c r="V75" s="244"/>
      <c r="W75" s="54" t="str">
        <f t="shared" ca="1" si="22"/>
        <v/>
      </c>
      <c r="X75" s="249" t="str">
        <f t="shared" si="23"/>
        <v/>
      </c>
      <c r="Y75" s="68" t="str">
        <f t="shared" si="32"/>
        <v/>
      </c>
      <c r="Z75" s="68" t="str">
        <f ca="1">IF(A75&lt;&gt;"",INDIRECT("Dados!"&amp;ADDRESS(MATCH(VALUE(SUBSTITUTE(UPPER(RIGHT(A75,LEN(A75)-FIND(" ",A75,1))),"X","")),INDIRECT("Dados!"&amp;ADDRESS(1,MATCH(LEFT(A75,FIND(" ",A75,1)-1),#REF!,0))&amp;":"&amp;ADDRESS(150,MATCH(LEFT(A75,FIND(" ",A75,1)-1),#REF!,0))),0),MATCH(LEFT(A75,FIND(" ",A75,1)-1),#REF!,0)+1))/7.85*Y75,"")</f>
        <v/>
      </c>
      <c r="AA75" s="68" t="str">
        <f ca="1">IF(A75&lt;&gt;"",INDIRECT("Dados!"&amp;ADDRESS(MATCH(VALUE(SUBSTITUTE(UPPER(RIGHT(A75,LEN(A75)-FIND(" ",A75,1))),"X","")),INDIRECT("Dados!"&amp;ADDRESS(1,MATCH(LEFT(A75,FIND(" ",A75,1)-1),#REF!,0))&amp;":"&amp;ADDRESS(150,MATCH(LEFT(A75,FIND(" ",A75,1)-1),#REF!,0))),0),MATCH(LEFT(A75,FIND(" ",A75,1)-1),#REF!,0)+2)),"")</f>
        <v/>
      </c>
      <c r="AB75" s="201"/>
      <c r="AC75" s="140"/>
      <c r="AD75" s="140"/>
      <c r="AE75" s="140"/>
      <c r="AF75" s="140"/>
      <c r="AG75" s="169"/>
      <c r="AH75" s="140"/>
      <c r="AI75" s="170"/>
      <c r="AJ75" s="140"/>
      <c r="AK75" s="169"/>
      <c r="AL75" s="140"/>
      <c r="AM75" s="170"/>
      <c r="AN75" s="140"/>
      <c r="AO75" s="169"/>
      <c r="AP75" s="140"/>
      <c r="AQ75" s="141"/>
      <c r="AR75" s="232"/>
    </row>
    <row r="76" spans="1:44" ht="15.75" hidden="1" x14ac:dyDescent="0.25">
      <c r="A76" s="48"/>
      <c r="B76" s="20" t="str">
        <f t="shared" si="25"/>
        <v/>
      </c>
      <c r="C76" s="47" t="str">
        <f t="shared" si="26"/>
        <v/>
      </c>
      <c r="D76" s="18"/>
      <c r="E76" s="19"/>
      <c r="F76" s="38" t="str">
        <f t="shared" si="27"/>
        <v/>
      </c>
      <c r="G76" s="19"/>
      <c r="H76" s="38" t="str">
        <f t="shared" si="28"/>
        <v/>
      </c>
      <c r="I76" s="19"/>
      <c r="J76" s="20"/>
      <c r="K76" s="20"/>
      <c r="L76" s="63" t="str">
        <f t="shared" si="29"/>
        <v/>
      </c>
      <c r="M76" s="64" t="str">
        <f t="shared" si="30"/>
        <v/>
      </c>
      <c r="N76" s="55" t="str">
        <f t="shared" si="31"/>
        <v/>
      </c>
      <c r="O76" s="21"/>
      <c r="P76" s="21"/>
      <c r="Q76" s="22"/>
      <c r="R76" s="21"/>
      <c r="S76" s="56" t="str">
        <f t="shared" si="24"/>
        <v/>
      </c>
      <c r="T76" s="55" t="str">
        <f t="shared" si="20"/>
        <v/>
      </c>
      <c r="U76" s="240" t="str">
        <f t="shared" si="21"/>
        <v xml:space="preserve"> </v>
      </c>
      <c r="V76" s="245"/>
      <c r="W76" s="56" t="str">
        <f t="shared" ca="1" si="22"/>
        <v/>
      </c>
      <c r="X76" s="250" t="str">
        <f t="shared" si="23"/>
        <v/>
      </c>
      <c r="Y76" s="23" t="str">
        <f t="shared" si="32"/>
        <v/>
      </c>
      <c r="Z76" s="23" t="str">
        <f ca="1">IF(A76&lt;&gt;"",INDIRECT("Dados!"&amp;ADDRESS(MATCH(VALUE(SUBSTITUTE(UPPER(RIGHT(A76,LEN(A76)-FIND(" ",A76,1))),"X","")),INDIRECT("Dados!"&amp;ADDRESS(1,MATCH(LEFT(A76,FIND(" ",A76,1)-1),#REF!,0))&amp;":"&amp;ADDRESS(150,MATCH(LEFT(A76,FIND(" ",A76,1)-1),#REF!,0))),0),MATCH(LEFT(A76,FIND(" ",A76,1)-1),#REF!,0)+1))/7.85*Y76,"")</f>
        <v/>
      </c>
      <c r="AA76" s="23" t="str">
        <f ca="1">IF(A76&lt;&gt;"",INDIRECT("Dados!"&amp;ADDRESS(MATCH(VALUE(SUBSTITUTE(UPPER(RIGHT(A76,LEN(A76)-FIND(" ",A76,1))),"X","")),INDIRECT("Dados!"&amp;ADDRESS(1,MATCH(LEFT(A76,FIND(" ",A76,1)-1),#REF!,0))&amp;":"&amp;ADDRESS(150,MATCH(LEFT(A76,FIND(" ",A76,1)-1),#REF!,0))),0),MATCH(LEFT(A76,FIND(" ",A76,1)-1),#REF!,0)+2)),"")</f>
        <v/>
      </c>
      <c r="AB76" s="201"/>
      <c r="AC76" s="141"/>
      <c r="AD76" s="141"/>
      <c r="AE76" s="141"/>
      <c r="AF76" s="141"/>
      <c r="AG76" s="171"/>
      <c r="AH76" s="141"/>
      <c r="AI76" s="172"/>
      <c r="AJ76" s="141"/>
      <c r="AK76" s="171"/>
      <c r="AL76" s="141"/>
      <c r="AM76" s="172"/>
      <c r="AN76" s="141"/>
      <c r="AO76" s="171"/>
      <c r="AP76" s="141"/>
      <c r="AQ76" s="141"/>
      <c r="AR76" s="232"/>
    </row>
    <row r="77" spans="1:44" ht="15.75" hidden="1" x14ac:dyDescent="0.25">
      <c r="A77" s="48"/>
      <c r="B77" s="9" t="str">
        <f t="shared" si="25"/>
        <v/>
      </c>
      <c r="C77" s="46" t="str">
        <f t="shared" si="26"/>
        <v/>
      </c>
      <c r="D77" s="7"/>
      <c r="E77" s="8"/>
      <c r="F77" s="36" t="str">
        <f t="shared" si="27"/>
        <v/>
      </c>
      <c r="G77" s="8"/>
      <c r="H77" s="36" t="str">
        <f t="shared" si="28"/>
        <v/>
      </c>
      <c r="I77" s="8"/>
      <c r="J77" s="9"/>
      <c r="K77" s="9"/>
      <c r="L77" s="61" t="str">
        <f t="shared" si="29"/>
        <v/>
      </c>
      <c r="M77" s="65" t="str">
        <f t="shared" si="30"/>
        <v/>
      </c>
      <c r="N77" s="54" t="str">
        <f t="shared" si="31"/>
        <v/>
      </c>
      <c r="O77" s="10"/>
      <c r="P77" s="10"/>
      <c r="Q77" s="11"/>
      <c r="R77" s="10"/>
      <c r="S77" s="51" t="str">
        <f t="shared" si="24"/>
        <v/>
      </c>
      <c r="T77" s="53" t="str">
        <f t="shared" si="20"/>
        <v/>
      </c>
      <c r="U77" s="239" t="str">
        <f t="shared" si="21"/>
        <v xml:space="preserve"> </v>
      </c>
      <c r="V77" s="244"/>
      <c r="W77" s="54" t="str">
        <f t="shared" ca="1" si="22"/>
        <v/>
      </c>
      <c r="X77" s="249" t="str">
        <f t="shared" si="23"/>
        <v/>
      </c>
      <c r="Y77" s="68" t="str">
        <f t="shared" si="32"/>
        <v/>
      </c>
      <c r="Z77" s="68" t="str">
        <f ca="1">IF(A77&lt;&gt;"",INDIRECT("Dados!"&amp;ADDRESS(MATCH(VALUE(SUBSTITUTE(UPPER(RIGHT(A77,LEN(A77)-FIND(" ",A77,1))),"X","")),INDIRECT("Dados!"&amp;ADDRESS(1,MATCH(LEFT(A77,FIND(" ",A77,1)-1),#REF!,0))&amp;":"&amp;ADDRESS(150,MATCH(LEFT(A77,FIND(" ",A77,1)-1),#REF!,0))),0),MATCH(LEFT(A77,FIND(" ",A77,1)-1),#REF!,0)+1))/7.85*Y77,"")</f>
        <v/>
      </c>
      <c r="AA77" s="68" t="str">
        <f ca="1">IF(A77&lt;&gt;"",INDIRECT("Dados!"&amp;ADDRESS(MATCH(VALUE(SUBSTITUTE(UPPER(RIGHT(A77,LEN(A77)-FIND(" ",A77,1))),"X","")),INDIRECT("Dados!"&amp;ADDRESS(1,MATCH(LEFT(A77,FIND(" ",A77,1)-1),#REF!,0))&amp;":"&amp;ADDRESS(150,MATCH(LEFT(A77,FIND(" ",A77,1)-1),#REF!,0))),0),MATCH(LEFT(A77,FIND(" ",A77,1)-1),#REF!,0)+2)),"")</f>
        <v/>
      </c>
      <c r="AB77" s="201"/>
      <c r="AC77" s="140"/>
      <c r="AD77" s="140"/>
      <c r="AE77" s="140"/>
      <c r="AF77" s="140"/>
      <c r="AG77" s="169"/>
      <c r="AH77" s="140"/>
      <c r="AI77" s="170"/>
      <c r="AJ77" s="140"/>
      <c r="AK77" s="169"/>
      <c r="AL77" s="140"/>
      <c r="AM77" s="170"/>
      <c r="AN77" s="140"/>
      <c r="AO77" s="169"/>
      <c r="AP77" s="140"/>
      <c r="AQ77" s="141"/>
      <c r="AR77" s="232"/>
    </row>
    <row r="78" spans="1:44" ht="15.75" hidden="1" x14ac:dyDescent="0.25">
      <c r="A78" s="48"/>
      <c r="B78" s="20" t="str">
        <f t="shared" si="25"/>
        <v/>
      </c>
      <c r="C78" s="47" t="str">
        <f t="shared" si="26"/>
        <v/>
      </c>
      <c r="D78" s="18"/>
      <c r="E78" s="19"/>
      <c r="F78" s="38" t="str">
        <f t="shared" si="27"/>
        <v/>
      </c>
      <c r="G78" s="19"/>
      <c r="H78" s="38" t="str">
        <f t="shared" si="28"/>
        <v/>
      </c>
      <c r="I78" s="19"/>
      <c r="J78" s="20"/>
      <c r="K78" s="20"/>
      <c r="L78" s="63" t="str">
        <f t="shared" si="29"/>
        <v/>
      </c>
      <c r="M78" s="64" t="str">
        <f t="shared" si="30"/>
        <v/>
      </c>
      <c r="N78" s="55" t="str">
        <f t="shared" si="31"/>
        <v/>
      </c>
      <c r="O78" s="21"/>
      <c r="P78" s="21"/>
      <c r="Q78" s="22"/>
      <c r="R78" s="21"/>
      <c r="S78" s="56" t="str">
        <f t="shared" si="24"/>
        <v/>
      </c>
      <c r="T78" s="55" t="str">
        <f t="shared" si="20"/>
        <v/>
      </c>
      <c r="U78" s="240" t="str">
        <f t="shared" si="21"/>
        <v xml:space="preserve"> </v>
      </c>
      <c r="V78" s="245"/>
      <c r="W78" s="56" t="str">
        <f t="shared" ca="1" si="22"/>
        <v/>
      </c>
      <c r="X78" s="250" t="str">
        <f t="shared" si="23"/>
        <v/>
      </c>
      <c r="Y78" s="23" t="str">
        <f t="shared" si="32"/>
        <v/>
      </c>
      <c r="Z78" s="23" t="str">
        <f ca="1">IF(A78&lt;&gt;"",INDIRECT("Dados!"&amp;ADDRESS(MATCH(VALUE(SUBSTITUTE(UPPER(RIGHT(A78,LEN(A78)-FIND(" ",A78,1))),"X","")),INDIRECT("Dados!"&amp;ADDRESS(1,MATCH(LEFT(A78,FIND(" ",A78,1)-1),#REF!,0))&amp;":"&amp;ADDRESS(150,MATCH(LEFT(A78,FIND(" ",A78,1)-1),#REF!,0))),0),MATCH(LEFT(A78,FIND(" ",A78,1)-1),#REF!,0)+1))/7.85*Y78,"")</f>
        <v/>
      </c>
      <c r="AA78" s="23" t="str">
        <f ca="1">IF(A78&lt;&gt;"",INDIRECT("Dados!"&amp;ADDRESS(MATCH(VALUE(SUBSTITUTE(UPPER(RIGHT(A78,LEN(A78)-FIND(" ",A78,1))),"X","")),INDIRECT("Dados!"&amp;ADDRESS(1,MATCH(LEFT(A78,FIND(" ",A78,1)-1),#REF!,0))&amp;":"&amp;ADDRESS(150,MATCH(LEFT(A78,FIND(" ",A78,1)-1),#REF!,0))),0),MATCH(LEFT(A78,FIND(" ",A78,1)-1),#REF!,0)+2)),"")</f>
        <v/>
      </c>
      <c r="AB78" s="201"/>
      <c r="AC78" s="141"/>
      <c r="AD78" s="141"/>
      <c r="AE78" s="141"/>
      <c r="AF78" s="141"/>
      <c r="AG78" s="171"/>
      <c r="AH78" s="141"/>
      <c r="AI78" s="172"/>
      <c r="AJ78" s="141"/>
      <c r="AK78" s="171"/>
      <c r="AL78" s="141"/>
      <c r="AM78" s="172"/>
      <c r="AN78" s="141"/>
      <c r="AO78" s="171"/>
      <c r="AP78" s="141"/>
      <c r="AQ78" s="141"/>
      <c r="AR78" s="232"/>
    </row>
    <row r="79" spans="1:44" ht="15.75" hidden="1" x14ac:dyDescent="0.25">
      <c r="A79" s="48"/>
      <c r="B79" s="9" t="str">
        <f t="shared" si="25"/>
        <v/>
      </c>
      <c r="C79" s="46" t="str">
        <f t="shared" si="26"/>
        <v/>
      </c>
      <c r="D79" s="7"/>
      <c r="E79" s="8"/>
      <c r="F79" s="36" t="str">
        <f t="shared" si="27"/>
        <v/>
      </c>
      <c r="G79" s="8"/>
      <c r="H79" s="36" t="str">
        <f t="shared" si="28"/>
        <v/>
      </c>
      <c r="I79" s="8"/>
      <c r="J79" s="9"/>
      <c r="K79" s="9"/>
      <c r="L79" s="61" t="str">
        <f t="shared" si="29"/>
        <v/>
      </c>
      <c r="M79" s="65" t="str">
        <f t="shared" si="30"/>
        <v/>
      </c>
      <c r="N79" s="54" t="str">
        <f t="shared" si="31"/>
        <v/>
      </c>
      <c r="O79" s="10"/>
      <c r="P79" s="10"/>
      <c r="Q79" s="11"/>
      <c r="R79" s="10"/>
      <c r="S79" s="51" t="str">
        <f t="shared" si="24"/>
        <v/>
      </c>
      <c r="T79" s="53" t="str">
        <f t="shared" si="20"/>
        <v/>
      </c>
      <c r="U79" s="239" t="str">
        <f t="shared" si="21"/>
        <v xml:space="preserve"> </v>
      </c>
      <c r="V79" s="244"/>
      <c r="W79" s="54" t="str">
        <f t="shared" ca="1" si="22"/>
        <v/>
      </c>
      <c r="X79" s="249" t="str">
        <f t="shared" si="23"/>
        <v/>
      </c>
      <c r="Y79" s="68" t="str">
        <f t="shared" si="32"/>
        <v/>
      </c>
      <c r="Z79" s="68" t="str">
        <f ca="1">IF(A79&lt;&gt;"",INDIRECT("Dados!"&amp;ADDRESS(MATCH(VALUE(SUBSTITUTE(UPPER(RIGHT(A79,LEN(A79)-FIND(" ",A79,1))),"X","")),INDIRECT("Dados!"&amp;ADDRESS(1,MATCH(LEFT(A79,FIND(" ",A79,1)-1),#REF!,0))&amp;":"&amp;ADDRESS(150,MATCH(LEFT(A79,FIND(" ",A79,1)-1),#REF!,0))),0),MATCH(LEFT(A79,FIND(" ",A79,1)-1),#REF!,0)+1))/7.85*Y79,"")</f>
        <v/>
      </c>
      <c r="AA79" s="68" t="str">
        <f ca="1">IF(A79&lt;&gt;"",INDIRECT("Dados!"&amp;ADDRESS(MATCH(VALUE(SUBSTITUTE(UPPER(RIGHT(A79,LEN(A79)-FIND(" ",A79,1))),"X","")),INDIRECT("Dados!"&amp;ADDRESS(1,MATCH(LEFT(A79,FIND(" ",A79,1)-1),#REF!,0))&amp;":"&amp;ADDRESS(150,MATCH(LEFT(A79,FIND(" ",A79,1)-1),#REF!,0))),0),MATCH(LEFT(A79,FIND(" ",A79,1)-1),#REF!,0)+2)),"")</f>
        <v/>
      </c>
      <c r="AB79" s="201"/>
      <c r="AC79" s="140"/>
      <c r="AD79" s="140"/>
      <c r="AE79" s="140"/>
      <c r="AF79" s="140"/>
      <c r="AG79" s="169"/>
      <c r="AH79" s="140"/>
      <c r="AI79" s="170"/>
      <c r="AJ79" s="140"/>
      <c r="AK79" s="169"/>
      <c r="AL79" s="140"/>
      <c r="AM79" s="170"/>
      <c r="AN79" s="140"/>
      <c r="AO79" s="169"/>
      <c r="AP79" s="140"/>
      <c r="AQ79" s="141"/>
      <c r="AR79" s="232"/>
    </row>
    <row r="80" spans="1:44" ht="15.75" hidden="1" x14ac:dyDescent="0.25">
      <c r="A80" s="48"/>
      <c r="B80" s="20" t="str">
        <f t="shared" si="25"/>
        <v/>
      </c>
      <c r="C80" s="47" t="str">
        <f t="shared" si="26"/>
        <v/>
      </c>
      <c r="D80" s="18"/>
      <c r="E80" s="19"/>
      <c r="F80" s="38" t="str">
        <f t="shared" si="27"/>
        <v/>
      </c>
      <c r="G80" s="19"/>
      <c r="H80" s="38" t="str">
        <f t="shared" si="28"/>
        <v/>
      </c>
      <c r="I80" s="19"/>
      <c r="J80" s="20"/>
      <c r="K80" s="20"/>
      <c r="L80" s="63" t="str">
        <f t="shared" si="29"/>
        <v/>
      </c>
      <c r="M80" s="64" t="str">
        <f t="shared" si="30"/>
        <v/>
      </c>
      <c r="N80" s="55" t="str">
        <f t="shared" si="31"/>
        <v/>
      </c>
      <c r="O80" s="21"/>
      <c r="P80" s="21"/>
      <c r="Q80" s="22"/>
      <c r="R80" s="21"/>
      <c r="S80" s="56" t="str">
        <f t="shared" si="24"/>
        <v/>
      </c>
      <c r="T80" s="55" t="str">
        <f t="shared" si="20"/>
        <v/>
      </c>
      <c r="U80" s="240" t="str">
        <f t="shared" si="21"/>
        <v xml:space="preserve"> </v>
      </c>
      <c r="V80" s="245"/>
      <c r="W80" s="56" t="str">
        <f t="shared" ca="1" si="22"/>
        <v/>
      </c>
      <c r="X80" s="250" t="str">
        <f t="shared" si="23"/>
        <v/>
      </c>
      <c r="Y80" s="23" t="str">
        <f t="shared" si="32"/>
        <v/>
      </c>
      <c r="Z80" s="23" t="str">
        <f ca="1">IF(A80&lt;&gt;"",INDIRECT("Dados!"&amp;ADDRESS(MATCH(VALUE(SUBSTITUTE(UPPER(RIGHT(A80,LEN(A80)-FIND(" ",A80,1))),"X","")),INDIRECT("Dados!"&amp;ADDRESS(1,MATCH(LEFT(A80,FIND(" ",A80,1)-1),#REF!,0))&amp;":"&amp;ADDRESS(150,MATCH(LEFT(A80,FIND(" ",A80,1)-1),#REF!,0))),0),MATCH(LEFT(A80,FIND(" ",A80,1)-1),#REF!,0)+1))/7.85*Y80,"")</f>
        <v/>
      </c>
      <c r="AA80" s="23" t="str">
        <f ca="1">IF(A80&lt;&gt;"",INDIRECT("Dados!"&amp;ADDRESS(MATCH(VALUE(SUBSTITUTE(UPPER(RIGHT(A80,LEN(A80)-FIND(" ",A80,1))),"X","")),INDIRECT("Dados!"&amp;ADDRESS(1,MATCH(LEFT(A80,FIND(" ",A80,1)-1),#REF!,0))&amp;":"&amp;ADDRESS(150,MATCH(LEFT(A80,FIND(" ",A80,1)-1),#REF!,0))),0),MATCH(LEFT(A80,FIND(" ",A80,1)-1),#REF!,0)+2)),"")</f>
        <v/>
      </c>
      <c r="AB80" s="201"/>
      <c r="AC80" s="141"/>
      <c r="AD80" s="141"/>
      <c r="AE80" s="141"/>
      <c r="AF80" s="141"/>
      <c r="AG80" s="171"/>
      <c r="AH80" s="141"/>
      <c r="AI80" s="172"/>
      <c r="AJ80" s="141"/>
      <c r="AK80" s="171"/>
      <c r="AL80" s="141"/>
      <c r="AM80" s="172"/>
      <c r="AN80" s="141"/>
      <c r="AO80" s="171"/>
      <c r="AP80" s="141"/>
      <c r="AQ80" s="141"/>
      <c r="AR80" s="232"/>
    </row>
    <row r="81" spans="1:44" ht="15.75" hidden="1" x14ac:dyDescent="0.25">
      <c r="A81" s="48"/>
      <c r="B81" s="9" t="str">
        <f>IF(C81&lt;&gt;"",B26+1,"")</f>
        <v/>
      </c>
      <c r="C81" s="46" t="str">
        <f t="shared" ref="C81:C95" si="33">IF(A81="","",IF(LEFT(A81,FIND(" ",A81,1)-1)="c","Cantoneira S235JR "&amp;RIGHT(A81,LEN(A81)-FIND(" ",A81,1))&amp;"x"&amp;I81,UPPER(LEFT(A81,FIND(" ", A81, 1)-1))&amp;" S275JR "&amp;RIGHT(A81,LEN(A81)-FIND(" ",A81,1))&amp;"x"&amp;I81))</f>
        <v/>
      </c>
      <c r="D81" s="7"/>
      <c r="E81" s="8"/>
      <c r="F81" s="36" t="str">
        <f t="shared" ref="F81:F93" si="34">IF(G81&lt;&gt;"","x","")</f>
        <v/>
      </c>
      <c r="G81" s="8"/>
      <c r="H81" s="36" t="str">
        <f t="shared" ref="H81:H93" si="35">IF(AND(I81&lt;&gt;"",G81&lt;&gt;""),"x","")</f>
        <v/>
      </c>
      <c r="I81" s="8"/>
      <c r="J81" s="9"/>
      <c r="K81" s="9"/>
      <c r="L81" s="61" t="str">
        <f t="shared" ref="L81:L93" si="36">IF(I81&gt;0,I81*K81,"")</f>
        <v/>
      </c>
      <c r="M81" s="65" t="str">
        <f t="shared" ref="M81:M93" si="37">IF(AND(D81&lt;&gt;"",G81=""),(PI()*D81*I81*10^-6)*K81,IF(AND(G81&lt;&gt;"",I81=""),(E81*G81)*(10^-6)*K81,IF(AND(E81&gt;0,G81&gt;0,I81&gt;0),(((E81*I81)*2+(G81*I81)*2)*K81)*10^-6,"")))</f>
        <v/>
      </c>
      <c r="N81" s="54" t="str">
        <f t="shared" ref="N81:N93" si="38">IF(L81&lt;&gt;"",L81*10^-3,"")</f>
        <v/>
      </c>
      <c r="O81" s="10"/>
      <c r="P81" s="10"/>
      <c r="Q81" s="11"/>
      <c r="R81" s="10"/>
      <c r="S81" s="51" t="str">
        <f t="shared" si="24"/>
        <v/>
      </c>
      <c r="T81" s="53" t="str">
        <f t="shared" si="20"/>
        <v/>
      </c>
      <c r="U81" s="239" t="str">
        <f t="shared" si="21"/>
        <v xml:space="preserve"> </v>
      </c>
      <c r="V81" s="244"/>
      <c r="W81" s="54" t="str">
        <f t="shared" ca="1" si="22"/>
        <v/>
      </c>
      <c r="X81" s="249" t="str">
        <f t="shared" si="23"/>
        <v/>
      </c>
      <c r="Y81" s="68" t="str">
        <f t="shared" ref="Y81:Y95" si="39">IF(OR(D81&lt;&gt;"",E81&lt;&gt;"",G81&lt;&gt;"",I81&lt;&gt;""),$O$104,"")</f>
        <v/>
      </c>
      <c r="Z81" s="68" t="str">
        <f ca="1">IF(A81&lt;&gt;"",INDIRECT("Dados!"&amp;ADDRESS(MATCH(VALUE(SUBSTITUTE(UPPER(RIGHT(A81,LEN(A81)-FIND(" ",A81,1))),"X","")),INDIRECT("Dados!"&amp;ADDRESS(1,MATCH(LEFT(A81,FIND(" ",A81,1)-1),#REF!,0))&amp;":"&amp;ADDRESS(150,MATCH(LEFT(A81,FIND(" ",A81,1)-1),#REF!,0))),0),MATCH(LEFT(A81,FIND(" ",A81,1)-1),#REF!,0)+1))/7.85*Y81,"")</f>
        <v/>
      </c>
      <c r="AA81" s="68" t="str">
        <f ca="1">IF(A81&lt;&gt;"",INDIRECT("Dados!"&amp;ADDRESS(MATCH(VALUE(SUBSTITUTE(UPPER(RIGHT(A81,LEN(A81)-FIND(" ",A81,1))),"X","")),INDIRECT("Dados!"&amp;ADDRESS(1,MATCH(LEFT(A81,FIND(" ",A81,1)-1),#REF!,0))&amp;":"&amp;ADDRESS(150,MATCH(LEFT(A81,FIND(" ",A81,1)-1),#REF!,0))),0),MATCH(LEFT(A81,FIND(" ",A81,1)-1),#REF!,0)+2)),"")</f>
        <v/>
      </c>
      <c r="AB81" s="201"/>
      <c r="AC81" s="140"/>
      <c r="AD81" s="140"/>
      <c r="AE81" s="140"/>
      <c r="AF81" s="140"/>
      <c r="AG81" s="169"/>
      <c r="AH81" s="140"/>
      <c r="AI81" s="170"/>
      <c r="AJ81" s="140"/>
      <c r="AK81" s="169"/>
      <c r="AL81" s="140"/>
      <c r="AM81" s="170"/>
      <c r="AN81" s="140"/>
      <c r="AO81" s="169"/>
      <c r="AP81" s="140"/>
      <c r="AQ81" s="140"/>
      <c r="AR81" s="232"/>
    </row>
    <row r="82" spans="1:44" ht="15.75" hidden="1" x14ac:dyDescent="0.25">
      <c r="A82" s="48"/>
      <c r="B82" s="20" t="str">
        <f t="shared" ref="B82:B93" si="40">IF(C82&lt;&gt;"",B81+1,"")</f>
        <v/>
      </c>
      <c r="C82" s="47" t="str">
        <f t="shared" si="33"/>
        <v/>
      </c>
      <c r="D82" s="18"/>
      <c r="E82" s="19"/>
      <c r="F82" s="38" t="str">
        <f t="shared" si="34"/>
        <v/>
      </c>
      <c r="G82" s="19"/>
      <c r="H82" s="38" t="str">
        <f t="shared" si="35"/>
        <v/>
      </c>
      <c r="I82" s="19"/>
      <c r="J82" s="20"/>
      <c r="K82" s="20"/>
      <c r="L82" s="63" t="str">
        <f t="shared" si="36"/>
        <v/>
      </c>
      <c r="M82" s="64" t="str">
        <f t="shared" si="37"/>
        <v/>
      </c>
      <c r="N82" s="55" t="str">
        <f t="shared" si="38"/>
        <v/>
      </c>
      <c r="O82" s="21"/>
      <c r="P82" s="21"/>
      <c r="Q82" s="22"/>
      <c r="R82" s="21"/>
      <c r="S82" s="56" t="str">
        <f t="shared" si="24"/>
        <v/>
      </c>
      <c r="T82" s="55" t="str">
        <f t="shared" si="20"/>
        <v/>
      </c>
      <c r="U82" s="240" t="str">
        <f t="shared" si="21"/>
        <v xml:space="preserve"> </v>
      </c>
      <c r="V82" s="245"/>
      <c r="W82" s="56" t="str">
        <f t="shared" ca="1" si="22"/>
        <v/>
      </c>
      <c r="X82" s="250" t="str">
        <f t="shared" si="23"/>
        <v/>
      </c>
      <c r="Y82" s="23" t="str">
        <f t="shared" si="39"/>
        <v/>
      </c>
      <c r="Z82" s="23" t="str">
        <f ca="1">IF(A82&lt;&gt;"",INDIRECT("Dados!"&amp;ADDRESS(MATCH(VALUE(SUBSTITUTE(UPPER(RIGHT(A82,LEN(A82)-FIND(" ",A82,1))),"X","")),INDIRECT("Dados!"&amp;ADDRESS(1,MATCH(LEFT(A82,FIND(" ",A82,1)-1),#REF!,0))&amp;":"&amp;ADDRESS(150,MATCH(LEFT(A82,FIND(" ",A82,1)-1),#REF!,0))),0),MATCH(LEFT(A82,FIND(" ",A82,1)-1),#REF!,0)+1))/7.85*Y82,"")</f>
        <v/>
      </c>
      <c r="AA82" s="23" t="str">
        <f ca="1">IF(A82&lt;&gt;"",INDIRECT("Dados!"&amp;ADDRESS(MATCH(VALUE(SUBSTITUTE(UPPER(RIGHT(A82,LEN(A82)-FIND(" ",A82,1))),"X","")),INDIRECT("Dados!"&amp;ADDRESS(1,MATCH(LEFT(A82,FIND(" ",A82,1)-1),#REF!,0))&amp;":"&amp;ADDRESS(150,MATCH(LEFT(A82,FIND(" ",A82,1)-1),#REF!,0))),0),MATCH(LEFT(A82,FIND(" ",A82,1)-1),#REF!,0)+2)),"")</f>
        <v/>
      </c>
      <c r="AB82" s="201"/>
      <c r="AC82" s="141"/>
      <c r="AD82" s="141"/>
      <c r="AE82" s="141"/>
      <c r="AF82" s="141"/>
      <c r="AG82" s="171"/>
      <c r="AH82" s="141"/>
      <c r="AI82" s="172"/>
      <c r="AJ82" s="141"/>
      <c r="AK82" s="171"/>
      <c r="AL82" s="141"/>
      <c r="AM82" s="172"/>
      <c r="AN82" s="141"/>
      <c r="AO82" s="171"/>
      <c r="AP82" s="141"/>
      <c r="AQ82" s="141"/>
      <c r="AR82" s="232"/>
    </row>
    <row r="83" spans="1:44" ht="15.75" hidden="1" x14ac:dyDescent="0.25">
      <c r="A83" s="48"/>
      <c r="B83" s="9" t="str">
        <f t="shared" si="40"/>
        <v/>
      </c>
      <c r="C83" s="46" t="str">
        <f t="shared" si="33"/>
        <v/>
      </c>
      <c r="D83" s="7"/>
      <c r="E83" s="8"/>
      <c r="F83" s="36" t="str">
        <f t="shared" si="34"/>
        <v/>
      </c>
      <c r="G83" s="8"/>
      <c r="H83" s="36" t="str">
        <f t="shared" si="35"/>
        <v/>
      </c>
      <c r="I83" s="8"/>
      <c r="J83" s="9"/>
      <c r="K83" s="9"/>
      <c r="L83" s="61" t="str">
        <f t="shared" si="36"/>
        <v/>
      </c>
      <c r="M83" s="65" t="str">
        <f t="shared" si="37"/>
        <v/>
      </c>
      <c r="N83" s="54" t="str">
        <f t="shared" si="38"/>
        <v/>
      </c>
      <c r="O83" s="10"/>
      <c r="P83" s="10"/>
      <c r="Q83" s="11"/>
      <c r="R83" s="10"/>
      <c r="S83" s="51" t="str">
        <f t="shared" si="24"/>
        <v/>
      </c>
      <c r="T83" s="53" t="str">
        <f t="shared" si="20"/>
        <v/>
      </c>
      <c r="U83" s="239" t="str">
        <f t="shared" si="21"/>
        <v xml:space="preserve"> </v>
      </c>
      <c r="V83" s="244"/>
      <c r="W83" s="54" t="str">
        <f t="shared" ca="1" si="22"/>
        <v/>
      </c>
      <c r="X83" s="249" t="str">
        <f t="shared" si="23"/>
        <v/>
      </c>
      <c r="Y83" s="68" t="str">
        <f t="shared" si="39"/>
        <v/>
      </c>
      <c r="Z83" s="68" t="str">
        <f ca="1">IF(A83&lt;&gt;"",INDIRECT("Dados!"&amp;ADDRESS(MATCH(VALUE(SUBSTITUTE(UPPER(RIGHT(A83,LEN(A83)-FIND(" ",A83,1))),"X","")),INDIRECT("Dados!"&amp;ADDRESS(1,MATCH(LEFT(A83,FIND(" ",A83,1)-1),#REF!,0))&amp;":"&amp;ADDRESS(150,MATCH(LEFT(A83,FIND(" ",A83,1)-1),#REF!,0))),0),MATCH(LEFT(A83,FIND(" ",A83,1)-1),#REF!,0)+1))/7.85*Y83,"")</f>
        <v/>
      </c>
      <c r="AA83" s="68" t="str">
        <f ca="1">IF(A83&lt;&gt;"",INDIRECT("Dados!"&amp;ADDRESS(MATCH(VALUE(SUBSTITUTE(UPPER(RIGHT(A83,LEN(A83)-FIND(" ",A83,1))),"X","")),INDIRECT("Dados!"&amp;ADDRESS(1,MATCH(LEFT(A83,FIND(" ",A83,1)-1),#REF!,0))&amp;":"&amp;ADDRESS(150,MATCH(LEFT(A83,FIND(" ",A83,1)-1),#REF!,0))),0),MATCH(LEFT(A83,FIND(" ",A83,1)-1),#REF!,0)+2)),"")</f>
        <v/>
      </c>
      <c r="AB83" s="201"/>
      <c r="AC83" s="140"/>
      <c r="AD83" s="140"/>
      <c r="AE83" s="140"/>
      <c r="AF83" s="140"/>
      <c r="AG83" s="169"/>
      <c r="AH83" s="140"/>
      <c r="AI83" s="170"/>
      <c r="AJ83" s="140"/>
      <c r="AK83" s="169"/>
      <c r="AL83" s="140"/>
      <c r="AM83" s="170"/>
      <c r="AN83" s="140"/>
      <c r="AO83" s="169"/>
      <c r="AP83" s="140"/>
      <c r="AQ83" s="140"/>
      <c r="AR83" s="232"/>
    </row>
    <row r="84" spans="1:44" ht="15.75" hidden="1" x14ac:dyDescent="0.25">
      <c r="A84" s="48"/>
      <c r="B84" s="20" t="str">
        <f t="shared" si="40"/>
        <v/>
      </c>
      <c r="C84" s="47" t="str">
        <f t="shared" si="33"/>
        <v/>
      </c>
      <c r="D84" s="18"/>
      <c r="E84" s="19"/>
      <c r="F84" s="38" t="str">
        <f t="shared" si="34"/>
        <v/>
      </c>
      <c r="G84" s="19"/>
      <c r="H84" s="38" t="str">
        <f t="shared" si="35"/>
        <v/>
      </c>
      <c r="I84" s="19"/>
      <c r="J84" s="20"/>
      <c r="K84" s="20"/>
      <c r="L84" s="63" t="str">
        <f t="shared" si="36"/>
        <v/>
      </c>
      <c r="M84" s="64" t="str">
        <f t="shared" si="37"/>
        <v/>
      </c>
      <c r="N84" s="55" t="str">
        <f t="shared" si="38"/>
        <v/>
      </c>
      <c r="O84" s="21"/>
      <c r="P84" s="21"/>
      <c r="Q84" s="22"/>
      <c r="R84" s="21"/>
      <c r="S84" s="56" t="str">
        <f t="shared" si="24"/>
        <v/>
      </c>
      <c r="T84" s="55" t="str">
        <f t="shared" si="20"/>
        <v/>
      </c>
      <c r="U84" s="240" t="str">
        <f t="shared" si="21"/>
        <v xml:space="preserve"> </v>
      </c>
      <c r="V84" s="245"/>
      <c r="W84" s="56" t="str">
        <f t="shared" ca="1" si="22"/>
        <v/>
      </c>
      <c r="X84" s="250" t="str">
        <f t="shared" si="23"/>
        <v/>
      </c>
      <c r="Y84" s="23" t="str">
        <f t="shared" si="39"/>
        <v/>
      </c>
      <c r="Z84" s="23" t="str">
        <f ca="1">IF(A84&lt;&gt;"",INDIRECT("Dados!"&amp;ADDRESS(MATCH(VALUE(SUBSTITUTE(UPPER(RIGHT(A84,LEN(A84)-FIND(" ",A84,1))),"X","")),INDIRECT("Dados!"&amp;ADDRESS(1,MATCH(LEFT(A84,FIND(" ",A84,1)-1),#REF!,0))&amp;":"&amp;ADDRESS(150,MATCH(LEFT(A84,FIND(" ",A84,1)-1),#REF!,0))),0),MATCH(LEFT(A84,FIND(" ",A84,1)-1),#REF!,0)+1))/7.85*Y84,"")</f>
        <v/>
      </c>
      <c r="AA84" s="23" t="str">
        <f ca="1">IF(A84&lt;&gt;"",INDIRECT("Dados!"&amp;ADDRESS(MATCH(VALUE(SUBSTITUTE(UPPER(RIGHT(A84,LEN(A84)-FIND(" ",A84,1))),"X","")),INDIRECT("Dados!"&amp;ADDRESS(1,MATCH(LEFT(A84,FIND(" ",A84,1)-1),#REF!,0))&amp;":"&amp;ADDRESS(150,MATCH(LEFT(A84,FIND(" ",A84,1)-1),#REF!,0))),0),MATCH(LEFT(A84,FIND(" ",A84,1)-1),#REF!,0)+2)),"")</f>
        <v/>
      </c>
      <c r="AB84" s="201"/>
      <c r="AC84" s="141"/>
      <c r="AD84" s="141"/>
      <c r="AE84" s="141"/>
      <c r="AF84" s="141"/>
      <c r="AG84" s="171"/>
      <c r="AH84" s="141"/>
      <c r="AI84" s="172"/>
      <c r="AJ84" s="141"/>
      <c r="AK84" s="171"/>
      <c r="AL84" s="141"/>
      <c r="AM84" s="172"/>
      <c r="AN84" s="141"/>
      <c r="AO84" s="171"/>
      <c r="AP84" s="141"/>
      <c r="AQ84" s="141"/>
      <c r="AR84" s="232"/>
    </row>
    <row r="85" spans="1:44" ht="15.75" hidden="1" x14ac:dyDescent="0.25">
      <c r="A85" s="48"/>
      <c r="B85" s="9" t="str">
        <f t="shared" si="40"/>
        <v/>
      </c>
      <c r="C85" s="46" t="str">
        <f t="shared" si="33"/>
        <v/>
      </c>
      <c r="D85" s="7"/>
      <c r="E85" s="8"/>
      <c r="F85" s="36" t="str">
        <f t="shared" si="34"/>
        <v/>
      </c>
      <c r="G85" s="8"/>
      <c r="H85" s="36" t="str">
        <f t="shared" si="35"/>
        <v/>
      </c>
      <c r="I85" s="8"/>
      <c r="J85" s="9"/>
      <c r="K85" s="9"/>
      <c r="L85" s="61" t="str">
        <f t="shared" si="36"/>
        <v/>
      </c>
      <c r="M85" s="65" t="str">
        <f t="shared" si="37"/>
        <v/>
      </c>
      <c r="N85" s="54" t="str">
        <f t="shared" si="38"/>
        <v/>
      </c>
      <c r="O85" s="10"/>
      <c r="P85" s="10"/>
      <c r="Q85" s="11"/>
      <c r="R85" s="10"/>
      <c r="S85" s="51" t="str">
        <f t="shared" si="24"/>
        <v/>
      </c>
      <c r="T85" s="53" t="str">
        <f t="shared" si="20"/>
        <v/>
      </c>
      <c r="U85" s="239" t="str">
        <f t="shared" si="21"/>
        <v xml:space="preserve"> </v>
      </c>
      <c r="V85" s="244"/>
      <c r="W85" s="54" t="str">
        <f t="shared" ca="1" si="22"/>
        <v/>
      </c>
      <c r="X85" s="249" t="str">
        <f t="shared" si="23"/>
        <v/>
      </c>
      <c r="Y85" s="68" t="str">
        <f t="shared" si="39"/>
        <v/>
      </c>
      <c r="Z85" s="68" t="str">
        <f ca="1">IF(A85&lt;&gt;"",INDIRECT("Dados!"&amp;ADDRESS(MATCH(VALUE(SUBSTITUTE(UPPER(RIGHT(A85,LEN(A85)-FIND(" ",A85,1))),"X","")),INDIRECT("Dados!"&amp;ADDRESS(1,MATCH(LEFT(A85,FIND(" ",A85,1)-1),#REF!,0))&amp;":"&amp;ADDRESS(150,MATCH(LEFT(A85,FIND(" ",A85,1)-1),#REF!,0))),0),MATCH(LEFT(A85,FIND(" ",A85,1)-1),#REF!,0)+1))/7.85*Y85,"")</f>
        <v/>
      </c>
      <c r="AA85" s="68" t="str">
        <f ca="1">IF(A85&lt;&gt;"",INDIRECT("Dados!"&amp;ADDRESS(MATCH(VALUE(SUBSTITUTE(UPPER(RIGHT(A85,LEN(A85)-FIND(" ",A85,1))),"X","")),INDIRECT("Dados!"&amp;ADDRESS(1,MATCH(LEFT(A85,FIND(" ",A85,1)-1),#REF!,0))&amp;":"&amp;ADDRESS(150,MATCH(LEFT(A85,FIND(" ",A85,1)-1),#REF!,0))),0),MATCH(LEFT(A85,FIND(" ",A85,1)-1),#REF!,0)+2)),"")</f>
        <v/>
      </c>
      <c r="AB85" s="201"/>
      <c r="AC85" s="140"/>
      <c r="AD85" s="140"/>
      <c r="AE85" s="140"/>
      <c r="AF85" s="140"/>
      <c r="AG85" s="169"/>
      <c r="AH85" s="140"/>
      <c r="AI85" s="170"/>
      <c r="AJ85" s="140"/>
      <c r="AK85" s="169"/>
      <c r="AL85" s="140"/>
      <c r="AM85" s="170"/>
      <c r="AN85" s="140"/>
      <c r="AO85" s="169"/>
      <c r="AP85" s="140"/>
      <c r="AQ85" s="140"/>
      <c r="AR85" s="232"/>
    </row>
    <row r="86" spans="1:44" ht="15.75" hidden="1" x14ac:dyDescent="0.25">
      <c r="A86" s="48"/>
      <c r="B86" s="20" t="str">
        <f t="shared" si="40"/>
        <v/>
      </c>
      <c r="C86" s="47" t="str">
        <f t="shared" si="33"/>
        <v/>
      </c>
      <c r="D86" s="18"/>
      <c r="E86" s="19"/>
      <c r="F86" s="38" t="str">
        <f t="shared" si="34"/>
        <v/>
      </c>
      <c r="G86" s="19"/>
      <c r="H86" s="38" t="str">
        <f t="shared" si="35"/>
        <v/>
      </c>
      <c r="I86" s="19"/>
      <c r="J86" s="20"/>
      <c r="K86" s="20"/>
      <c r="L86" s="63" t="str">
        <f t="shared" si="36"/>
        <v/>
      </c>
      <c r="M86" s="64" t="str">
        <f t="shared" si="37"/>
        <v/>
      </c>
      <c r="N86" s="55" t="str">
        <f t="shared" si="38"/>
        <v/>
      </c>
      <c r="O86" s="21"/>
      <c r="P86" s="21"/>
      <c r="Q86" s="22"/>
      <c r="R86" s="21"/>
      <c r="S86" s="56" t="str">
        <f t="shared" si="24"/>
        <v/>
      </c>
      <c r="T86" s="55" t="str">
        <f t="shared" si="20"/>
        <v/>
      </c>
      <c r="U86" s="240" t="str">
        <f t="shared" si="21"/>
        <v xml:space="preserve"> </v>
      </c>
      <c r="V86" s="245"/>
      <c r="W86" s="56" t="str">
        <f t="shared" ca="1" si="22"/>
        <v/>
      </c>
      <c r="X86" s="250" t="str">
        <f t="shared" si="23"/>
        <v/>
      </c>
      <c r="Y86" s="23" t="str">
        <f t="shared" si="39"/>
        <v/>
      </c>
      <c r="Z86" s="23" t="str">
        <f ca="1">IF(A86&lt;&gt;"",INDIRECT("Dados!"&amp;ADDRESS(MATCH(VALUE(SUBSTITUTE(UPPER(RIGHT(A86,LEN(A86)-FIND(" ",A86,1))),"X","")),INDIRECT("Dados!"&amp;ADDRESS(1,MATCH(LEFT(A86,FIND(" ",A86,1)-1),#REF!,0))&amp;":"&amp;ADDRESS(150,MATCH(LEFT(A86,FIND(" ",A86,1)-1),#REF!,0))),0),MATCH(LEFT(A86,FIND(" ",A86,1)-1),#REF!,0)+1))/7.85*Y86,"")</f>
        <v/>
      </c>
      <c r="AA86" s="23" t="str">
        <f ca="1">IF(A86&lt;&gt;"",INDIRECT("Dados!"&amp;ADDRESS(MATCH(VALUE(SUBSTITUTE(UPPER(RIGHT(A86,LEN(A86)-FIND(" ",A86,1))),"X","")),INDIRECT("Dados!"&amp;ADDRESS(1,MATCH(LEFT(A86,FIND(" ",A86,1)-1),#REF!,0))&amp;":"&amp;ADDRESS(150,MATCH(LEFT(A86,FIND(" ",A86,1)-1),#REF!,0))),0),MATCH(LEFT(A86,FIND(" ",A86,1)-1),#REF!,0)+2)),"")</f>
        <v/>
      </c>
      <c r="AB86" s="201"/>
      <c r="AC86" s="172"/>
      <c r="AD86" s="141"/>
      <c r="AE86" s="141"/>
      <c r="AF86" s="141"/>
      <c r="AG86" s="171"/>
      <c r="AH86" s="141"/>
      <c r="AI86" s="172"/>
      <c r="AJ86" s="141"/>
      <c r="AK86" s="171"/>
      <c r="AL86" s="141"/>
      <c r="AM86" s="172"/>
      <c r="AN86" s="141"/>
      <c r="AO86" s="171"/>
      <c r="AP86" s="141"/>
      <c r="AQ86" s="141"/>
      <c r="AR86" s="232"/>
    </row>
    <row r="87" spans="1:44" ht="15.75" hidden="1" x14ac:dyDescent="0.25">
      <c r="A87" s="48"/>
      <c r="B87" s="9" t="str">
        <f t="shared" si="40"/>
        <v/>
      </c>
      <c r="C87" s="46" t="str">
        <f t="shared" si="33"/>
        <v/>
      </c>
      <c r="D87" s="7"/>
      <c r="E87" s="8"/>
      <c r="F87" s="36" t="str">
        <f t="shared" si="34"/>
        <v/>
      </c>
      <c r="G87" s="8"/>
      <c r="H87" s="36" t="str">
        <f t="shared" si="35"/>
        <v/>
      </c>
      <c r="I87" s="8"/>
      <c r="J87" s="9"/>
      <c r="K87" s="9"/>
      <c r="L87" s="61" t="str">
        <f t="shared" si="36"/>
        <v/>
      </c>
      <c r="M87" s="65" t="str">
        <f t="shared" si="37"/>
        <v/>
      </c>
      <c r="N87" s="54" t="str">
        <f t="shared" si="38"/>
        <v/>
      </c>
      <c r="O87" s="10"/>
      <c r="P87" s="10"/>
      <c r="Q87" s="11"/>
      <c r="R87" s="10"/>
      <c r="S87" s="51" t="str">
        <f t="shared" si="24"/>
        <v/>
      </c>
      <c r="T87" s="53" t="str">
        <f t="shared" si="20"/>
        <v/>
      </c>
      <c r="U87" s="239" t="str">
        <f t="shared" si="21"/>
        <v xml:space="preserve"> </v>
      </c>
      <c r="V87" s="244"/>
      <c r="W87" s="54" t="str">
        <f t="shared" ca="1" si="22"/>
        <v/>
      </c>
      <c r="X87" s="249" t="str">
        <f t="shared" si="23"/>
        <v/>
      </c>
      <c r="Y87" s="68" t="str">
        <f t="shared" si="39"/>
        <v/>
      </c>
      <c r="Z87" s="68" t="str">
        <f ca="1">IF(A87&lt;&gt;"",INDIRECT("Dados!"&amp;ADDRESS(MATCH(VALUE(SUBSTITUTE(UPPER(RIGHT(A87,LEN(A87)-FIND(" ",A87,1))),"X","")),INDIRECT("Dados!"&amp;ADDRESS(1,MATCH(LEFT(A87,FIND(" ",A87,1)-1),#REF!,0))&amp;":"&amp;ADDRESS(150,MATCH(LEFT(A87,FIND(" ",A87,1)-1),#REF!,0))),0),MATCH(LEFT(A87,FIND(" ",A87,1)-1),#REF!,0)+1))/7.85*Y87,"")</f>
        <v/>
      </c>
      <c r="AA87" s="68" t="str">
        <f ca="1">IF(A87&lt;&gt;"",INDIRECT("Dados!"&amp;ADDRESS(MATCH(VALUE(SUBSTITUTE(UPPER(RIGHT(A87,LEN(A87)-FIND(" ",A87,1))),"X","")),INDIRECT("Dados!"&amp;ADDRESS(1,MATCH(LEFT(A87,FIND(" ",A87,1)-1),#REF!,0))&amp;":"&amp;ADDRESS(150,MATCH(LEFT(A87,FIND(" ",A87,1)-1),#REF!,0))),0),MATCH(LEFT(A87,FIND(" ",A87,1)-1),#REF!,0)+2)),"")</f>
        <v/>
      </c>
      <c r="AB87" s="201"/>
      <c r="AC87" s="170"/>
      <c r="AD87" s="140"/>
      <c r="AE87" s="140"/>
      <c r="AF87" s="140"/>
      <c r="AG87" s="169"/>
      <c r="AH87" s="140"/>
      <c r="AI87" s="170"/>
      <c r="AJ87" s="140"/>
      <c r="AK87" s="169"/>
      <c r="AL87" s="140"/>
      <c r="AM87" s="170"/>
      <c r="AN87" s="140"/>
      <c r="AO87" s="169"/>
      <c r="AP87" s="140"/>
      <c r="AQ87" s="140"/>
      <c r="AR87" s="232"/>
    </row>
    <row r="88" spans="1:44" ht="15.75" hidden="1" x14ac:dyDescent="0.25">
      <c r="A88" s="48"/>
      <c r="B88" s="20" t="str">
        <f t="shared" si="40"/>
        <v/>
      </c>
      <c r="C88" s="47" t="str">
        <f t="shared" si="33"/>
        <v/>
      </c>
      <c r="D88" s="18"/>
      <c r="E88" s="19"/>
      <c r="F88" s="38" t="str">
        <f t="shared" si="34"/>
        <v/>
      </c>
      <c r="G88" s="19"/>
      <c r="H88" s="38" t="str">
        <f t="shared" si="35"/>
        <v/>
      </c>
      <c r="I88" s="19"/>
      <c r="J88" s="20"/>
      <c r="K88" s="20"/>
      <c r="L88" s="63" t="str">
        <f t="shared" si="36"/>
        <v/>
      </c>
      <c r="M88" s="64" t="str">
        <f t="shared" si="37"/>
        <v/>
      </c>
      <c r="N88" s="55" t="str">
        <f t="shared" si="38"/>
        <v/>
      </c>
      <c r="O88" s="21"/>
      <c r="P88" s="21"/>
      <c r="Q88" s="22"/>
      <c r="R88" s="21"/>
      <c r="S88" s="56" t="str">
        <f t="shared" si="24"/>
        <v/>
      </c>
      <c r="T88" s="55" t="str">
        <f t="shared" si="20"/>
        <v/>
      </c>
      <c r="U88" s="240" t="str">
        <f t="shared" si="21"/>
        <v xml:space="preserve"> </v>
      </c>
      <c r="V88" s="245"/>
      <c r="W88" s="56" t="str">
        <f t="shared" ca="1" si="22"/>
        <v/>
      </c>
      <c r="X88" s="250" t="str">
        <f t="shared" si="23"/>
        <v/>
      </c>
      <c r="Y88" s="23" t="str">
        <f t="shared" si="39"/>
        <v/>
      </c>
      <c r="Z88" s="23" t="str">
        <f ca="1">IF(A88&lt;&gt;"",INDIRECT("Dados!"&amp;ADDRESS(MATCH(VALUE(SUBSTITUTE(UPPER(RIGHT(A88,LEN(A88)-FIND(" ",A88,1))),"X","")),INDIRECT("Dados!"&amp;ADDRESS(1,MATCH(LEFT(A88,FIND(" ",A88,1)-1),#REF!,0))&amp;":"&amp;ADDRESS(150,MATCH(LEFT(A88,FIND(" ",A88,1)-1),#REF!,0))),0),MATCH(LEFT(A88,FIND(" ",A88,1)-1),#REF!,0)+1))/7.85*Y88,"")</f>
        <v/>
      </c>
      <c r="AA88" s="23" t="str">
        <f ca="1">IF(A88&lt;&gt;"",INDIRECT("Dados!"&amp;ADDRESS(MATCH(VALUE(SUBSTITUTE(UPPER(RIGHT(A88,LEN(A88)-FIND(" ",A88,1))),"X","")),INDIRECT("Dados!"&amp;ADDRESS(1,MATCH(LEFT(A88,FIND(" ",A88,1)-1),#REF!,0))&amp;":"&amp;ADDRESS(150,MATCH(LEFT(A88,FIND(" ",A88,1)-1),#REF!,0))),0),MATCH(LEFT(A88,FIND(" ",A88,1)-1),#REF!,0)+2)),"")</f>
        <v/>
      </c>
      <c r="AB88" s="201"/>
      <c r="AC88" s="172"/>
      <c r="AD88" s="141"/>
      <c r="AE88" s="141"/>
      <c r="AF88" s="141"/>
      <c r="AG88" s="171"/>
      <c r="AH88" s="141"/>
      <c r="AI88" s="172"/>
      <c r="AJ88" s="141"/>
      <c r="AK88" s="171"/>
      <c r="AL88" s="141"/>
      <c r="AM88" s="172"/>
      <c r="AN88" s="141"/>
      <c r="AO88" s="171"/>
      <c r="AP88" s="141"/>
      <c r="AQ88" s="141"/>
      <c r="AR88" s="232"/>
    </row>
    <row r="89" spans="1:44" ht="15.75" hidden="1" x14ac:dyDescent="0.25">
      <c r="A89" s="48"/>
      <c r="B89" s="9" t="str">
        <f t="shared" si="40"/>
        <v/>
      </c>
      <c r="C89" s="46" t="str">
        <f t="shared" si="33"/>
        <v/>
      </c>
      <c r="D89" s="7"/>
      <c r="E89" s="8"/>
      <c r="F89" s="36" t="str">
        <f t="shared" si="34"/>
        <v/>
      </c>
      <c r="G89" s="8"/>
      <c r="H89" s="36" t="str">
        <f t="shared" si="35"/>
        <v/>
      </c>
      <c r="I89" s="8"/>
      <c r="J89" s="9"/>
      <c r="K89" s="9"/>
      <c r="L89" s="61" t="str">
        <f t="shared" si="36"/>
        <v/>
      </c>
      <c r="M89" s="65" t="str">
        <f t="shared" si="37"/>
        <v/>
      </c>
      <c r="N89" s="54" t="str">
        <f t="shared" si="38"/>
        <v/>
      </c>
      <c r="O89" s="10"/>
      <c r="P89" s="10"/>
      <c r="Q89" s="11"/>
      <c r="R89" s="10"/>
      <c r="S89" s="51" t="str">
        <f t="shared" si="24"/>
        <v/>
      </c>
      <c r="T89" s="53" t="str">
        <f t="shared" si="20"/>
        <v/>
      </c>
      <c r="U89" s="239" t="str">
        <f t="shared" si="21"/>
        <v xml:space="preserve"> </v>
      </c>
      <c r="V89" s="244"/>
      <c r="W89" s="54" t="str">
        <f t="shared" ca="1" si="22"/>
        <v/>
      </c>
      <c r="X89" s="249" t="str">
        <f t="shared" si="23"/>
        <v/>
      </c>
      <c r="Y89" s="68" t="str">
        <f t="shared" si="39"/>
        <v/>
      </c>
      <c r="Z89" s="68" t="str">
        <f ca="1">IF(A89&lt;&gt;"",INDIRECT("Dados!"&amp;ADDRESS(MATCH(VALUE(SUBSTITUTE(UPPER(RIGHT(A89,LEN(A89)-FIND(" ",A89,1))),"X","")),INDIRECT("Dados!"&amp;ADDRESS(1,MATCH(LEFT(A89,FIND(" ",A89,1)-1),#REF!,0))&amp;":"&amp;ADDRESS(150,MATCH(LEFT(A89,FIND(" ",A89,1)-1),#REF!,0))),0),MATCH(LEFT(A89,FIND(" ",A89,1)-1),#REF!,0)+1))/7.85*Y89,"")</f>
        <v/>
      </c>
      <c r="AA89" s="68" t="str">
        <f ca="1">IF(A89&lt;&gt;"",INDIRECT("Dados!"&amp;ADDRESS(MATCH(VALUE(SUBSTITUTE(UPPER(RIGHT(A89,LEN(A89)-FIND(" ",A89,1))),"X","")),INDIRECT("Dados!"&amp;ADDRESS(1,MATCH(LEFT(A89,FIND(" ",A89,1)-1),#REF!,0))&amp;":"&amp;ADDRESS(150,MATCH(LEFT(A89,FIND(" ",A89,1)-1),#REF!,0))),0),MATCH(LEFT(A89,FIND(" ",A89,1)-1),#REF!,0)+2)),"")</f>
        <v/>
      </c>
      <c r="AB89" s="201"/>
      <c r="AC89" s="170"/>
      <c r="AD89" s="140"/>
      <c r="AE89" s="140"/>
      <c r="AF89" s="140"/>
      <c r="AG89" s="169"/>
      <c r="AH89" s="140"/>
      <c r="AI89" s="170"/>
      <c r="AJ89" s="140"/>
      <c r="AK89" s="169"/>
      <c r="AL89" s="140"/>
      <c r="AM89" s="170"/>
      <c r="AN89" s="140"/>
      <c r="AO89" s="169"/>
      <c r="AP89" s="140"/>
      <c r="AQ89" s="140"/>
      <c r="AR89" s="232"/>
    </row>
    <row r="90" spans="1:44" ht="15.75" hidden="1" x14ac:dyDescent="0.25">
      <c r="A90" s="48"/>
      <c r="B90" s="20" t="str">
        <f t="shared" si="40"/>
        <v/>
      </c>
      <c r="C90" s="47" t="str">
        <f t="shared" si="33"/>
        <v/>
      </c>
      <c r="D90" s="18"/>
      <c r="E90" s="19"/>
      <c r="F90" s="38" t="str">
        <f t="shared" si="34"/>
        <v/>
      </c>
      <c r="G90" s="19"/>
      <c r="H90" s="38" t="str">
        <f t="shared" si="35"/>
        <v/>
      </c>
      <c r="I90" s="19"/>
      <c r="J90" s="20"/>
      <c r="K90" s="20"/>
      <c r="L90" s="63" t="str">
        <f t="shared" si="36"/>
        <v/>
      </c>
      <c r="M90" s="64" t="str">
        <f t="shared" si="37"/>
        <v/>
      </c>
      <c r="N90" s="55" t="str">
        <f t="shared" si="38"/>
        <v/>
      </c>
      <c r="O90" s="21"/>
      <c r="P90" s="21"/>
      <c r="Q90" s="22"/>
      <c r="R90" s="21"/>
      <c r="S90" s="56" t="str">
        <f t="shared" si="24"/>
        <v/>
      </c>
      <c r="T90" s="55" t="str">
        <f t="shared" si="20"/>
        <v/>
      </c>
      <c r="U90" s="240" t="str">
        <f t="shared" si="21"/>
        <v xml:space="preserve"> </v>
      </c>
      <c r="V90" s="245"/>
      <c r="W90" s="56" t="str">
        <f t="shared" ca="1" si="22"/>
        <v/>
      </c>
      <c r="X90" s="250" t="str">
        <f t="shared" si="23"/>
        <v/>
      </c>
      <c r="Y90" s="23" t="str">
        <f t="shared" si="39"/>
        <v/>
      </c>
      <c r="Z90" s="23" t="str">
        <f ca="1">IF(A90&lt;&gt;"",INDIRECT("Dados!"&amp;ADDRESS(MATCH(VALUE(SUBSTITUTE(UPPER(RIGHT(A90,LEN(A90)-FIND(" ",A90,1))),"X","")),INDIRECT("Dados!"&amp;ADDRESS(1,MATCH(LEFT(A90,FIND(" ",A90,1)-1),#REF!,0))&amp;":"&amp;ADDRESS(150,MATCH(LEFT(A90,FIND(" ",A90,1)-1),#REF!,0))),0),MATCH(LEFT(A90,FIND(" ",A90,1)-1),#REF!,0)+1))/7.85*Y90,"")</f>
        <v/>
      </c>
      <c r="AA90" s="23" t="str">
        <f ca="1">IF(A90&lt;&gt;"",INDIRECT("Dados!"&amp;ADDRESS(MATCH(VALUE(SUBSTITUTE(UPPER(RIGHT(A90,LEN(A90)-FIND(" ",A90,1))),"X","")),INDIRECT("Dados!"&amp;ADDRESS(1,MATCH(LEFT(A90,FIND(" ",A90,1)-1),#REF!,0))&amp;":"&amp;ADDRESS(150,MATCH(LEFT(A90,FIND(" ",A90,1)-1),#REF!,0))),0),MATCH(LEFT(A90,FIND(" ",A90,1)-1),#REF!,0)+2)),"")</f>
        <v/>
      </c>
      <c r="AB90" s="201"/>
      <c r="AC90" s="172"/>
      <c r="AD90" s="141"/>
      <c r="AE90" s="141"/>
      <c r="AF90" s="141"/>
      <c r="AG90" s="171"/>
      <c r="AH90" s="141"/>
      <c r="AI90" s="172"/>
      <c r="AJ90" s="141"/>
      <c r="AK90" s="171"/>
      <c r="AL90" s="141"/>
      <c r="AM90" s="172"/>
      <c r="AN90" s="141"/>
      <c r="AO90" s="171"/>
      <c r="AP90" s="141"/>
      <c r="AQ90" s="141"/>
      <c r="AR90" s="232"/>
    </row>
    <row r="91" spans="1:44" ht="15.75" hidden="1" x14ac:dyDescent="0.25">
      <c r="A91" s="48"/>
      <c r="B91" s="9" t="str">
        <f t="shared" si="40"/>
        <v/>
      </c>
      <c r="C91" s="46" t="str">
        <f t="shared" si="33"/>
        <v/>
      </c>
      <c r="D91" s="7"/>
      <c r="E91" s="8"/>
      <c r="F91" s="36" t="str">
        <f t="shared" si="34"/>
        <v/>
      </c>
      <c r="G91" s="8"/>
      <c r="H91" s="36" t="str">
        <f t="shared" si="35"/>
        <v/>
      </c>
      <c r="I91" s="8"/>
      <c r="J91" s="9"/>
      <c r="K91" s="9"/>
      <c r="L91" s="61" t="str">
        <f t="shared" si="36"/>
        <v/>
      </c>
      <c r="M91" s="65" t="str">
        <f t="shared" si="37"/>
        <v/>
      </c>
      <c r="N91" s="54" t="str">
        <f t="shared" si="38"/>
        <v/>
      </c>
      <c r="O91" s="10"/>
      <c r="P91" s="10"/>
      <c r="Q91" s="11"/>
      <c r="R91" s="10"/>
      <c r="S91" s="51" t="str">
        <f t="shared" si="24"/>
        <v/>
      </c>
      <c r="T91" s="53" t="str">
        <f t="shared" si="20"/>
        <v/>
      </c>
      <c r="U91" s="239" t="str">
        <f t="shared" si="21"/>
        <v xml:space="preserve"> </v>
      </c>
      <c r="V91" s="244"/>
      <c r="W91" s="54" t="str">
        <f t="shared" ca="1" si="22"/>
        <v/>
      </c>
      <c r="X91" s="249" t="str">
        <f t="shared" si="23"/>
        <v/>
      </c>
      <c r="Y91" s="68" t="str">
        <f t="shared" si="39"/>
        <v/>
      </c>
      <c r="Z91" s="68" t="str">
        <f ca="1">IF(A91&lt;&gt;"",INDIRECT("Dados!"&amp;ADDRESS(MATCH(VALUE(SUBSTITUTE(UPPER(RIGHT(A91,LEN(A91)-FIND(" ",A91,1))),"X","")),INDIRECT("Dados!"&amp;ADDRESS(1,MATCH(LEFT(A91,FIND(" ",A91,1)-1),#REF!,0))&amp;":"&amp;ADDRESS(150,MATCH(LEFT(A91,FIND(" ",A91,1)-1),#REF!,0))),0),MATCH(LEFT(A91,FIND(" ",A91,1)-1),#REF!,0)+1))/7.85*Y91,"")</f>
        <v/>
      </c>
      <c r="AA91" s="68" t="str">
        <f ca="1">IF(A91&lt;&gt;"",INDIRECT("Dados!"&amp;ADDRESS(MATCH(VALUE(SUBSTITUTE(UPPER(RIGHT(A91,LEN(A91)-FIND(" ",A91,1))),"X","")),INDIRECT("Dados!"&amp;ADDRESS(1,MATCH(LEFT(A91,FIND(" ",A91,1)-1),#REF!,0))&amp;":"&amp;ADDRESS(150,MATCH(LEFT(A91,FIND(" ",A91,1)-1),#REF!,0))),0),MATCH(LEFT(A91,FIND(" ",A91,1)-1),#REF!,0)+2)),"")</f>
        <v/>
      </c>
      <c r="AB91" s="201"/>
      <c r="AC91" s="170"/>
      <c r="AD91" s="140"/>
      <c r="AE91" s="140"/>
      <c r="AF91" s="140"/>
      <c r="AG91" s="169"/>
      <c r="AH91" s="140"/>
      <c r="AI91" s="170"/>
      <c r="AJ91" s="140"/>
      <c r="AK91" s="169"/>
      <c r="AL91" s="140"/>
      <c r="AM91" s="170"/>
      <c r="AN91" s="140"/>
      <c r="AO91" s="169"/>
      <c r="AP91" s="140"/>
      <c r="AQ91" s="140"/>
      <c r="AR91" s="232"/>
    </row>
    <row r="92" spans="1:44" ht="15.75" hidden="1" x14ac:dyDescent="0.25">
      <c r="A92" s="48"/>
      <c r="B92" s="20" t="str">
        <f t="shared" si="40"/>
        <v/>
      </c>
      <c r="C92" s="47" t="str">
        <f t="shared" si="33"/>
        <v/>
      </c>
      <c r="D92" s="18"/>
      <c r="E92" s="19"/>
      <c r="F92" s="38" t="str">
        <f t="shared" si="34"/>
        <v/>
      </c>
      <c r="G92" s="19"/>
      <c r="H92" s="38" t="str">
        <f t="shared" si="35"/>
        <v/>
      </c>
      <c r="I92" s="19"/>
      <c r="J92" s="20"/>
      <c r="K92" s="20"/>
      <c r="L92" s="63" t="str">
        <f t="shared" si="36"/>
        <v/>
      </c>
      <c r="M92" s="64" t="str">
        <f t="shared" si="37"/>
        <v/>
      </c>
      <c r="N92" s="55" t="str">
        <f t="shared" si="38"/>
        <v/>
      </c>
      <c r="O92" s="21"/>
      <c r="P92" s="21"/>
      <c r="Q92" s="22"/>
      <c r="R92" s="21"/>
      <c r="S92" s="56" t="str">
        <f t="shared" si="24"/>
        <v/>
      </c>
      <c r="T92" s="55" t="str">
        <f t="shared" si="20"/>
        <v/>
      </c>
      <c r="U92" s="240" t="str">
        <f t="shared" si="21"/>
        <v xml:space="preserve"> </v>
      </c>
      <c r="V92" s="245"/>
      <c r="W92" s="56" t="str">
        <f t="shared" ca="1" si="22"/>
        <v/>
      </c>
      <c r="X92" s="250" t="str">
        <f t="shared" si="23"/>
        <v/>
      </c>
      <c r="Y92" s="23" t="str">
        <f t="shared" si="39"/>
        <v/>
      </c>
      <c r="Z92" s="23" t="str">
        <f ca="1">IF(A92&lt;&gt;"",INDIRECT("Dados!"&amp;ADDRESS(MATCH(VALUE(SUBSTITUTE(UPPER(RIGHT(A92,LEN(A92)-FIND(" ",A92,1))),"X","")),INDIRECT("Dados!"&amp;ADDRESS(1,MATCH(LEFT(A92,FIND(" ",A92,1)-1),#REF!,0))&amp;":"&amp;ADDRESS(150,MATCH(LEFT(A92,FIND(" ",A92,1)-1),#REF!,0))),0),MATCH(LEFT(A92,FIND(" ",A92,1)-1),#REF!,0)+1))/7.85*Y92,"")</f>
        <v/>
      </c>
      <c r="AA92" s="23" t="str">
        <f ca="1">IF(A92&lt;&gt;"",INDIRECT("Dados!"&amp;ADDRESS(MATCH(VALUE(SUBSTITUTE(UPPER(RIGHT(A92,LEN(A92)-FIND(" ",A92,1))),"X","")),INDIRECT("Dados!"&amp;ADDRESS(1,MATCH(LEFT(A92,FIND(" ",A92,1)-1),#REF!,0))&amp;":"&amp;ADDRESS(150,MATCH(LEFT(A92,FIND(" ",A92,1)-1),#REF!,0))),0),MATCH(LEFT(A92,FIND(" ",A92,1)-1),#REF!,0)+2)),"")</f>
        <v/>
      </c>
      <c r="AB92" s="201"/>
      <c r="AC92" s="172"/>
      <c r="AD92" s="141"/>
      <c r="AE92" s="141"/>
      <c r="AF92" s="141"/>
      <c r="AG92" s="141"/>
      <c r="AH92" s="141"/>
      <c r="AI92" s="141"/>
      <c r="AJ92" s="141"/>
      <c r="AK92" s="141"/>
      <c r="AL92" s="141"/>
      <c r="AM92" s="141"/>
      <c r="AN92" s="141"/>
      <c r="AO92" s="141"/>
      <c r="AP92" s="141"/>
      <c r="AQ92" s="141"/>
      <c r="AR92" s="232"/>
    </row>
    <row r="93" spans="1:44" ht="15.75" hidden="1" x14ac:dyDescent="0.25">
      <c r="A93" s="48"/>
      <c r="B93" s="9" t="str">
        <f t="shared" si="40"/>
        <v/>
      </c>
      <c r="C93" s="46" t="str">
        <f t="shared" si="33"/>
        <v/>
      </c>
      <c r="D93" s="7"/>
      <c r="E93" s="8"/>
      <c r="F93" s="36" t="str">
        <f t="shared" si="34"/>
        <v/>
      </c>
      <c r="G93" s="8"/>
      <c r="H93" s="36" t="str">
        <f t="shared" si="35"/>
        <v/>
      </c>
      <c r="I93" s="8"/>
      <c r="J93" s="9"/>
      <c r="K93" s="9"/>
      <c r="L93" s="61" t="str">
        <f t="shared" si="36"/>
        <v/>
      </c>
      <c r="M93" s="65" t="str">
        <f t="shared" si="37"/>
        <v/>
      </c>
      <c r="N93" s="54" t="str">
        <f t="shared" si="38"/>
        <v/>
      </c>
      <c r="O93" s="10"/>
      <c r="P93" s="10"/>
      <c r="Q93" s="11"/>
      <c r="R93" s="10"/>
      <c r="S93" s="51" t="str">
        <f t="shared" si="24"/>
        <v/>
      </c>
      <c r="T93" s="53" t="str">
        <f t="shared" si="20"/>
        <v/>
      </c>
      <c r="U93" s="239" t="str">
        <f t="shared" si="21"/>
        <v xml:space="preserve"> </v>
      </c>
      <c r="V93" s="244"/>
      <c r="W93" s="54" t="str">
        <f t="shared" ca="1" si="22"/>
        <v/>
      </c>
      <c r="X93" s="249" t="str">
        <f t="shared" si="23"/>
        <v/>
      </c>
      <c r="Y93" s="68" t="str">
        <f t="shared" si="39"/>
        <v/>
      </c>
      <c r="Z93" s="68" t="str">
        <f ca="1">IF(A93&lt;&gt;"",INDIRECT("Dados!"&amp;ADDRESS(MATCH(VALUE(SUBSTITUTE(UPPER(RIGHT(A93,LEN(A93)-FIND(" ",A93,1))),"X","")),INDIRECT("Dados!"&amp;ADDRESS(1,MATCH(LEFT(A93,FIND(" ",A93,1)-1),#REF!,0))&amp;":"&amp;ADDRESS(150,MATCH(LEFT(A93,FIND(" ",A93,1)-1),#REF!,0))),0),MATCH(LEFT(A93,FIND(" ",A93,1)-1),#REF!,0)+1))/7.85*Y93,"")</f>
        <v/>
      </c>
      <c r="AA93" s="68" t="str">
        <f ca="1">IF(A93&lt;&gt;"",INDIRECT("Dados!"&amp;ADDRESS(MATCH(VALUE(SUBSTITUTE(UPPER(RIGHT(A93,LEN(A93)-FIND(" ",A93,1))),"X","")),INDIRECT("Dados!"&amp;ADDRESS(1,MATCH(LEFT(A93,FIND(" ",A93,1)-1),#REF!,0))&amp;":"&amp;ADDRESS(150,MATCH(LEFT(A93,FIND(" ",A93,1)-1),#REF!,0))),0),MATCH(LEFT(A93,FIND(" ",A93,1)-1),#REF!,0)+2)),"")</f>
        <v/>
      </c>
      <c r="AB93" s="201"/>
      <c r="AC93" s="170"/>
      <c r="AD93" s="140"/>
      <c r="AE93" s="140"/>
      <c r="AF93" s="140"/>
      <c r="AG93" s="140"/>
      <c r="AH93" s="140"/>
      <c r="AI93" s="140"/>
      <c r="AJ93" s="140"/>
      <c r="AK93" s="140"/>
      <c r="AL93" s="140"/>
      <c r="AM93" s="140"/>
      <c r="AN93" s="140"/>
      <c r="AO93" s="140"/>
      <c r="AP93" s="140"/>
      <c r="AQ93" s="140"/>
      <c r="AR93" s="232"/>
    </row>
    <row r="94" spans="1:44" ht="15.75" hidden="1" x14ac:dyDescent="0.25">
      <c r="A94" s="48"/>
      <c r="B94" s="20" t="str">
        <f t="shared" ref="B94:B95" si="41">IF(C94&lt;&gt;"",B93+1,"")</f>
        <v/>
      </c>
      <c r="C94" s="47" t="str">
        <f t="shared" si="33"/>
        <v/>
      </c>
      <c r="D94" s="18"/>
      <c r="E94" s="19"/>
      <c r="F94" s="38" t="str">
        <f t="shared" ref="F94:F95" si="42">IF(G94&lt;&gt;"","x","")</f>
        <v/>
      </c>
      <c r="G94" s="19"/>
      <c r="H94" s="38" t="str">
        <f t="shared" ref="H94:H95" si="43">IF(AND(I94&lt;&gt;"",G94&lt;&gt;""),"x","")</f>
        <v/>
      </c>
      <c r="I94" s="19"/>
      <c r="J94" s="20"/>
      <c r="K94" s="20"/>
      <c r="L94" s="63" t="str">
        <f t="shared" ref="L94:L95" si="44">IF(I94&gt;0,I94*K94,"")</f>
        <v/>
      </c>
      <c r="M94" s="64" t="str">
        <f t="shared" ref="M94:M95" si="45">IF(AND(D94&lt;&gt;"",G94=""),(PI()*D94*I94*10^-6)*K94,IF(AND(G94&lt;&gt;"",I94=""),(E94*G94)*(10^-6)*K94,IF(AND(E94&gt;0,G94&gt;0,I94&gt;0),(((E94*I94)*2+(G94*I94)*2)*K94)*10^-6,"")))</f>
        <v/>
      </c>
      <c r="N94" s="55" t="str">
        <f t="shared" ref="N94:N95" si="46">IF(L94&lt;&gt;"",L94*10^-3,"")</f>
        <v/>
      </c>
      <c r="O94" s="21"/>
      <c r="P94" s="21"/>
      <c r="Q94" s="22"/>
      <c r="R94" s="21"/>
      <c r="S94" s="56" t="str">
        <f t="shared" si="24"/>
        <v/>
      </c>
      <c r="T94" s="55" t="str">
        <f t="shared" si="20"/>
        <v/>
      </c>
      <c r="U94" s="240" t="str">
        <f t="shared" si="21"/>
        <v xml:space="preserve"> </v>
      </c>
      <c r="V94" s="245"/>
      <c r="W94" s="56" t="str">
        <f t="shared" ca="1" si="22"/>
        <v/>
      </c>
      <c r="X94" s="250" t="str">
        <f t="shared" si="23"/>
        <v/>
      </c>
      <c r="Y94" s="23" t="str">
        <f t="shared" si="39"/>
        <v/>
      </c>
      <c r="Z94" s="23" t="str">
        <f ca="1">IF(A94&lt;&gt;"",INDIRECT("Dados!"&amp;ADDRESS(MATCH(VALUE(SUBSTITUTE(UPPER(RIGHT(A94,LEN(A94)-FIND(" ",A94,1))),"X","")),INDIRECT("Dados!"&amp;ADDRESS(1,MATCH(LEFT(A94,FIND(" ",A94,1)-1),#REF!,0))&amp;":"&amp;ADDRESS(150,MATCH(LEFT(A94,FIND(" ",A94,1)-1),#REF!,0))),0),MATCH(LEFT(A94,FIND(" ",A94,1)-1),#REF!,0)+1))/7.85*Y94,"")</f>
        <v/>
      </c>
      <c r="AA94" s="23" t="str">
        <f ca="1">IF(A94&lt;&gt;"",INDIRECT("Dados!"&amp;ADDRESS(MATCH(VALUE(SUBSTITUTE(UPPER(RIGHT(A94,LEN(A94)-FIND(" ",A94,1))),"X","")),INDIRECT("Dados!"&amp;ADDRESS(1,MATCH(LEFT(A94,FIND(" ",A94,1)-1),#REF!,0))&amp;":"&amp;ADDRESS(150,MATCH(LEFT(A94,FIND(" ",A94,1)-1),#REF!,0))),0),MATCH(LEFT(A94,FIND(" ",A94,1)-1),#REF!,0)+2)),"")</f>
        <v/>
      </c>
      <c r="AB94" s="201"/>
      <c r="AC94" s="172"/>
      <c r="AD94" s="141"/>
      <c r="AE94" s="141"/>
      <c r="AF94" s="141"/>
      <c r="AG94" s="141"/>
      <c r="AH94" s="141"/>
      <c r="AI94" s="141"/>
      <c r="AJ94" s="141"/>
      <c r="AK94" s="141"/>
      <c r="AL94" s="141"/>
      <c r="AM94" s="141"/>
      <c r="AN94" s="141"/>
      <c r="AO94" s="141"/>
      <c r="AP94" s="141"/>
      <c r="AQ94" s="141"/>
      <c r="AR94" s="232"/>
    </row>
    <row r="95" spans="1:44" ht="16.5" hidden="1" thickBot="1" x14ac:dyDescent="0.3">
      <c r="A95" s="181"/>
      <c r="B95" s="185" t="str">
        <f t="shared" si="41"/>
        <v/>
      </c>
      <c r="C95" s="183" t="str">
        <f t="shared" si="33"/>
        <v/>
      </c>
      <c r="D95" s="184"/>
      <c r="E95" s="183"/>
      <c r="F95" s="182" t="str">
        <f t="shared" si="42"/>
        <v/>
      </c>
      <c r="G95" s="183"/>
      <c r="H95" s="182" t="str">
        <f t="shared" si="43"/>
        <v/>
      </c>
      <c r="I95" s="183"/>
      <c r="J95" s="185"/>
      <c r="K95" s="12"/>
      <c r="L95" s="66" t="str">
        <f t="shared" si="44"/>
        <v/>
      </c>
      <c r="M95" s="67" t="str">
        <f t="shared" si="45"/>
        <v/>
      </c>
      <c r="N95" s="57" t="str">
        <f t="shared" si="46"/>
        <v/>
      </c>
      <c r="O95" s="13"/>
      <c r="P95" s="13"/>
      <c r="Q95" s="14"/>
      <c r="R95" s="13"/>
      <c r="S95" s="59" t="str">
        <f t="shared" si="24"/>
        <v/>
      </c>
      <c r="T95" s="57" t="str">
        <f t="shared" si="20"/>
        <v/>
      </c>
      <c r="U95" s="241" t="str">
        <f t="shared" si="21"/>
        <v xml:space="preserve"> </v>
      </c>
      <c r="V95" s="246"/>
      <c r="W95" s="58" t="str">
        <f t="shared" ca="1" si="22"/>
        <v/>
      </c>
      <c r="X95" s="251" t="str">
        <f t="shared" si="23"/>
        <v/>
      </c>
      <c r="Y95" s="52" t="str">
        <f t="shared" si="39"/>
        <v/>
      </c>
      <c r="Z95" s="52" t="str">
        <f ca="1">IF(A95&lt;&gt;"",INDIRECT("Dados!"&amp;ADDRESS(MATCH(VALUE(SUBSTITUTE(UPPER(RIGHT(A95,LEN(A95)-FIND(" ",A95,1))),"X","")),INDIRECT("Dados!"&amp;ADDRESS(1,MATCH(LEFT(A95,FIND(" ",A95,1)-1),#REF!,0))&amp;":"&amp;ADDRESS(150,MATCH(LEFT(A95,FIND(" ",A95,1)-1),#REF!,0))),0),MATCH(LEFT(A95,FIND(" ",A95,1)-1),#REF!,0)+1))/7.85*Y95,"")</f>
        <v/>
      </c>
      <c r="AA95" s="52" t="str">
        <f ca="1">IF(A95&lt;&gt;"",INDIRECT("Dados!"&amp;ADDRESS(MATCH(VALUE(SUBSTITUTE(UPPER(RIGHT(A95,LEN(A95)-FIND(" ",A95,1))),"X","")),INDIRECT("Dados!"&amp;ADDRESS(1,MATCH(LEFT(A95,FIND(" ",A95,1)-1),#REF!,0))&amp;":"&amp;ADDRESS(150,MATCH(LEFT(A95,FIND(" ",A95,1)-1),#REF!,0))),0),MATCH(LEFT(A95,FIND(" ",A95,1)-1),#REF!,0)+2)),"")</f>
        <v/>
      </c>
      <c r="AB95" s="201"/>
      <c r="AC95" s="142"/>
      <c r="AD95" s="142"/>
      <c r="AE95" s="142"/>
      <c r="AF95" s="142"/>
      <c r="AG95" s="142"/>
      <c r="AH95" s="142"/>
      <c r="AI95" s="142"/>
      <c r="AJ95" s="142"/>
      <c r="AK95" s="142"/>
      <c r="AL95" s="142"/>
      <c r="AM95" s="142"/>
      <c r="AN95" s="142"/>
      <c r="AO95" s="142"/>
      <c r="AP95" s="142"/>
      <c r="AQ95" s="142"/>
      <c r="AR95" s="232"/>
    </row>
    <row r="96" spans="1:44" s="204" customFormat="1" ht="18.75" thickBot="1" x14ac:dyDescent="0.3">
      <c r="A96" s="202"/>
      <c r="B96" s="202"/>
      <c r="C96" s="202"/>
      <c r="D96" s="202"/>
      <c r="E96" s="202"/>
      <c r="F96" s="202"/>
      <c r="G96" s="202"/>
      <c r="H96" s="202"/>
      <c r="I96" s="202"/>
      <c r="J96" s="203"/>
      <c r="K96" s="177" t="s">
        <v>66</v>
      </c>
      <c r="L96" s="178">
        <f>SUM(L6:L95)</f>
        <v>2255</v>
      </c>
      <c r="M96" s="179">
        <f>SUM(M6:M95)</f>
        <v>1.2799234826487298</v>
      </c>
      <c r="N96" s="180">
        <f>SUM(N6:N95)</f>
        <v>2.2549999999999999</v>
      </c>
      <c r="O96" s="180"/>
      <c r="P96" s="178"/>
      <c r="Q96" s="178"/>
      <c r="R96" s="178"/>
      <c r="S96" s="60">
        <f ca="1">SUM(S6:S95)</f>
        <v>187.30349580454561</v>
      </c>
      <c r="T96" s="180">
        <f>SUM(T6:T95)</f>
        <v>1.6532583886673382</v>
      </c>
      <c r="U96" s="180">
        <f>SUMPRODUCT(T6:T95,U6:U95)</f>
        <v>1.4294199120990654</v>
      </c>
      <c r="V96" s="180"/>
      <c r="W96" s="180">
        <f ca="1">SUM(W6:W95)</f>
        <v>85.421004776529543</v>
      </c>
      <c r="X96" s="180">
        <f ca="1">SUMPRODUCT(W6:W95,X6:X95)</f>
        <v>85.421004776529543</v>
      </c>
      <c r="AC96" s="205">
        <f>SUMPRODUCT($K$6:$K$95,AC6:AC95)/60</f>
        <v>0</v>
      </c>
      <c r="AD96" s="205">
        <f t="shared" ref="AD96:AK96" si="47">SUMPRODUCT($K$6:$K$95,AD6:AD95)/60</f>
        <v>0</v>
      </c>
      <c r="AE96" s="205">
        <f t="shared" si="47"/>
        <v>0</v>
      </c>
      <c r="AF96" s="205">
        <f t="shared" si="47"/>
        <v>0</v>
      </c>
      <c r="AG96" s="205">
        <f t="shared" si="47"/>
        <v>0</v>
      </c>
      <c r="AH96" s="205">
        <f t="shared" si="47"/>
        <v>0</v>
      </c>
      <c r="AI96" s="205">
        <f t="shared" si="47"/>
        <v>0</v>
      </c>
      <c r="AJ96" s="205">
        <f t="shared" si="47"/>
        <v>0</v>
      </c>
      <c r="AK96" s="205">
        <f t="shared" si="47"/>
        <v>0</v>
      </c>
      <c r="AL96" s="205">
        <f t="shared" ref="AL96:AQ96" si="48">SUMPRODUCT($K$6:$K$95,AL6:AL95)/60</f>
        <v>0</v>
      </c>
      <c r="AM96" s="205">
        <f t="shared" si="48"/>
        <v>0</v>
      </c>
      <c r="AN96" s="205">
        <f t="shared" si="48"/>
        <v>0</v>
      </c>
      <c r="AO96" s="205">
        <f t="shared" si="48"/>
        <v>0</v>
      </c>
      <c r="AP96" s="205">
        <f t="shared" si="48"/>
        <v>0</v>
      </c>
      <c r="AQ96" s="206">
        <f t="shared" si="48"/>
        <v>0</v>
      </c>
      <c r="AR96" s="206">
        <f>SUM(AC96:AQ96)</f>
        <v>0</v>
      </c>
    </row>
    <row r="97" spans="2:39" ht="18" x14ac:dyDescent="0.25">
      <c r="P97" s="176"/>
      <c r="S97" s="207"/>
      <c r="U97" s="208" t="s">
        <v>112</v>
      </c>
      <c r="V97" s="209"/>
      <c r="X97" s="186" t="s">
        <v>113</v>
      </c>
      <c r="AC97" s="176"/>
      <c r="AD97" s="176"/>
      <c r="AE97" s="176"/>
      <c r="AF97" s="176"/>
      <c r="AG97" s="176"/>
      <c r="AH97" s="176"/>
      <c r="AI97" s="176"/>
      <c r="AJ97" s="176"/>
      <c r="AK97" s="176"/>
      <c r="AL97" s="176"/>
      <c r="AM97" s="176"/>
    </row>
    <row r="98" spans="2:39" x14ac:dyDescent="0.25">
      <c r="U98" s="209"/>
      <c r="V98" s="209"/>
    </row>
    <row r="99" spans="2:39" ht="14.25" customHeight="1" x14ac:dyDescent="0.25">
      <c r="C99" s="210"/>
      <c r="D99" s="210"/>
    </row>
    <row r="100" spans="2:39" ht="19.5" customHeight="1" thickBot="1" x14ac:dyDescent="0.3">
      <c r="E100" s="333"/>
      <c r="F100" s="333"/>
      <c r="G100" s="333"/>
      <c r="H100" s="333"/>
      <c r="I100" s="333"/>
      <c r="J100" s="333"/>
      <c r="K100" s="333"/>
      <c r="L100" s="210"/>
      <c r="M100" s="211"/>
      <c r="N100" s="211"/>
      <c r="O100" s="211"/>
      <c r="P100" s="211"/>
      <c r="Q100" s="333"/>
      <c r="R100" s="333"/>
      <c r="S100" s="333"/>
      <c r="T100" s="210"/>
      <c r="U100" s="210"/>
      <c r="V100" s="210"/>
      <c r="W100" s="212"/>
      <c r="X100" s="212"/>
    </row>
    <row r="101" spans="2:39" ht="14.25" customHeight="1" x14ac:dyDescent="0.25">
      <c r="C101" s="309" t="s">
        <v>95</v>
      </c>
      <c r="D101" s="310"/>
      <c r="E101" s="310"/>
      <c r="F101" s="310"/>
      <c r="G101" s="310"/>
      <c r="H101" s="310"/>
      <c r="I101" s="310"/>
      <c r="J101" s="311"/>
      <c r="K101" s="213"/>
      <c r="L101" s="176"/>
      <c r="M101" s="211"/>
      <c r="N101" s="211"/>
      <c r="O101" s="211"/>
      <c r="P101" s="211"/>
      <c r="Q101" s="214"/>
      <c r="R101" s="214"/>
      <c r="S101" s="213"/>
      <c r="T101" s="2"/>
      <c r="U101" s="2"/>
      <c r="V101" s="2"/>
      <c r="W101" s="212"/>
      <c r="X101" s="212"/>
    </row>
    <row r="102" spans="2:39" ht="14.25" customHeight="1" x14ac:dyDescent="0.25">
      <c r="C102" s="312"/>
      <c r="D102" s="313"/>
      <c r="E102" s="313"/>
      <c r="F102" s="313"/>
      <c r="G102" s="313"/>
      <c r="H102" s="313"/>
      <c r="I102" s="313"/>
      <c r="J102" s="314"/>
      <c r="K102" s="213"/>
      <c r="L102" s="213"/>
      <c r="M102" s="211"/>
      <c r="N102" s="211"/>
      <c r="O102" s="211"/>
      <c r="P102" s="211"/>
      <c r="Q102" s="214"/>
      <c r="R102" s="214"/>
      <c r="S102" s="213"/>
      <c r="T102" s="215"/>
      <c r="U102" s="215"/>
      <c r="V102" s="215"/>
      <c r="W102" s="212"/>
      <c r="X102" s="212"/>
      <c r="Y102" s="216"/>
      <c r="Z102" s="216"/>
      <c r="AA102" s="216"/>
      <c r="AB102" s="216"/>
      <c r="AC102" s="216"/>
      <c r="AD102" s="216"/>
      <c r="AE102" s="216"/>
      <c r="AH102" s="216"/>
    </row>
    <row r="103" spans="2:39" ht="14.25" customHeight="1" thickBot="1" x14ac:dyDescent="0.3">
      <c r="C103" s="315"/>
      <c r="D103" s="316"/>
      <c r="E103" s="316"/>
      <c r="F103" s="316"/>
      <c r="G103" s="316"/>
      <c r="H103" s="316"/>
      <c r="I103" s="316"/>
      <c r="J103" s="317"/>
      <c r="K103" s="213"/>
      <c r="L103" s="318"/>
      <c r="N103" s="318" t="s">
        <v>106</v>
      </c>
      <c r="P103" s="211"/>
      <c r="Q103" s="214"/>
      <c r="R103" s="214"/>
      <c r="S103" s="213"/>
      <c r="T103" s="2"/>
      <c r="U103" s="2"/>
      <c r="V103" s="2"/>
      <c r="W103" s="212"/>
      <c r="X103" s="212"/>
      <c r="Y103" s="304"/>
      <c r="Z103" s="304"/>
      <c r="AA103" s="304"/>
      <c r="AB103" s="304"/>
      <c r="AC103" s="304"/>
      <c r="AD103" s="216"/>
      <c r="AE103" s="216"/>
      <c r="AH103" s="216"/>
    </row>
    <row r="104" spans="2:39" ht="14.25" customHeight="1" thickBot="1" x14ac:dyDescent="0.3">
      <c r="B104" s="334" t="s">
        <v>102</v>
      </c>
      <c r="C104" s="330" t="s">
        <v>49</v>
      </c>
      <c r="D104" s="306" t="s">
        <v>57</v>
      </c>
      <c r="E104" s="307"/>
      <c r="F104" s="307"/>
      <c r="G104" s="307"/>
      <c r="H104" s="307"/>
      <c r="I104" s="307"/>
      <c r="J104" s="308"/>
      <c r="K104" s="213"/>
      <c r="L104" s="318"/>
      <c r="N104" s="318"/>
      <c r="O104" s="233">
        <v>8</v>
      </c>
      <c r="P104" s="2" t="s">
        <v>107</v>
      </c>
      <c r="R104" s="214"/>
      <c r="S104" s="213"/>
      <c r="T104" s="215"/>
      <c r="U104" s="215"/>
      <c r="V104" s="215"/>
      <c r="Y104" s="305"/>
      <c r="Z104" s="305"/>
      <c r="AA104" s="305"/>
      <c r="AB104" s="305"/>
      <c r="AC104" s="305"/>
      <c r="AD104" s="217"/>
      <c r="AE104" s="217"/>
      <c r="AH104" s="217"/>
    </row>
    <row r="105" spans="2:39" ht="35.25" customHeight="1" thickBot="1" x14ac:dyDescent="0.3">
      <c r="B105" s="335"/>
      <c r="C105" s="331"/>
      <c r="D105" s="174" t="s">
        <v>69</v>
      </c>
      <c r="E105" s="31" t="s">
        <v>72</v>
      </c>
      <c r="F105" s="32" t="s">
        <v>65</v>
      </c>
      <c r="G105" s="31" t="s">
        <v>73</v>
      </c>
      <c r="H105" s="32" t="s">
        <v>65</v>
      </c>
      <c r="I105" s="31" t="s">
        <v>71</v>
      </c>
      <c r="J105" s="174" t="s">
        <v>70</v>
      </c>
      <c r="K105" s="213"/>
      <c r="L105" s="213"/>
      <c r="M105" s="211"/>
      <c r="N105" s="218"/>
      <c r="O105" s="218"/>
      <c r="Q105" s="336" t="s">
        <v>132</v>
      </c>
      <c r="R105" s="337"/>
      <c r="S105" s="338"/>
      <c r="T105" s="32" t="s">
        <v>133</v>
      </c>
      <c r="U105" s="2"/>
      <c r="V105" s="2"/>
      <c r="Y105" s="216"/>
      <c r="Z105" s="216"/>
      <c r="AA105" s="216"/>
      <c r="AB105" s="216"/>
      <c r="AC105" s="216"/>
      <c r="AD105" s="216"/>
      <c r="AE105" s="216"/>
      <c r="AH105" s="216"/>
    </row>
    <row r="106" spans="2:39" ht="14.25" customHeight="1" x14ac:dyDescent="0.25">
      <c r="B106" s="160"/>
      <c r="C106" s="40" t="s">
        <v>89</v>
      </c>
      <c r="D106" s="33"/>
      <c r="E106" s="34">
        <v>40</v>
      </c>
      <c r="F106" s="34" t="str">
        <f>IF(G106&lt;&gt;"","x","")</f>
        <v>x</v>
      </c>
      <c r="G106" s="34">
        <v>40</v>
      </c>
      <c r="H106" s="34" t="str">
        <f>IF(AND(I106&lt;&gt;"",G106&lt;&gt;""),"x","")</f>
        <v>x</v>
      </c>
      <c r="I106" s="34">
        <v>1000</v>
      </c>
      <c r="J106" s="34">
        <v>4</v>
      </c>
      <c r="K106" s="213"/>
      <c r="L106" s="213"/>
      <c r="M106" s="211"/>
      <c r="Q106" s="339" t="s">
        <v>134</v>
      </c>
      <c r="R106" s="340"/>
      <c r="S106" s="341"/>
      <c r="T106" s="234">
        <v>7.85</v>
      </c>
      <c r="U106" s="213"/>
      <c r="V106" s="213"/>
      <c r="Y106" s="219"/>
      <c r="Z106" s="219"/>
      <c r="AA106" s="219"/>
      <c r="AB106" s="219"/>
      <c r="AC106" s="220"/>
      <c r="AD106" s="221"/>
      <c r="AE106" s="216"/>
      <c r="AH106" s="216"/>
    </row>
    <row r="107" spans="2:39" ht="14.25" customHeight="1" x14ac:dyDescent="0.25">
      <c r="B107" s="161"/>
      <c r="C107" s="41" t="s">
        <v>88</v>
      </c>
      <c r="D107" s="35"/>
      <c r="E107" s="36">
        <v>60</v>
      </c>
      <c r="F107" s="36" t="str">
        <f t="shared" ref="F107:F113" si="49">IF(G107&lt;&gt;"","x","")</f>
        <v>x</v>
      </c>
      <c r="G107" s="36">
        <v>100</v>
      </c>
      <c r="H107" s="36" t="str">
        <f t="shared" ref="H107:H113" si="50">IF(AND(I107&lt;&gt;"",G107&lt;&gt;""),"x","")</f>
        <v/>
      </c>
      <c r="I107" s="36"/>
      <c r="J107" s="36">
        <v>8</v>
      </c>
      <c r="K107" s="222"/>
      <c r="L107" s="176"/>
      <c r="M107" s="211"/>
      <c r="N107" s="211"/>
      <c r="O107" s="211"/>
      <c r="P107" s="211"/>
      <c r="Q107" s="327" t="s">
        <v>135</v>
      </c>
      <c r="R107" s="328"/>
      <c r="S107" s="329"/>
      <c r="T107" s="235">
        <v>9</v>
      </c>
      <c r="U107" s="212"/>
      <c r="V107" s="212"/>
      <c r="W107" s="212"/>
      <c r="X107" s="212"/>
      <c r="Y107" s="216"/>
      <c r="Z107" s="216"/>
      <c r="AA107" s="216"/>
      <c r="AB107" s="216"/>
      <c r="AC107" s="216"/>
      <c r="AD107" s="216"/>
      <c r="AE107" s="216"/>
      <c r="AH107" s="216"/>
    </row>
    <row r="108" spans="2:39" ht="14.25" customHeight="1" x14ac:dyDescent="0.25">
      <c r="B108" s="161"/>
      <c r="C108" s="42" t="s">
        <v>87</v>
      </c>
      <c r="D108" s="37"/>
      <c r="E108" s="38">
        <v>1000</v>
      </c>
      <c r="F108" s="38" t="str">
        <f t="shared" si="49"/>
        <v>x</v>
      </c>
      <c r="G108" s="38">
        <v>1000</v>
      </c>
      <c r="H108" s="38" t="str">
        <f t="shared" si="50"/>
        <v/>
      </c>
      <c r="I108" s="38"/>
      <c r="J108" s="38">
        <v>10</v>
      </c>
      <c r="K108" s="222"/>
      <c r="L108" s="176"/>
      <c r="M108" s="211"/>
      <c r="N108" s="211"/>
      <c r="O108" s="211"/>
      <c r="P108" s="211"/>
      <c r="Q108" s="324" t="s">
        <v>136</v>
      </c>
      <c r="R108" s="325"/>
      <c r="S108" s="326"/>
      <c r="T108" s="236">
        <v>2.7</v>
      </c>
      <c r="U108" s="212"/>
      <c r="V108" s="212"/>
      <c r="W108" s="212"/>
      <c r="X108" s="212"/>
      <c r="Y108" s="217"/>
      <c r="Z108" s="217"/>
      <c r="AA108" s="217"/>
      <c r="AB108" s="217"/>
      <c r="AC108" s="332"/>
      <c r="AD108" s="303"/>
      <c r="AE108" s="216"/>
      <c r="AH108" s="216"/>
    </row>
    <row r="109" spans="2:39" ht="15.75" x14ac:dyDescent="0.25">
      <c r="B109" s="161"/>
      <c r="C109" s="41" t="s">
        <v>93</v>
      </c>
      <c r="D109" s="35"/>
      <c r="E109" s="36">
        <v>60</v>
      </c>
      <c r="F109" s="36" t="str">
        <f t="shared" si="49"/>
        <v>x</v>
      </c>
      <c r="G109" s="36">
        <v>40</v>
      </c>
      <c r="H109" s="36" t="str">
        <f t="shared" si="50"/>
        <v>x</v>
      </c>
      <c r="I109" s="36">
        <v>1000</v>
      </c>
      <c r="J109" s="36">
        <v>3</v>
      </c>
      <c r="Q109" s="327" t="s">
        <v>137</v>
      </c>
      <c r="R109" s="328"/>
      <c r="S109" s="329"/>
      <c r="T109" s="235">
        <v>9</v>
      </c>
      <c r="Y109" s="217"/>
      <c r="Z109" s="217"/>
      <c r="AA109" s="217"/>
      <c r="AB109" s="217"/>
      <c r="AC109" s="332"/>
      <c r="AD109" s="303"/>
      <c r="AE109" s="216"/>
      <c r="AH109" s="216"/>
    </row>
    <row r="110" spans="2:39" ht="15.75" x14ac:dyDescent="0.25">
      <c r="B110" s="161"/>
      <c r="C110" s="42" t="s">
        <v>90</v>
      </c>
      <c r="D110" s="37">
        <v>50</v>
      </c>
      <c r="E110" s="38"/>
      <c r="F110" s="38" t="str">
        <f t="shared" si="49"/>
        <v/>
      </c>
      <c r="G110" s="38"/>
      <c r="H110" s="38" t="str">
        <f t="shared" si="50"/>
        <v/>
      </c>
      <c r="I110" s="38">
        <v>1000</v>
      </c>
      <c r="J110" s="38">
        <v>2</v>
      </c>
      <c r="Q110" s="324" t="s">
        <v>138</v>
      </c>
      <c r="R110" s="325"/>
      <c r="S110" s="326"/>
      <c r="T110" s="236">
        <v>1.4</v>
      </c>
      <c r="Y110" s="216"/>
      <c r="Z110" s="216"/>
      <c r="AA110" s="216"/>
      <c r="AB110" s="216"/>
      <c r="AC110" s="216"/>
      <c r="AD110" s="216"/>
      <c r="AE110" s="216"/>
      <c r="AH110" s="216"/>
    </row>
    <row r="111" spans="2:39" ht="15.75" x14ac:dyDescent="0.25">
      <c r="B111" s="161"/>
      <c r="C111" s="41" t="s">
        <v>91</v>
      </c>
      <c r="D111" s="35">
        <v>50</v>
      </c>
      <c r="E111" s="36"/>
      <c r="F111" s="36" t="str">
        <f t="shared" si="49"/>
        <v/>
      </c>
      <c r="G111" s="36"/>
      <c r="H111" s="36" t="str">
        <f t="shared" si="50"/>
        <v/>
      </c>
      <c r="I111" s="36">
        <v>1000</v>
      </c>
      <c r="J111" s="36"/>
      <c r="Q111" s="327" t="s">
        <v>139</v>
      </c>
      <c r="R111" s="328"/>
      <c r="S111" s="329"/>
      <c r="T111" s="235">
        <v>8.5</v>
      </c>
      <c r="Y111" s="223"/>
      <c r="Z111" s="223"/>
      <c r="AA111" s="223"/>
      <c r="AB111" s="223"/>
      <c r="AC111" s="224"/>
      <c r="AD111" s="216"/>
      <c r="AE111" s="216"/>
      <c r="AH111" s="216"/>
    </row>
    <row r="112" spans="2:39" ht="16.5" thickBot="1" x14ac:dyDescent="0.3">
      <c r="B112" s="161"/>
      <c r="C112" s="42" t="s">
        <v>92</v>
      </c>
      <c r="D112" s="37"/>
      <c r="E112" s="38">
        <v>40</v>
      </c>
      <c r="F112" s="38" t="str">
        <f t="shared" si="49"/>
        <v>x</v>
      </c>
      <c r="G112" s="38">
        <v>40</v>
      </c>
      <c r="H112" s="38" t="str">
        <f t="shared" si="50"/>
        <v>x</v>
      </c>
      <c r="I112" s="38">
        <v>1000</v>
      </c>
      <c r="J112" s="38"/>
      <c r="K112" s="225"/>
      <c r="L112" s="225"/>
      <c r="M112" s="225"/>
      <c r="N112" s="225"/>
      <c r="O112" s="225"/>
      <c r="Q112" s="342" t="s">
        <v>140</v>
      </c>
      <c r="R112" s="343"/>
      <c r="S112" s="344"/>
      <c r="T112" s="237">
        <v>1.1399999999999999</v>
      </c>
      <c r="Y112" s="216"/>
      <c r="Z112" s="216"/>
      <c r="AA112" s="216"/>
      <c r="AB112" s="216"/>
      <c r="AC112" s="216"/>
      <c r="AD112" s="216"/>
      <c r="AE112" s="216"/>
      <c r="AH112" s="216"/>
    </row>
    <row r="113" spans="2:34" ht="16.5" thickBot="1" x14ac:dyDescent="0.3">
      <c r="B113" s="162" t="s">
        <v>109</v>
      </c>
      <c r="C113" s="43" t="s">
        <v>99</v>
      </c>
      <c r="D113" s="44"/>
      <c r="E113" s="45"/>
      <c r="F113" s="45" t="str">
        <f t="shared" si="49"/>
        <v/>
      </c>
      <c r="G113" s="45"/>
      <c r="H113" s="45" t="str">
        <f t="shared" si="50"/>
        <v/>
      </c>
      <c r="I113" s="45">
        <v>1000</v>
      </c>
      <c r="J113" s="45"/>
      <c r="K113" s="346" t="s">
        <v>100</v>
      </c>
      <c r="L113" s="347"/>
      <c r="M113" s="347"/>
      <c r="N113" s="347"/>
      <c r="O113" s="347"/>
      <c r="P113" s="347"/>
      <c r="Q113" s="347"/>
      <c r="R113" s="347"/>
      <c r="S113" s="347"/>
      <c r="Y113" s="216"/>
      <c r="Z113" s="216"/>
      <c r="AA113" s="216"/>
      <c r="AB113" s="216"/>
      <c r="AC113" s="216"/>
      <c r="AD113" s="216"/>
      <c r="AE113" s="216"/>
      <c r="AH113" s="216"/>
    </row>
    <row r="114" spans="2:34" x14ac:dyDescent="0.25">
      <c r="F114" s="345"/>
      <c r="G114" s="345"/>
      <c r="H114" s="345"/>
      <c r="I114" s="345"/>
      <c r="J114" s="345"/>
      <c r="K114" s="345"/>
      <c r="L114" s="345"/>
      <c r="M114" s="345"/>
      <c r="N114" s="345"/>
      <c r="O114" s="226"/>
      <c r="Y114" s="216"/>
      <c r="Z114" s="216"/>
      <c r="AA114" s="216"/>
      <c r="AB114" s="216"/>
      <c r="AC114" s="216"/>
      <c r="AD114" s="216"/>
      <c r="AE114" s="216"/>
      <c r="AH114" s="216"/>
    </row>
    <row r="115" spans="2:34" x14ac:dyDescent="0.25">
      <c r="B115" s="227" t="s">
        <v>110</v>
      </c>
      <c r="C115" s="2" t="s">
        <v>111</v>
      </c>
      <c r="Y115" s="304"/>
      <c r="Z115" s="304"/>
      <c r="AA115" s="304"/>
      <c r="AB115" s="304"/>
      <c r="AC115" s="304"/>
      <c r="AD115" s="216"/>
      <c r="AE115" s="216"/>
      <c r="AH115" s="216"/>
    </row>
    <row r="116" spans="2:34" x14ac:dyDescent="0.25">
      <c r="T116" s="2"/>
      <c r="U116" s="2"/>
      <c r="V116" s="2"/>
      <c r="W116" s="2"/>
      <c r="X116" s="2"/>
      <c r="Y116" s="216"/>
      <c r="Z116" s="216"/>
      <c r="AA116" s="216"/>
      <c r="AB116" s="216"/>
      <c r="AC116" s="217"/>
      <c r="AD116" s="217"/>
      <c r="AE116" s="217"/>
      <c r="AH116" s="217"/>
    </row>
    <row r="117" spans="2:34" x14ac:dyDescent="0.25">
      <c r="T117" s="2"/>
      <c r="U117" s="2"/>
      <c r="V117" s="2"/>
      <c r="W117" s="2"/>
      <c r="X117" s="2"/>
      <c r="Y117" s="228"/>
      <c r="Z117" s="228"/>
      <c r="AA117" s="228"/>
      <c r="AB117" s="228"/>
      <c r="AC117" s="229"/>
      <c r="AD117" s="229"/>
      <c r="AE117" s="229"/>
      <c r="AH117" s="229"/>
    </row>
    <row r="118" spans="2:34" x14ac:dyDescent="0.25">
      <c r="T118" s="2"/>
      <c r="U118" s="2"/>
      <c r="V118" s="2"/>
      <c r="W118" s="2"/>
      <c r="X118" s="2"/>
      <c r="Y118" s="229"/>
      <c r="Z118" s="229"/>
      <c r="AA118" s="229"/>
      <c r="AB118" s="229"/>
      <c r="AC118" s="230"/>
      <c r="AD118" s="231"/>
      <c r="AE118" s="229"/>
      <c r="AH118" s="229"/>
    </row>
    <row r="119" spans="2:34" x14ac:dyDescent="0.25">
      <c r="T119" s="2"/>
      <c r="U119" s="2"/>
      <c r="V119" s="2"/>
      <c r="W119" s="2"/>
      <c r="X119" s="2"/>
      <c r="Y119" s="229"/>
      <c r="Z119" s="229"/>
      <c r="AA119" s="229"/>
      <c r="AB119" s="229"/>
      <c r="AC119" s="229"/>
      <c r="AD119" s="229"/>
      <c r="AE119" s="229"/>
      <c r="AH119" s="229"/>
    </row>
  </sheetData>
  <sheetProtection algorithmName="SHA-512" hashValue="13OKgzuCMGLaZEU1JW8BEi5rOF4QVBOYrdSLlKe0ECrH46/uPaa2I5MkFDv7OobC5KQKG5E3yCiCD52dWf41gQ==" saltValue="tT+N6DZX4ZfRjWn/lY5kiQ==" spinCount="100000" sheet="1" objects="1" scenarios="1" formatCells="0" formatColumns="0" formatRows="0" insertRows="0"/>
  <mergeCells count="44">
    <mergeCell ref="Q111:S111"/>
    <mergeCell ref="Q112:S112"/>
    <mergeCell ref="F114:N114"/>
    <mergeCell ref="Y115:AC115"/>
    <mergeCell ref="K113:S113"/>
    <mergeCell ref="B104:B105"/>
    <mergeCell ref="Q105:S105"/>
    <mergeCell ref="Q106:S106"/>
    <mergeCell ref="Q107:S107"/>
    <mergeCell ref="Q110:S110"/>
    <mergeCell ref="AC108:AC109"/>
    <mergeCell ref="E100:K100"/>
    <mergeCell ref="Q100:S100"/>
    <mergeCell ref="Y4:Y5"/>
    <mergeCell ref="C104:C105"/>
    <mergeCell ref="Z4:Z5"/>
    <mergeCell ref="A4:A5"/>
    <mergeCell ref="AD108:AD109"/>
    <mergeCell ref="Y103:AC103"/>
    <mergeCell ref="Y104:AC104"/>
    <mergeCell ref="D104:J104"/>
    <mergeCell ref="C101:J103"/>
    <mergeCell ref="L103:L104"/>
    <mergeCell ref="AA4:AA5"/>
    <mergeCell ref="AC2:AC5"/>
    <mergeCell ref="AD2:AD5"/>
    <mergeCell ref="N103:N104"/>
    <mergeCell ref="Q108:S108"/>
    <mergeCell ref="Q109:S109"/>
    <mergeCell ref="B4:B5"/>
    <mergeCell ref="C4:C5"/>
    <mergeCell ref="D4:J4"/>
    <mergeCell ref="AE2:AE5"/>
    <mergeCell ref="AF2:AF5"/>
    <mergeCell ref="AG2:AG5"/>
    <mergeCell ref="AH2:AH5"/>
    <mergeCell ref="AI2:AI5"/>
    <mergeCell ref="AJ2:AJ5"/>
    <mergeCell ref="AK2:AK5"/>
    <mergeCell ref="AL2:AL5"/>
    <mergeCell ref="AM2:AM5"/>
    <mergeCell ref="AP2:AP5"/>
    <mergeCell ref="AN2:AN5"/>
    <mergeCell ref="AO2:AO5"/>
  </mergeCells>
  <conditionalFormatting sqref="C106:J113">
    <cfRule type="cellIs" dxfId="12" priority="37" operator="equal">
      <formula>#REF!</formula>
    </cfRule>
  </conditionalFormatting>
  <conditionalFormatting sqref="H6:I95">
    <cfRule type="cellIs" dxfId="11" priority="53" operator="equal">
      <formula>#REF!</formula>
    </cfRule>
  </conditionalFormatting>
  <conditionalFormatting sqref="N6:O95">
    <cfRule type="cellIs" dxfId="10" priority="10" operator="equal">
      <formula>#REF!</formula>
    </cfRule>
  </conditionalFormatting>
  <conditionalFormatting sqref="O5:P5">
    <cfRule type="cellIs" dxfId="9" priority="6" operator="equal">
      <formula>#REF!</formula>
    </cfRule>
  </conditionalFormatting>
  <conditionalFormatting sqref="Q106:Q112 T106:T112">
    <cfRule type="cellIs" dxfId="8" priority="1" operator="equal">
      <formula>#REF!</formula>
    </cfRule>
  </conditionalFormatting>
  <conditionalFormatting sqref="Q4:R5 B6:G12 P6:X94 J6:M95 B13 D13:G13 B14:G17 B18 D18:G18 B19:G95 P95:S95 K96:X96 P97 S97">
    <cfRule type="cellIs" dxfId="7" priority="56" operator="equal">
      <formula>#REF!</formula>
    </cfRule>
  </conditionalFormatting>
  <conditionalFormatting sqref="T95:Y95">
    <cfRule type="cellIs" dxfId="6" priority="26" operator="equal">
      <formula>#REF!</formula>
    </cfRule>
  </conditionalFormatting>
  <conditionalFormatting sqref="Y6 Y8 Y10 Y12 Y14 Y16 Y18 Y20 Y22 Y24 Y26 Y28 Y30 Y32 Y34 Y36 Y38 Y40 Y42 Y44 Y46 Y48 Y50 Y52 Y54 Y56 Y58 Y60 Y62 Y64 Y66 Y68 Y70 Y72 Y74 Y76 Y78 Y80 Y82 Y84 Y86 Y88 Y90 Y92 Y94">
    <cfRule type="cellIs" dxfId="5" priority="52" operator="equal">
      <formula>#REF!</formula>
    </cfRule>
  </conditionalFormatting>
  <conditionalFormatting sqref="Y7 Y9 Y11 Y13 Y15 Y17 Y19 Y21 Y23 Y25 Y27 Y29 Y31 Y33 Y35 Y37 Y39 Y41 Y43 Y45 Y47 Y49 Y51 Y53 Y55 Y57 Y59 Y61 Y63 Y65 Y67 Y69 Y71 Y73 Y75 Y77 Y79 Y81 Y83 Y85 Y87 Y89 Y91 Y93">
    <cfRule type="cellIs" dxfId="4" priority="27" operator="equal">
      <formula>#REF!</formula>
    </cfRule>
  </conditionalFormatting>
  <conditionalFormatting sqref="Z6:AA95">
    <cfRule type="cellIs" dxfId="3" priority="7" operator="equal">
      <formula>#REF!</formula>
    </cfRule>
  </conditionalFormatting>
  <conditionalFormatting sqref="AC6:AQ95">
    <cfRule type="cellIs" dxfId="2" priority="14" operator="equal">
      <formula>#REF!</formula>
    </cfRule>
  </conditionalFormatting>
  <conditionalFormatting sqref="AC96:AR96">
    <cfRule type="cellIs" dxfId="1" priority="17" operator="equal">
      <formula>#REF!</formula>
    </cfRule>
  </conditionalFormatting>
  <conditionalFormatting sqref="AF16:AF19">
    <cfRule type="cellIs" dxfId="0" priority="22" operator="equal">
      <formula>#REF!</formula>
    </cfRule>
  </conditionalFormatting>
  <dataValidations count="1">
    <dataValidation showInputMessage="1" showErrorMessage="1" sqref="U6:V95" xr:uid="{00000000-0002-0000-0100-000000000000}"/>
  </dataValidations>
  <pageMargins left="0.70866141732283472" right="0.70866141732283472" top="0.74803149606299213" bottom="0.74803149606299213" header="0.31496062992125984" footer="0.31496062992125984"/>
  <pageSetup paperSize="9" orientation="landscape" horizontalDpi="300" verticalDpi="300" r:id="rId1"/>
  <ignoredErrors>
    <ignoredError sqref="C94:C95 C81:C93 N81:N95 Y81:Y90 Y91:Y95 Y6:Y9 AA6:AA9 Z6:Z9 N6:N9 F11 C52:R80 D17:J17 L13:P13 H13 F13 C34:R51 C33:J33 L33:R33 Y10:Y12 Y52:Y80 Y14:Y32 Y13 Y34:Y51 Y33 B82:B95 Z10:AA68 AA81:AA95 Z81:Z95 Z69:AA80 U8:U95 X6:X95 F6:F9 H6:H9 F12 C20:R21 D18:J18 Q18 F10 H10 L10:P10 B18:B80 L11:P11 L12:O12 F14 H14 L14:P14 E16:H16 F15 H11 H12 H15 B16:B17 B15:C15 C16 B6 B7 B8 B9 B10 B11 B12 J15 L16:P16 L15:P15 J16 B13 B14 L17:Q17 L18:O18 C23:R32 D22:R22 D19:J19 L19:Q19" unlockedFormula="1"/>
    <ignoredError sqref="W96 U96" formula="1"/>
    <ignoredError sqref="B81" formula="1" unlockedFormula="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B731EE-DA20-4F00-A30A-B2BCA0ECCACB}">
  <dimension ref="A1:M7"/>
  <sheetViews>
    <sheetView workbookViewId="0">
      <selection activeCell="N10" sqref="N10"/>
    </sheetView>
  </sheetViews>
  <sheetFormatPr defaultRowHeight="15" x14ac:dyDescent="0.25"/>
  <sheetData>
    <row r="1" spans="1:13" x14ac:dyDescent="0.25">
      <c r="A1" s="348" t="s">
        <v>150</v>
      </c>
      <c r="B1" s="349"/>
      <c r="C1" s="349"/>
      <c r="D1" s="349"/>
      <c r="E1" s="349"/>
      <c r="F1" s="349"/>
      <c r="G1" s="349"/>
      <c r="H1" s="349"/>
      <c r="I1" s="349"/>
      <c r="J1" s="349"/>
      <c r="K1" s="349"/>
      <c r="L1" s="349"/>
      <c r="M1" s="350"/>
    </row>
    <row r="2" spans="1:13" x14ac:dyDescent="0.25">
      <c r="A2" s="351"/>
      <c r="B2" s="352"/>
      <c r="C2" s="352"/>
      <c r="D2" s="352"/>
      <c r="E2" s="352"/>
      <c r="F2" s="352"/>
      <c r="G2" s="352"/>
      <c r="H2" s="352"/>
      <c r="I2" s="352"/>
      <c r="J2" s="352"/>
      <c r="K2" s="352"/>
      <c r="L2" s="352"/>
      <c r="M2" s="353"/>
    </row>
    <row r="3" spans="1:13" x14ac:dyDescent="0.25">
      <c r="A3" s="351"/>
      <c r="B3" s="352"/>
      <c r="C3" s="352"/>
      <c r="D3" s="352"/>
      <c r="E3" s="352"/>
      <c r="F3" s="352"/>
      <c r="G3" s="352"/>
      <c r="H3" s="352"/>
      <c r="I3" s="352"/>
      <c r="J3" s="352"/>
      <c r="K3" s="352"/>
      <c r="L3" s="352"/>
      <c r="M3" s="353"/>
    </row>
    <row r="4" spans="1:13" x14ac:dyDescent="0.25">
      <c r="A4" s="351"/>
      <c r="B4" s="352"/>
      <c r="C4" s="352"/>
      <c r="D4" s="352"/>
      <c r="E4" s="352"/>
      <c r="F4" s="352"/>
      <c r="G4" s="352"/>
      <c r="H4" s="352"/>
      <c r="I4" s="352"/>
      <c r="J4" s="352"/>
      <c r="K4" s="352"/>
      <c r="L4" s="352"/>
      <c r="M4" s="353"/>
    </row>
    <row r="5" spans="1:13" x14ac:dyDescent="0.25">
      <c r="A5" s="351"/>
      <c r="B5" s="352"/>
      <c r="C5" s="352"/>
      <c r="D5" s="352"/>
      <c r="E5" s="352"/>
      <c r="F5" s="352"/>
      <c r="G5" s="352"/>
      <c r="H5" s="352"/>
      <c r="I5" s="352"/>
      <c r="J5" s="352"/>
      <c r="K5" s="352"/>
      <c r="L5" s="352"/>
      <c r="M5" s="353"/>
    </row>
    <row r="6" spans="1:13" ht="15.75" thickBot="1" x14ac:dyDescent="0.3">
      <c r="A6" s="354"/>
      <c r="B6" s="355"/>
      <c r="C6" s="355"/>
      <c r="D6" s="355"/>
      <c r="E6" s="355"/>
      <c r="F6" s="355"/>
      <c r="G6" s="355"/>
      <c r="H6" s="355"/>
      <c r="I6" s="355"/>
      <c r="J6" s="355"/>
      <c r="K6" s="355"/>
      <c r="L6" s="355"/>
      <c r="M6" s="356"/>
    </row>
    <row r="7" spans="1:13" x14ac:dyDescent="0.25">
      <c r="A7" s="258"/>
      <c r="B7" s="258"/>
      <c r="C7" s="258"/>
      <c r="D7" s="258"/>
      <c r="E7" s="258"/>
      <c r="F7" s="258"/>
      <c r="G7" s="258"/>
      <c r="H7" s="258"/>
      <c r="I7" s="258"/>
      <c r="J7" s="258"/>
      <c r="K7" s="258"/>
      <c r="L7" s="258"/>
      <c r="M7" s="258"/>
    </row>
  </sheetData>
  <sheetProtection algorithmName="SHA-512" hashValue="UKxbmABVteVII5vRhs0vCULSUZu6bg/RczN/HHe4zgHPJS+FR7n82Mixagl8Gc5K99SumDEdt/hmbbFF1CNQuQ==" saltValue="rplrWAB5zaEdOrr3kefLaw==" spinCount="100000" sheet="1" objects="1" scenarios="1"/>
  <mergeCells count="1">
    <mergeCell ref="A1:M6"/>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071F70-00EF-493F-96B6-35E40B48AE60}">
  <dimension ref="A1:M20"/>
  <sheetViews>
    <sheetView zoomScale="80" zoomScaleNormal="80" workbookViewId="0">
      <selection activeCell="D26" sqref="D26"/>
    </sheetView>
  </sheetViews>
  <sheetFormatPr defaultRowHeight="15" x14ac:dyDescent="0.25"/>
  <sheetData>
    <row r="1" spans="1:13" x14ac:dyDescent="0.25">
      <c r="A1" s="357"/>
      <c r="B1" s="357"/>
      <c r="C1" s="357"/>
      <c r="D1" s="357"/>
      <c r="E1" s="357"/>
      <c r="F1" s="357"/>
      <c r="G1" s="357"/>
      <c r="H1" s="357"/>
      <c r="I1" s="357"/>
      <c r="J1" s="357"/>
      <c r="K1" s="357"/>
      <c r="L1" s="357"/>
      <c r="M1" s="357"/>
    </row>
    <row r="2" spans="1:13" x14ac:dyDescent="0.25">
      <c r="A2" s="357"/>
      <c r="B2" s="357"/>
      <c r="C2" s="357"/>
      <c r="D2" s="357"/>
      <c r="E2" s="357"/>
      <c r="F2" s="357"/>
      <c r="G2" s="357"/>
      <c r="H2" s="357"/>
      <c r="I2" s="357"/>
      <c r="J2" s="357"/>
      <c r="K2" s="357"/>
      <c r="L2" s="357"/>
      <c r="M2" s="357"/>
    </row>
    <row r="3" spans="1:13" x14ac:dyDescent="0.25">
      <c r="A3" s="357"/>
      <c r="B3" s="357"/>
      <c r="C3" s="357"/>
      <c r="D3" s="357"/>
      <c r="E3" s="357"/>
      <c r="F3" s="357"/>
      <c r="G3" s="357"/>
      <c r="H3" s="357"/>
      <c r="I3" s="357"/>
      <c r="J3" s="357"/>
      <c r="K3" s="357"/>
      <c r="L3" s="357"/>
      <c r="M3" s="357"/>
    </row>
    <row r="4" spans="1:13" x14ac:dyDescent="0.25">
      <c r="A4" s="357"/>
      <c r="B4" s="357"/>
      <c r="C4" s="357"/>
      <c r="D4" s="357"/>
      <c r="E4" s="357"/>
      <c r="F4" s="357"/>
      <c r="G4" s="357"/>
      <c r="H4" s="357"/>
      <c r="I4" s="357"/>
      <c r="J4" s="357"/>
      <c r="K4" s="357"/>
      <c r="L4" s="357"/>
      <c r="M4" s="357"/>
    </row>
    <row r="5" spans="1:13" x14ac:dyDescent="0.25">
      <c r="A5" s="357"/>
      <c r="B5" s="357"/>
      <c r="C5" s="357"/>
      <c r="D5" s="357"/>
      <c r="E5" s="357"/>
      <c r="F5" s="357"/>
      <c r="G5" s="357"/>
      <c r="H5" s="357"/>
      <c r="I5" s="357"/>
      <c r="J5" s="357"/>
      <c r="K5" s="357"/>
      <c r="L5" s="357"/>
      <c r="M5" s="357"/>
    </row>
    <row r="6" spans="1:13" x14ac:dyDescent="0.25">
      <c r="A6" s="357"/>
      <c r="B6" s="357"/>
      <c r="C6" s="357"/>
      <c r="D6" s="357"/>
      <c r="E6" s="357"/>
      <c r="F6" s="357"/>
      <c r="G6" s="357"/>
      <c r="H6" s="357"/>
      <c r="I6" s="357"/>
      <c r="J6" s="357"/>
      <c r="K6" s="357"/>
      <c r="L6" s="357"/>
      <c r="M6" s="357"/>
    </row>
    <row r="7" spans="1:13" x14ac:dyDescent="0.25">
      <c r="A7" s="357"/>
      <c r="B7" s="357"/>
      <c r="C7" s="357"/>
      <c r="D7" s="357"/>
      <c r="E7" s="357"/>
      <c r="F7" s="357"/>
      <c r="G7" s="357"/>
      <c r="H7" s="357"/>
      <c r="I7" s="357"/>
      <c r="J7" s="357"/>
      <c r="K7" s="357"/>
      <c r="L7" s="357"/>
      <c r="M7" s="357"/>
    </row>
    <row r="8" spans="1:13" x14ac:dyDescent="0.25">
      <c r="A8" s="357"/>
      <c r="B8" s="357"/>
      <c r="C8" s="357"/>
      <c r="D8" s="357"/>
      <c r="E8" s="357"/>
      <c r="F8" s="357"/>
      <c r="G8" s="357"/>
      <c r="H8" s="357"/>
      <c r="I8" s="357"/>
      <c r="J8" s="357"/>
      <c r="K8" s="357"/>
      <c r="L8" s="357"/>
      <c r="M8" s="357"/>
    </row>
    <row r="9" spans="1:13" x14ac:dyDescent="0.25">
      <c r="A9" s="357"/>
      <c r="B9" s="357"/>
      <c r="C9" s="357"/>
      <c r="D9" s="357"/>
      <c r="E9" s="357"/>
      <c r="F9" s="357"/>
      <c r="G9" s="357"/>
      <c r="H9" s="357"/>
      <c r="I9" s="357"/>
      <c r="J9" s="357"/>
      <c r="K9" s="357"/>
      <c r="L9" s="357"/>
      <c r="M9" s="357"/>
    </row>
    <row r="10" spans="1:13" x14ac:dyDescent="0.25">
      <c r="A10" s="357"/>
      <c r="B10" s="357"/>
      <c r="C10" s="357"/>
      <c r="D10" s="357"/>
      <c r="E10" s="357"/>
      <c r="F10" s="357"/>
      <c r="G10" s="357"/>
      <c r="H10" s="357"/>
      <c r="I10" s="357"/>
      <c r="J10" s="357"/>
      <c r="K10" s="357"/>
      <c r="L10" s="357"/>
      <c r="M10" s="357"/>
    </row>
    <row r="11" spans="1:13" x14ac:dyDescent="0.25">
      <c r="A11" s="357"/>
      <c r="B11" s="357"/>
      <c r="C11" s="357"/>
      <c r="D11" s="357"/>
      <c r="E11" s="357"/>
      <c r="F11" s="357"/>
      <c r="G11" s="357"/>
      <c r="H11" s="357"/>
      <c r="I11" s="357"/>
      <c r="J11" s="357"/>
      <c r="K11" s="357"/>
      <c r="L11" s="357"/>
      <c r="M11" s="357"/>
    </row>
    <row r="12" spans="1:13" x14ac:dyDescent="0.25">
      <c r="A12" s="357"/>
      <c r="B12" s="357"/>
      <c r="C12" s="357"/>
      <c r="D12" s="357"/>
      <c r="E12" s="357"/>
      <c r="F12" s="357"/>
      <c r="G12" s="357"/>
      <c r="H12" s="357"/>
      <c r="I12" s="357"/>
      <c r="J12" s="357"/>
      <c r="K12" s="357"/>
      <c r="L12" s="357"/>
      <c r="M12" s="357"/>
    </row>
    <row r="13" spans="1:13" x14ac:dyDescent="0.25">
      <c r="A13" s="357"/>
      <c r="B13" s="357"/>
      <c r="C13" s="357"/>
      <c r="D13" s="357"/>
      <c r="E13" s="357"/>
      <c r="F13" s="357"/>
      <c r="G13" s="357"/>
      <c r="H13" s="357"/>
      <c r="I13" s="357"/>
      <c r="J13" s="357"/>
      <c r="K13" s="357"/>
      <c r="L13" s="357"/>
      <c r="M13" s="357"/>
    </row>
    <row r="14" spans="1:13" x14ac:dyDescent="0.25">
      <c r="A14" s="357"/>
      <c r="B14" s="357"/>
      <c r="C14" s="357"/>
      <c r="D14" s="357"/>
      <c r="E14" s="357"/>
      <c r="F14" s="357"/>
      <c r="G14" s="357"/>
      <c r="H14" s="357"/>
      <c r="I14" s="357"/>
      <c r="J14" s="357"/>
      <c r="K14" s="357"/>
      <c r="L14" s="357"/>
      <c r="M14" s="357"/>
    </row>
    <row r="15" spans="1:13" x14ac:dyDescent="0.25">
      <c r="A15" s="357"/>
      <c r="B15" s="357"/>
      <c r="C15" s="357"/>
      <c r="D15" s="357"/>
      <c r="E15" s="357"/>
      <c r="F15" s="357"/>
      <c r="G15" s="357"/>
      <c r="H15" s="357"/>
      <c r="I15" s="357"/>
      <c r="J15" s="357"/>
      <c r="K15" s="357"/>
      <c r="L15" s="357"/>
      <c r="M15" s="357"/>
    </row>
    <row r="16" spans="1:13" x14ac:dyDescent="0.25">
      <c r="A16" s="357"/>
      <c r="B16" s="357"/>
      <c r="C16" s="357"/>
      <c r="D16" s="357"/>
      <c r="E16" s="357"/>
      <c r="F16" s="357"/>
      <c r="G16" s="357"/>
      <c r="H16" s="357"/>
      <c r="I16" s="357"/>
      <c r="J16" s="357"/>
      <c r="K16" s="357"/>
      <c r="L16" s="357"/>
      <c r="M16" s="357"/>
    </row>
    <row r="17" spans="1:13" x14ac:dyDescent="0.25">
      <c r="A17" s="357"/>
      <c r="B17" s="357"/>
      <c r="C17" s="357"/>
      <c r="D17" s="357"/>
      <c r="E17" s="357"/>
      <c r="F17" s="357"/>
      <c r="G17" s="357"/>
      <c r="H17" s="357"/>
      <c r="I17" s="357"/>
      <c r="J17" s="357"/>
      <c r="K17" s="357"/>
      <c r="L17" s="357"/>
      <c r="M17" s="357"/>
    </row>
    <row r="18" spans="1:13" x14ac:dyDescent="0.25">
      <c r="A18" s="357"/>
      <c r="B18" s="357"/>
      <c r="C18" s="357"/>
      <c r="D18" s="357"/>
      <c r="E18" s="357"/>
      <c r="F18" s="357"/>
      <c r="G18" s="357"/>
      <c r="H18" s="357"/>
      <c r="I18" s="357"/>
      <c r="J18" s="357"/>
      <c r="K18" s="357"/>
      <c r="L18" s="357"/>
      <c r="M18" s="357"/>
    </row>
    <row r="19" spans="1:13" x14ac:dyDescent="0.25">
      <c r="A19" s="357"/>
      <c r="B19" s="357"/>
      <c r="C19" s="357"/>
      <c r="D19" s="357"/>
      <c r="E19" s="357"/>
      <c r="F19" s="357"/>
      <c r="G19" s="357"/>
      <c r="H19" s="357"/>
      <c r="I19" s="357"/>
      <c r="J19" s="357"/>
      <c r="K19" s="357"/>
      <c r="L19" s="357"/>
      <c r="M19" s="357"/>
    </row>
    <row r="20" spans="1:13" x14ac:dyDescent="0.25">
      <c r="A20" s="357"/>
      <c r="B20" s="357"/>
      <c r="C20" s="357"/>
      <c r="D20" s="357"/>
      <c r="E20" s="357"/>
      <c r="F20" s="357"/>
      <c r="G20" s="357"/>
      <c r="H20" s="357"/>
      <c r="I20" s="357"/>
      <c r="J20" s="357"/>
      <c r="K20" s="357"/>
      <c r="L20" s="357"/>
      <c r="M20" s="357"/>
    </row>
  </sheetData>
  <sheetProtection algorithmName="SHA-512" hashValue="tRMF5fjtAzMAniQKXrrEkWrpWtXCNizNMMEXuammtGBERfsdTrVec03ISJWIyYL4Tkr9MJg83vPD8yINC6iPFg==" saltValue="2t0XSjhkMzVEvi2OzcEQEg==" spinCount="100000" sheet="1" objects="1" scenarios="1"/>
  <mergeCells count="1">
    <mergeCell ref="A1:M20"/>
  </mergeCell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SyracuseOfficeCustomData>{"createMode":"plain_doc","forceRefresh":"0"}</SyracuseOfficeCustomData>
</file>

<file path=customXml/itemProps1.xml><?xml version="1.0" encoding="utf-8"?>
<ds:datastoreItem xmlns:ds="http://schemas.openxmlformats.org/officeDocument/2006/customXml" ds:itemID="{B8E50D85-02EE-4EF0-AA1D-E8220010B835}">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Folhas de Cálculo</vt:lpstr>
      </vt:variant>
      <vt:variant>
        <vt:i4>4</vt:i4>
      </vt:variant>
      <vt:variant>
        <vt:lpstr>Intervalos com Nome</vt:lpstr>
      </vt:variant>
      <vt:variant>
        <vt:i4>2</vt:i4>
      </vt:variant>
    </vt:vector>
  </HeadingPairs>
  <TitlesOfParts>
    <vt:vector size="6" baseType="lpstr">
      <vt:lpstr>Cálculo</vt:lpstr>
      <vt:lpstr>Material</vt:lpstr>
      <vt:lpstr>Custos Industriais</vt:lpstr>
      <vt:lpstr>Layout</vt:lpstr>
      <vt:lpstr>Cálculo!Área_de_Impressão</vt:lpstr>
      <vt:lpstr>Material!Área_de_Impressão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2024-07-01T08:49:56Z</dcterms:modified>
</cp:coreProperties>
</file>