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240" yWindow="-80" windowWidth="21520" windowHeight="14680" tabRatio="500"/>
  </bookViews>
  <sheets>
    <sheet name="Overview" sheetId="1" r:id="rId1"/>
    <sheet name="Leads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" i="1"/>
  <c r="D18"/>
  <c r="D19"/>
  <c r="D20"/>
  <c r="D21"/>
  <c r="D22"/>
  <c r="D23"/>
  <c r="D24"/>
  <c r="D25"/>
  <c r="D26"/>
  <c r="D27"/>
  <c r="D28"/>
  <c r="D29"/>
  <c r="D30"/>
  <c r="C18"/>
  <c r="C19"/>
  <c r="C20"/>
  <c r="C21"/>
  <c r="C22"/>
  <c r="C23"/>
  <c r="C24"/>
  <c r="C25"/>
  <c r="C26"/>
  <c r="C27"/>
  <c r="C28"/>
  <c r="C29"/>
  <c r="C30"/>
  <c r="F4"/>
  <c r="C2"/>
  <c r="C3"/>
  <c r="E2"/>
  <c r="E3"/>
  <c r="C6"/>
  <c r="D6"/>
  <c r="E6"/>
  <c r="F6"/>
  <c r="C8"/>
  <c r="D2"/>
  <c r="D8"/>
  <c r="E8"/>
  <c r="F8"/>
  <c r="C7"/>
  <c r="E7"/>
  <c r="C9"/>
  <c r="E9"/>
  <c r="F12"/>
  <c r="D7"/>
  <c r="F7"/>
  <c r="D9"/>
  <c r="F9"/>
  <c r="F13"/>
  <c r="C12"/>
  <c r="E12"/>
  <c r="C37"/>
  <c r="C36"/>
  <c r="C34"/>
  <c r="C33"/>
  <c r="C15"/>
  <c r="G15"/>
  <c r="F15"/>
  <c r="E15"/>
  <c r="D15"/>
  <c r="C14"/>
  <c r="G14"/>
  <c r="F14"/>
  <c r="E14"/>
  <c r="D14"/>
  <c r="C13"/>
  <c r="G13"/>
  <c r="E13"/>
  <c r="D13"/>
  <c r="G12"/>
  <c r="D12"/>
  <c r="D5"/>
  <c r="D3"/>
</calcChain>
</file>

<file path=xl/sharedStrings.xml><?xml version="1.0" encoding="utf-8"?>
<sst xmlns="http://schemas.openxmlformats.org/spreadsheetml/2006/main" count="64" uniqueCount="60">
  <si>
    <t>Lead Name</t>
  </si>
  <si>
    <t>Description</t>
  </si>
  <si>
    <t>Status</t>
  </si>
  <si>
    <t>Source</t>
  </si>
  <si>
    <t>Type</t>
  </si>
  <si>
    <t>Turnover</t>
  </si>
  <si>
    <t>Probability</t>
  </si>
  <si>
    <t>Expected Sales</t>
  </si>
  <si>
    <t>Date Start</t>
  </si>
  <si>
    <t>Date End</t>
  </si>
  <si>
    <t>Date End Scheduled</t>
  </si>
  <si>
    <t>Created By</t>
  </si>
  <si>
    <t>Creation Date</t>
  </si>
  <si>
    <t>Last Modified</t>
  </si>
  <si>
    <t>Container</t>
  </si>
  <si>
    <t>Container ID</t>
  </si>
  <si>
    <t>Open Tasks</t>
  </si>
  <si>
    <t>Duration (Days)</t>
    <phoneticPr fontId="2" type="noConversion"/>
  </si>
  <si>
    <t>LEAD OVERVIEW</t>
  </si>
  <si>
    <t>won</t>
  </si>
  <si>
    <t>open</t>
  </si>
  <si>
    <t>lost</t>
  </si>
  <si>
    <t>Total</t>
  </si>
  <si>
    <t>Year:</t>
  </si>
  <si>
    <t>Number of leads</t>
  </si>
  <si>
    <t>Percentage from all leads</t>
  </si>
  <si>
    <t>Leads with no change since</t>
  </si>
  <si>
    <t>Days</t>
  </si>
  <si>
    <t>Number of leads with no Task</t>
  </si>
  <si>
    <t>Possible turnover</t>
  </si>
  <si>
    <t>Probable turnover</t>
  </si>
  <si>
    <t>Average propability</t>
  </si>
  <si>
    <t>Average duration in days</t>
  </si>
  <si>
    <t>SOURCES</t>
  </si>
  <si>
    <t>Won</t>
  </si>
  <si>
    <t>Open</t>
  </si>
  <si>
    <t>Lost</t>
  </si>
  <si>
    <t>Av. Prob.</t>
  </si>
  <si>
    <t>Website</t>
  </si>
  <si>
    <t>Email</t>
  </si>
  <si>
    <t>Telephone</t>
  </si>
  <si>
    <t>Fair</t>
  </si>
  <si>
    <t>TURNOVER</t>
  </si>
  <si>
    <t>Won leads</t>
  </si>
  <si>
    <t>Lost leads</t>
  </si>
  <si>
    <t>Open leads</t>
  </si>
  <si>
    <t>Open leads (probable)</t>
  </si>
  <si>
    <t>TURNOVER BY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</si>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</sst>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numFmts count="4">
    <numFmt numFmtId="164" formatCode="#,##0.00\ [$€-407];[Red]\-#,##0.00\ [$€-407]"/>
    <numFmt numFmtId="166" formatCode="#,##0.00_€"/>
    <numFmt numFmtId="167" formatCode="0.0"/>
    <numFmt numFmtId="168" formatCode="yyyy\-mm\-dd"/>
  </numFmts>
  <fonts count="5">
    <font>
      <sz val="10"/>
      <name val="Verdana"/>
    </font>
    <font>
      <b/>
      <sz val="10"/>
      <name val="Verdana"/>
    </font>
    <font>
      <sz val="8"/>
      <name val="Verdana"/>
    </font>
    <font>
      <b/>
      <sz val="10"/>
      <color indexed="8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11"/>
      </patternFill>
    </fill>
    <fill>
      <patternFill patternType="solid">
        <fgColor indexed="22"/>
        <bgColor indexed="26"/>
      </patternFill>
    </fill>
  </fills>
  <borders count="13">
    <border>
      <left/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NumberFormat="1" applyFill="1" applyProtection="1"/>
    <xf numFmtId="164" fontId="0" fillId="0" borderId="0" xfId="0" applyNumberFormat="1" applyFill="1" applyProtection="1"/>
    <xf numFmtId="10" fontId="0" fillId="0" borderId="0" xfId="0" applyNumberFormat="1" applyFill="1" applyProtection="1"/>
    <xf numFmtId="166" fontId="0" fillId="0" borderId="0" xfId="0" applyNumberFormat="1" applyFill="1" applyProtection="1"/>
    <xf numFmtId="166" fontId="0" fillId="0" borderId="0" xfId="0" applyNumberFormat="1"/>
    <xf numFmtId="9" fontId="0" fillId="0" borderId="0" xfId="0" applyNumberFormat="1" applyFill="1" applyProtection="1"/>
    <xf numFmtId="9" fontId="0" fillId="0" borderId="0" xfId="0" applyNumberFormat="1"/>
    <xf numFmtId="166" fontId="0" fillId="0" borderId="0" xfId="0" applyNumberFormat="1" applyFill="1" applyProtection="1"/>
    <xf numFmtId="166" fontId="0" fillId="0" borderId="0" xfId="0" applyNumberFormat="1"/>
    <xf numFmtId="0" fontId="3" fillId="0" borderId="0" xfId="0" applyNumberFormat="1" applyFont="1" applyFill="1" applyAlignment="1" applyProtection="1">
      <alignment horizontal="right"/>
    </xf>
    <xf numFmtId="0" fontId="0" fillId="3" borderId="8" xfId="0" applyNumberFormat="1" applyFill="1" applyBorder="1" applyAlignment="1" applyProtection="1">
      <alignment horizontal="center"/>
    </xf>
    <xf numFmtId="0" fontId="4" fillId="3" borderId="8" xfId="0" applyNumberFormat="1" applyFont="1" applyFill="1" applyBorder="1" applyAlignment="1" applyProtection="1">
      <alignment horizontal="center"/>
    </xf>
    <xf numFmtId="0" fontId="3" fillId="3" borderId="9" xfId="0" applyNumberFormat="1" applyFont="1" applyFill="1" applyBorder="1" applyAlignment="1" applyProtection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9" xfId="0" applyFont="1" applyFill="1" applyBorder="1" applyProtection="1"/>
    <xf numFmtId="164" fontId="0" fillId="0" borderId="5" xfId="0" applyNumberFormat="1" applyFill="1" applyBorder="1" applyProtection="1"/>
    <xf numFmtId="164" fontId="0" fillId="0" borderId="3" xfId="0" applyNumberFormat="1" applyFill="1" applyBorder="1" applyProtection="1"/>
    <xf numFmtId="0" fontId="0" fillId="0" borderId="0" xfId="0" applyNumberFormat="1" applyFill="1" applyAlignment="1" applyProtection="1">
      <alignment horizontal="right"/>
    </xf>
    <xf numFmtId="10" fontId="0" fillId="0" borderId="5" xfId="0" applyNumberFormat="1" applyFill="1" applyBorder="1" applyAlignment="1" applyProtection="1">
      <alignment horizontal="right"/>
    </xf>
    <xf numFmtId="0" fontId="0" fillId="0" borderId="2" xfId="0" applyNumberFormat="1" applyFill="1" applyBorder="1" applyAlignment="1" applyProtection="1">
      <alignment horizontal="right"/>
    </xf>
    <xf numFmtId="10" fontId="0" fillId="0" borderId="3" xfId="0" applyNumberFormat="1" applyFill="1" applyBorder="1" applyAlignment="1" applyProtection="1">
      <alignment horizontal="right"/>
    </xf>
    <xf numFmtId="164" fontId="1" fillId="0" borderId="5" xfId="0" applyNumberFormat="1" applyFont="1" applyFill="1" applyBorder="1" applyProtection="1"/>
    <xf numFmtId="0" fontId="1" fillId="0" borderId="5" xfId="0" applyNumberFormat="1" applyFont="1" applyFill="1" applyBorder="1" applyProtection="1"/>
    <xf numFmtId="164" fontId="1" fillId="0" borderId="3" xfId="0" applyNumberFormat="1" applyFont="1" applyFill="1" applyBorder="1" applyProtection="1"/>
    <xf numFmtId="0" fontId="0" fillId="0" borderId="0" xfId="0" applyNumberFormat="1" applyFont="1" applyFill="1" applyAlignment="1" applyProtection="1">
      <alignment horizontal="right"/>
    </xf>
    <xf numFmtId="0" fontId="0" fillId="0" borderId="5" xfId="0" applyNumberFormat="1" applyFont="1" applyFill="1" applyBorder="1" applyAlignment="1" applyProtection="1">
      <alignment horizontal="right"/>
    </xf>
    <xf numFmtId="10" fontId="0" fillId="0" borderId="0" xfId="0" applyNumberFormat="1" applyFont="1" applyFill="1" applyAlignment="1" applyProtection="1">
      <alignment horizontal="right"/>
    </xf>
    <xf numFmtId="0" fontId="0" fillId="0" borderId="0" xfId="0" applyNumberFormat="1" applyFont="1" applyFill="1" applyAlignment="1" applyProtection="1">
      <alignment horizontal="left"/>
    </xf>
    <xf numFmtId="0" fontId="0" fillId="2" borderId="6" xfId="0" applyNumberFormat="1" applyFont="1" applyFill="1" applyBorder="1" applyAlignment="1" applyProtection="1">
      <alignment horizontal="right"/>
    </xf>
    <xf numFmtId="164" fontId="0" fillId="0" borderId="0" xfId="0" applyNumberFormat="1" applyFont="1" applyFill="1" applyAlignment="1" applyProtection="1">
      <alignment horizontal="right"/>
    </xf>
    <xf numFmtId="164" fontId="0" fillId="0" borderId="5" xfId="0" applyNumberFormat="1" applyFont="1" applyFill="1" applyBorder="1" applyAlignment="1" applyProtection="1">
      <alignment horizontal="right"/>
    </xf>
    <xf numFmtId="10" fontId="0" fillId="0" borderId="5" xfId="0" applyNumberFormat="1" applyFont="1" applyFill="1" applyBorder="1" applyAlignment="1" applyProtection="1">
      <alignment horizontal="right"/>
    </xf>
    <xf numFmtId="167" fontId="0" fillId="0" borderId="2" xfId="0" applyNumberFormat="1" applyFont="1" applyFill="1" applyBorder="1" applyAlignment="1">
      <alignment horizontal="right"/>
    </xf>
    <xf numFmtId="167" fontId="0" fillId="0" borderId="3" xfId="0" applyNumberFormat="1" applyFont="1" applyFill="1" applyBorder="1" applyAlignment="1">
      <alignment horizontal="right"/>
    </xf>
    <xf numFmtId="168" fontId="0" fillId="0" borderId="0" xfId="0" applyNumberFormat="1" applyFill="1" applyProtection="1"/>
    <xf numFmtId="168" fontId="0" fillId="0" borderId="0" xfId="0" applyNumberFormat="1"/>
    <xf numFmtId="0" fontId="3" fillId="0" borderId="0" xfId="0" applyNumberFormat="1" applyFont="1" applyFill="1" applyProtection="1"/>
    <xf numFmtId="164" fontId="3" fillId="0" borderId="0" xfId="0" applyNumberFormat="1" applyFont="1" applyFill="1" applyProtection="1"/>
    <xf numFmtId="0" fontId="0" fillId="3" borderId="8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164" fontId="0" fillId="0" borderId="0" xfId="0" applyNumberFormat="1" applyFill="1" applyBorder="1" applyProtection="1"/>
    <xf numFmtId="164" fontId="0" fillId="0" borderId="2" xfId="0" applyNumberFormat="1" applyFill="1" applyBorder="1" applyProtection="1"/>
    <xf numFmtId="0" fontId="0" fillId="0" borderId="4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1" xfId="0" applyFill="1" applyBorder="1" applyAlignment="1" applyProtection="1">
      <alignment horizontal="left" vertical="center"/>
    </xf>
    <xf numFmtId="0" fontId="3" fillId="3" borderId="7" xfId="0" applyNumberFormat="1" applyFont="1" applyFill="1" applyBorder="1" applyAlignment="1" applyProtection="1">
      <alignment horizontal="left" vertical="center"/>
    </xf>
    <xf numFmtId="0" fontId="3" fillId="4" borderId="7" xfId="0" applyFont="1" applyFill="1" applyBorder="1" applyAlignment="1" applyProtection="1">
      <alignment horizontal="left" vertical="center"/>
    </xf>
    <xf numFmtId="0" fontId="0" fillId="0" borderId="4" xfId="0" applyFill="1" applyBorder="1" applyAlignment="1" applyProtection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NumberFormat="1" applyFont="1" applyFill="1" applyBorder="1" applyAlignment="1" applyProtection="1">
      <alignment horizontal="left" vertical="center"/>
    </xf>
    <xf numFmtId="0" fontId="0" fillId="0" borderId="1" xfId="0" applyNumberFormat="1" applyFont="1" applyFill="1" applyBorder="1" applyAlignment="1" applyProtection="1">
      <alignment horizontal="left" vertical="center"/>
    </xf>
    <xf numFmtId="0" fontId="0" fillId="0" borderId="4" xfId="0" applyNumberFormat="1" applyFont="1" applyFill="1" applyBorder="1" applyAlignment="1" applyProtection="1">
      <alignment horizontal="left" vertical="center" wrapText="1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7"/>
  <sheetViews>
    <sheetView tabSelected="1" workbookViewId="0">
      <selection activeCell="H1" sqref="H1"/>
    </sheetView>
  </sheetViews>
  <sheetFormatPr baseColWidth="10" defaultRowHeight="13"/>
  <cols>
    <col min="1" max="1" width="14.5703125" customWidth="1"/>
    <col min="2" max="2" width="15.42578125" customWidth="1"/>
    <col min="3" max="6" width="14.140625" customWidth="1"/>
    <col min="7" max="7" width="13.140625" customWidth="1"/>
  </cols>
  <sheetData>
    <row r="1" spans="1:8">
      <c r="A1" s="47" t="s">
        <v>18</v>
      </c>
      <c r="B1" s="47"/>
      <c r="C1" s="11" t="s">
        <v>19</v>
      </c>
      <c r="D1" s="12" t="s">
        <v>20</v>
      </c>
      <c r="E1" s="11" t="s">
        <v>21</v>
      </c>
      <c r="F1" s="13" t="s">
        <v>22</v>
      </c>
      <c r="G1" s="10" t="s">
        <v>23</v>
      </c>
      <c r="H1" s="1">
        <f ca="1">YEAR(MAX(INDIRECT("Leads!J1:J"&amp;F2+1)))</f>
        <v>1904</v>
      </c>
    </row>
    <row r="2" spans="1:8">
      <c r="A2" s="56" t="s">
        <v>24</v>
      </c>
      <c r="B2" s="56"/>
      <c r="C2" s="26">
        <f ca="1">COUNTIF(INDIRECT("Leads!C2:C"&amp;F2+1),C1)</f>
        <v>0</v>
      </c>
      <c r="D2" s="26">
        <f ca="1">COUNTIF(INDIRECT("Leads!C2:C"&amp;F2+1),D1)</f>
        <v>0</v>
      </c>
      <c r="E2" s="26">
        <f ca="1">COUNTIF(INDIRECT("Leads!C2:C"&amp;F2+1),E1)</f>
        <v>0</v>
      </c>
      <c r="F2" s="27">
        <v>1</v>
      </c>
      <c r="G2" s="1"/>
      <c r="H2" s="1"/>
    </row>
    <row r="3" spans="1:8">
      <c r="A3" s="56" t="s">
        <v>25</v>
      </c>
      <c r="B3" s="56"/>
      <c r="C3" s="28">
        <f ca="1">IF(C2=0,0,C2/F2)</f>
        <v>0</v>
      </c>
      <c r="D3" s="28">
        <f ca="1">IF(D2=0,0,D2/F2)</f>
        <v>0</v>
      </c>
      <c r="E3" s="28">
        <f ca="1">IF(E2=0,0,E2/F2)</f>
        <v>0</v>
      </c>
      <c r="F3" s="27"/>
      <c r="G3" s="1"/>
      <c r="H3" s="1"/>
    </row>
    <row r="4" spans="1:8">
      <c r="A4" s="56" t="s">
        <v>26</v>
      </c>
      <c r="B4" s="56"/>
      <c r="C4" s="26">
        <v>10</v>
      </c>
      <c r="D4" s="29" t="s">
        <v>27</v>
      </c>
      <c r="E4" s="28"/>
      <c r="F4" s="30">
        <f ca="1">SUMPRODUCT((INDIRECT("Leads!C2:C"&amp;F2+1)=D1)*(DAYS360(TODAY(),INDIRECT("Leads!O2:O"&amp;F2+1))&lt;=(C4*-1)))</f>
        <v>0</v>
      </c>
      <c r="G4" s="1"/>
      <c r="H4" s="1"/>
    </row>
    <row r="5" spans="1:8">
      <c r="A5" s="56" t="s">
        <v>28</v>
      </c>
      <c r="B5" s="56"/>
      <c r="C5" s="26"/>
      <c r="D5" s="30">
        <f ca="1">SUMPRODUCT((INDIRECT("Leads!C2:C"&amp;F2+1)=D1)*(INDIRECT("Leads!R2:R"&amp;F2+1)="0"))</f>
        <v>0</v>
      </c>
      <c r="E5" s="28"/>
      <c r="F5" s="27"/>
      <c r="G5" s="1"/>
      <c r="H5" s="1"/>
    </row>
    <row r="6" spans="1:8">
      <c r="A6" s="58" t="s">
        <v>29</v>
      </c>
      <c r="B6" s="58"/>
      <c r="C6" s="31">
        <f ca="1">SUMIF(INDIRECT("Leads!C2:C"&amp;F2+1),C1,INDIRECT("Leads!F2:F"&amp;F2+1))</f>
        <v>0</v>
      </c>
      <c r="D6" s="31">
        <f ca="1">SUMIF(INDIRECT("Leads!C2:C"&amp;F2+1),D1,INDIRECT("Leads!F2:F"&amp;F2+1))</f>
        <v>0</v>
      </c>
      <c r="E6" s="31">
        <f ca="1">SUMIF(INDIRECT("Leads!C2:C"&amp;F2+1),E1,INDIRECT("Leads!F2:F"&amp;F2+1))</f>
        <v>0</v>
      </c>
      <c r="F6" s="32">
        <f ca="1">SUM(C6:E6)</f>
        <v>0</v>
      </c>
      <c r="G6" s="1"/>
      <c r="H6" s="1"/>
    </row>
    <row r="7" spans="1:8">
      <c r="A7" s="56" t="s">
        <v>30</v>
      </c>
      <c r="B7" s="56"/>
      <c r="C7" s="31">
        <f ca="1">SUMIF(INDIRECT("Leads!C2:C"&amp;F2+1),C1,INDIRECT("Leads!H2:H"&amp;F2+1))</f>
        <v>0</v>
      </c>
      <c r="D7" s="31">
        <f ca="1">SUMIF(INDIRECT("Leads!C2:C"&amp;F2+1),D1,INDIRECT("Leads!H2:H"&amp;F2+1))</f>
        <v>0</v>
      </c>
      <c r="E7" s="31">
        <f ca="1">SUMIF(INDIRECT("Leads!C2:C"&amp;F2+1),E1,INDIRECT("Leads!H2:H"&amp;F2+1))</f>
        <v>0</v>
      </c>
      <c r="F7" s="32">
        <f ca="1">SUM(C7:E7)</f>
        <v>0</v>
      </c>
      <c r="G7" s="1"/>
      <c r="H7" s="1"/>
    </row>
    <row r="8" spans="1:8">
      <c r="A8" s="56" t="s">
        <v>31</v>
      </c>
      <c r="B8" s="56"/>
      <c r="C8" s="28">
        <f ca="1">(IF(C2=0,0,SUMIF(INDIRECT("Leads!C2:C"&amp;F2+1),C1,INDIRECT("Leads!G2:G"&amp;F2+1))/C2))</f>
        <v>0</v>
      </c>
      <c r="D8" s="28">
        <f ca="1">(IF(D2=0,0,SUMIF(INDIRECT("Leads!C2:C"&amp;F2+1),D1,INDIRECT("Leads!G2:G"&amp;F2+1))/D2))</f>
        <v>0</v>
      </c>
      <c r="E8" s="28">
        <f ca="1">(IF(E2=0,0,SUMIF(INDIRECT("Leads!C2:C"&amp;F2+1),E1,INDIRECT("Leads!G2:G"&amp;F2+1))/E2))</f>
        <v>0</v>
      </c>
      <c r="F8" s="33">
        <f ca="1">SUM(C8:E8)/3</f>
        <v>0</v>
      </c>
      <c r="G8" s="1"/>
      <c r="H8" s="1"/>
    </row>
    <row r="9" spans="1:8">
      <c r="A9" s="57" t="s">
        <v>32</v>
      </c>
      <c r="B9" s="57"/>
      <c r="C9" s="34">
        <f ca="1">(IF(C2=0,0,SUMIF(INDIRECT("Leads!C2:C"&amp;F2+1),C1,INDIRECT("Leads!L2:L"&amp;F2+1))/C2))</f>
        <v>0</v>
      </c>
      <c r="D9" s="34">
        <f ca="1">(IF(D2=0,0,SUMIF(INDIRECT("Leads!C2:C"&amp;F2+1),D1,INDIRECT("Leads!L2:L"&amp;F2+1))/D2))</f>
        <v>0</v>
      </c>
      <c r="E9" s="34">
        <f ca="1">(IF(E2=0,0,SUMIF(INDIRECT("Leads!C2:C"&amp;F2+1),E1,INDIRECT("Leads!L2:L"&amp;F2+1))/E2))</f>
        <v>0</v>
      </c>
      <c r="F9" s="35">
        <f ca="1">SUM(C9:E9)/3</f>
        <v>0</v>
      </c>
      <c r="G9" s="1"/>
      <c r="H9" s="1"/>
    </row>
    <row r="11" spans="1:8">
      <c r="A11" s="50" t="s">
        <v>33</v>
      </c>
      <c r="B11" s="51"/>
      <c r="C11" s="14" t="s">
        <v>22</v>
      </c>
      <c r="D11" s="14" t="s">
        <v>34</v>
      </c>
      <c r="E11" s="14" t="s">
        <v>35</v>
      </c>
      <c r="F11" s="14" t="s">
        <v>36</v>
      </c>
      <c r="G11" s="15" t="s">
        <v>37</v>
      </c>
    </row>
    <row r="12" spans="1:8">
      <c r="A12" s="52" t="s">
        <v>38</v>
      </c>
      <c r="B12" s="53"/>
      <c r="C12" s="19">
        <f ca="1">COUNTIF(INDIRECT("Leads!D2:D"&amp;F2+1),A12)</f>
        <v>0</v>
      </c>
      <c r="D12" s="19">
        <f ca="1">SUMPRODUCT((INDIRECT("Leads!C2:C"&amp;F2+1)=C1)*(INDIRECT("Leads!D2:D"&amp;F2+1)=A12))</f>
        <v>0</v>
      </c>
      <c r="E12" s="19">
        <f ca="1">SUMPRODUCT((INDIRECT("Leads!C2:C"&amp;F2+1)=D1)*(INDIRECT("Leads!D2:D"&amp;F2+1)=A12))</f>
        <v>0</v>
      </c>
      <c r="F12" s="19">
        <f ca="1">SUMPRODUCT((INDIRECT("Leads!C2:C"&amp;F2+1)=E1)*(INDIRECT("Leads!D2:D"&amp;F2+1)=A12))</f>
        <v>0</v>
      </c>
      <c r="G12" s="20">
        <f ca="1">IF(C12=0,0,SUMIF(INDIRECT("Leads!D2:D"&amp;F2+1),A12,INDIRECT("Leads!G2:G"&amp;F2+1))/C12)</f>
        <v>0</v>
      </c>
    </row>
    <row r="13" spans="1:8">
      <c r="A13" s="52" t="s">
        <v>39</v>
      </c>
      <c r="B13" s="53"/>
      <c r="C13" s="19">
        <f ca="1">COUNTIF(INDIRECT("Leads!D2:D"&amp;F2+1),A13)</f>
        <v>0</v>
      </c>
      <c r="D13" s="19">
        <f ca="1">SUMPRODUCT((INDIRECT("Leads!C2:C"&amp;F2+1)=C1)*(INDIRECT("Leads!D2:D"&amp;F2+1)=A13))</f>
        <v>0</v>
      </c>
      <c r="E13" s="19">
        <f ca="1">SUMPRODUCT((INDIRECT("Leads!C2:C"&amp;F2+1)=D1)*(INDIRECT("Leads!D2:D"&amp;F2+1)=A13))</f>
        <v>0</v>
      </c>
      <c r="F13" s="19">
        <f ca="1">SUMPRODUCT((INDIRECT("Leads!C2:C"&amp;F2+1)=E1)*(INDIRECT("Leads!D2:D"&amp;F2+1)=A13))</f>
        <v>0</v>
      </c>
      <c r="G13" s="20">
        <f ca="1">IF(C13=0,0,SUMIF(INDIRECT("Leads!D2:D"&amp;F2+1),A13,INDIRECT("Leads!G2:G"&amp;F2+1))/C13)</f>
        <v>0</v>
      </c>
    </row>
    <row r="14" spans="1:8">
      <c r="A14" s="52" t="s">
        <v>40</v>
      </c>
      <c r="B14" s="53"/>
      <c r="C14" s="19">
        <f ca="1">COUNTIF(INDIRECT("Leads!D2:D"&amp;F2+1),A14)</f>
        <v>0</v>
      </c>
      <c r="D14" s="19">
        <f ca="1">SUMPRODUCT((INDIRECT("Leads!C2:C"&amp;F2+1)=C1)*(INDIRECT("Leads!D2:D"&amp;F2+1)=A14))</f>
        <v>0</v>
      </c>
      <c r="E14" s="19">
        <f ca="1">SUMPRODUCT((INDIRECT("Leads!C2:C"&amp;F2+1)=D1)*(INDIRECT("Leads!D2:D"&amp;F2+1)=A14))</f>
        <v>0</v>
      </c>
      <c r="F14" s="19">
        <f ca="1">SUMPRODUCT((INDIRECT("Leads!C2:C"&amp;F2+1)=E1)*(INDIRECT("Leads!D2:D"&amp;F2+1)=A14))</f>
        <v>0</v>
      </c>
      <c r="G14" s="20">
        <f ca="1">IF(C14=0,0,SUMIF(INDIRECT("Leads!D2:D"&amp;F2+1),A14,INDIRECT("Leads!G2:G"&amp;F2+1))/C14)</f>
        <v>0</v>
      </c>
    </row>
    <row r="15" spans="1:8">
      <c r="A15" s="54" t="s">
        <v>41</v>
      </c>
      <c r="B15" s="55"/>
      <c r="C15" s="21">
        <f ca="1">COUNTIF(INDIRECT("Leads!D2:D"&amp;F2+1),A15)</f>
        <v>0</v>
      </c>
      <c r="D15" s="21">
        <f ca="1">SUMPRODUCT((INDIRECT("Leads!C2:C"&amp;F2+1)=C1)*(INDIRECT("Leads!D2:D"&amp;F2+1)=A15))</f>
        <v>0</v>
      </c>
      <c r="E15" s="21">
        <f ca="1">SUMPRODUCT((INDIRECT("Leads!C2:C"&amp;F2+1)=D1)*(INDIRECT("Leads!D2:D"&amp;F2+1)=A15))</f>
        <v>0</v>
      </c>
      <c r="F15" s="21">
        <f ca="1">SUMPRODUCT((INDIRECT("Leads!C2:C"&amp;F2+1)=E1)*(INDIRECT("Leads!D2:D"&amp;F2+1)=A15))</f>
        <v>0</v>
      </c>
      <c r="G15" s="22">
        <f ca="1">IF(C15=0,0,SUMIF(INDIRECT("Leads!D2:D"&amp;F2+1),A15,INDIRECT("Leads!G2:G"&amp;F2+1))/C15)</f>
        <v>0</v>
      </c>
    </row>
    <row r="17" spans="1:4">
      <c r="A17" s="47" t="s">
        <v>47</v>
      </c>
      <c r="B17" s="47"/>
      <c r="C17" s="40" t="s">
        <v>34</v>
      </c>
      <c r="D17" s="41" t="s">
        <v>36</v>
      </c>
    </row>
    <row r="18" spans="1:4">
      <c r="A18" s="44" t="s">
        <v>48</v>
      </c>
      <c r="B18" s="44"/>
      <c r="C18" s="42">
        <f ca="1">SUMPRODUCT((INDIRECT("Leads!C2:C"&amp;F2+1)=C1)*(YEAR(INDIRECT("Leads!J2:J"&amp;F2+1))=H1)*(MONTH(INDIRECT("Leads!J2:J"&amp;F2+1))=1)*(INDIRECT("Leads!H2:H"&amp;F2+1)))</f>
        <v>0</v>
      </c>
      <c r="D18" s="17">
        <f ca="1">SUMPRODUCT((INDIRECT("Leads!C2:C"&amp;F2+1)=E1)*(YEAR(INDIRECT("Leads!J2:J"&amp;F2+1))=H1)*(MONTH(INDIRECT("Leads!J2:J"&amp;F2+1))=1)*(INDIRECT("Leads!F2:F"&amp;F2+1)))</f>
        <v>0</v>
      </c>
    </row>
    <row r="19" spans="1:4">
      <c r="A19" s="44" t="s">
        <v>49</v>
      </c>
      <c r="B19" s="44"/>
      <c r="C19" s="42">
        <f ca="1">SUMPRODUCT((INDIRECT("Leads!C2:C"&amp;F2+1)=C1)*(YEAR(INDIRECT("Leads!J2:J"&amp;F2+1))=H1)*(MONTH(INDIRECT("Leads!J2:J"&amp;F2+1))=2)*(INDIRECT("Leads!H2:H"&amp;F2+1)))</f>
        <v>0</v>
      </c>
      <c r="D19" s="17">
        <f ca="1">SUMPRODUCT((INDIRECT("Leads!C2:C"&amp;F2+1)=E1)*(YEAR(INDIRECT("Leads!J2:J"&amp;F2+1))=H1)*(MONTH(INDIRECT("Leads!J2:J"&amp;F2+1))=2)*(INDIRECT("Leads!F2:F"&amp;F2+1)))</f>
        <v>0</v>
      </c>
    </row>
    <row r="20" spans="1:4">
      <c r="A20" s="44" t="s">
        <v>50</v>
      </c>
      <c r="B20" s="44"/>
      <c r="C20" s="42">
        <f ca="1">SUMPRODUCT((INDIRECT("Leads!C2:C"&amp;F2+1)=C1)*(YEAR(INDIRECT("Leads!J2:J"&amp;F2+1))=H1)*(MONTH(INDIRECT("Leads!J2:J"&amp;F2+1))=3)*(INDIRECT("Leads!H2:H"&amp;F2+1)))</f>
        <v>0</v>
      </c>
      <c r="D20" s="17">
        <f ca="1">SUMPRODUCT((INDIRECT("Leads!C2:C"&amp;F2+1)=E1)*(YEAR(INDIRECT("Leads!J2:J"&amp;F2+1))=H1)*(MONTH(INDIRECT("Leads!J2:J"&amp;F2+1))=3)*(INDIRECT("Leads!F2:F"&amp;F2+1)))</f>
        <v>0</v>
      </c>
    </row>
    <row r="21" spans="1:4">
      <c r="A21" s="44" t="s">
        <v>51</v>
      </c>
      <c r="B21" s="44"/>
      <c r="C21" s="42">
        <f ca="1">SUMPRODUCT((INDIRECT("Leads!C2:C"&amp;F2+1)=C1)*(YEAR(INDIRECT("Leads!J2:J"&amp;F2+1))=H1)*(MONTH(INDIRECT("Leads!J2:J"&amp;F2+1))=4)*(INDIRECT("Leads!H2:H"&amp;F2+1)))</f>
        <v>0</v>
      </c>
      <c r="D21" s="17">
        <f ca="1">SUMPRODUCT((INDIRECT("Leads!C2:C"&amp;F2+1)=E1)*(YEAR(INDIRECT("Leads!J2:J"&amp;F2+1))=H1)*(MONTH(INDIRECT("Leads!J2:J"&amp;F2+1))=4)*(INDIRECT("Leads!F2:F"&amp;F2+1)))</f>
        <v>0</v>
      </c>
    </row>
    <row r="22" spans="1:4">
      <c r="A22" s="44" t="s">
        <v>52</v>
      </c>
      <c r="B22" s="44"/>
      <c r="C22" s="42">
        <f ca="1">SUMPRODUCT((INDIRECT("Leads!C2:C"&amp;F2+1)=C1)*(YEAR(INDIRECT("Leads!J2:J"&amp;F2+1))=H1)*(MONTH(INDIRECT("Leads!J2:J"&amp;F2+1))=5)*(INDIRECT("Leads!H2:H"&amp;F2+1)))</f>
        <v>0</v>
      </c>
      <c r="D22" s="17">
        <f ca="1">SUMPRODUCT((INDIRECT("Leads!C2:C"&amp;F2+1)=E1)*(YEAR(INDIRECT("Leads!J2:J"&amp;F2+1))=H1)*(MONTH(INDIRECT("Leads!J2:J"&amp;F2+1))=5)*(INDIRECT("Leads!F2:F"&amp;F2+1)))</f>
        <v>0</v>
      </c>
    </row>
    <row r="23" spans="1:4">
      <c r="A23" s="44" t="s">
        <v>53</v>
      </c>
      <c r="B23" s="44"/>
      <c r="C23" s="42">
        <f ca="1">SUMPRODUCT((INDIRECT("Leads!C2:C"&amp;F2+1)=C1)*(YEAR(INDIRECT("Leads!J2:J"&amp;F2+1))=H1)*(MONTH(INDIRECT("Leads!J2:J"&amp;F2+1))=6)*(INDIRECT("Leads!H2:H"&amp;F2+1)))</f>
        <v>0</v>
      </c>
      <c r="D23" s="17">
        <f ca="1">SUMPRODUCT((INDIRECT("Leads!C2:C"&amp;F2+1)=E1)*(YEAR(INDIRECT("Leads!J2:J"&amp;F2+1))=H1)*(MONTH(INDIRECT("Leads!J2:J"&amp;F2+1))=6)*(INDIRECT("Leads!F2:F"&amp;F2+1)))</f>
        <v>0</v>
      </c>
    </row>
    <row r="24" spans="1:4">
      <c r="A24" s="44" t="s">
        <v>54</v>
      </c>
      <c r="B24" s="44"/>
      <c r="C24" s="42">
        <f ca="1">SUMPRODUCT((INDIRECT("Leads!C2:C"&amp;F2+1)=C1)*(YEAR(INDIRECT("Leads!J2:J"&amp;F2+1))=H1)*(MONTH(INDIRECT("Leads!J2:J"&amp;F2+1))=7)*(INDIRECT("Leads!H2:H"&amp;F2+1)))</f>
        <v>0</v>
      </c>
      <c r="D24" s="17">
        <f ca="1">SUMPRODUCT((INDIRECT("Leads!C2:C"&amp;F2+1)=E1)*(YEAR(INDIRECT("Leads!J2:J"&amp;F2+1))=H1)*(MONTH(INDIRECT("Leads!J2:J"&amp;F2+1))=7)*(INDIRECT("Leads!F2:F"&amp;F2+1)))</f>
        <v>0</v>
      </c>
    </row>
    <row r="25" spans="1:4">
      <c r="A25" s="44" t="s">
        <v>55</v>
      </c>
      <c r="B25" s="44"/>
      <c r="C25" s="42">
        <f ca="1">SUMPRODUCT((INDIRECT("Leads!C2:C"&amp;F2+1)=C1)*(YEAR(INDIRECT("Leads!J2:J"&amp;F2+1))=H1)*(MONTH(INDIRECT("Leads!J2:J"&amp;F2+1))=8)*(INDIRECT("Leads!H2:H"&amp;F2+1)))</f>
        <v>0</v>
      </c>
      <c r="D25" s="17">
        <f ca="1">SUMPRODUCT((INDIRECT("Leads!C2:C"&amp;F2+1)=E1)*(YEAR(INDIRECT("Leads!J2:J"&amp;F2+1))=H1)*(MONTH(INDIRECT("Leads!J2:J"&amp;F2+1))=8)*(INDIRECT("Leads!F2:F"&amp;F2+1)))</f>
        <v>0</v>
      </c>
    </row>
    <row r="26" spans="1:4">
      <c r="A26" s="44" t="s">
        <v>56</v>
      </c>
      <c r="B26" s="44"/>
      <c r="C26" s="42">
        <f ca="1">SUMPRODUCT((INDIRECT("Leads!C2:C"&amp;F2+1)=C1)*(YEAR(INDIRECT("Leads!J2:J"&amp;F2+1))=H1)*(MONTH(INDIRECT("Leads!J2:J"&amp;F2+1))=9)*(INDIRECT("Leads!H2:H"&amp;F2+1)))</f>
        <v>0</v>
      </c>
      <c r="D26" s="17">
        <f ca="1">SUMPRODUCT((INDIRECT("Leads!C2:C"&amp;F2+1)=E1)*(YEAR(INDIRECT("Leads!J2:J"&amp;F2+1))=H1)*(MONTH(INDIRECT("Leads!J2:J"&amp;F2+1))=9)*(INDIRECT("Leads!F2:F"&amp;F2+1)))</f>
        <v>0</v>
      </c>
    </row>
    <row r="27" spans="1:4">
      <c r="A27" s="44" t="s">
        <v>57</v>
      </c>
      <c r="B27" s="44"/>
      <c r="C27" s="42">
        <f ca="1">SUMPRODUCT((INDIRECT("Leads!C2:C"&amp;F2+1)=C1)*(YEAR(INDIRECT("Leads!J2:J"&amp;F2+1))=H1)*(MONTH(INDIRECT("Leads!J2:J"&amp;F2+1))=10)*(INDIRECT("Leads!H2:H"&amp;F2+1)))</f>
        <v>0</v>
      </c>
      <c r="D27" s="17">
        <f ca="1">SUMPRODUCT((INDIRECT("Leads!C2:C"&amp;F2+1)=E1)*(YEAR(INDIRECT("Leads!J2:J"&amp;F2+1))=H1)*(MONTH(INDIRECT("Leads!J2:J"&amp;F2+1))=10)*(INDIRECT("Leads!F2:F"&amp;F2+1)))</f>
        <v>0</v>
      </c>
    </row>
    <row r="28" spans="1:4">
      <c r="A28" s="44" t="s">
        <v>58</v>
      </c>
      <c r="B28" s="44"/>
      <c r="C28" s="42">
        <f ca="1">SUMPRODUCT((INDIRECT("Leads!C2:C"&amp;F2+1)=C1)*(YEAR(INDIRECT("Leads!J2:J"&amp;F2+1))=H1)*(MONTH(INDIRECT("Leads!J2:J"&amp;F2+1))=11)*(INDIRECT("Leads!H2:H"&amp;F2+1)))</f>
        <v>0</v>
      </c>
      <c r="D28" s="17">
        <f ca="1">SUMPRODUCT((INDIRECT("Leads!C2:C"&amp;F2+1)=E1)*(YEAR(INDIRECT("Leads!J2:J"&amp;F2+1))=H1)*(MONTH(INDIRECT("Leads!J2:J"&amp;F2+1))=11)*(INDIRECT("Leads!F2:F"&amp;F2+1)))</f>
        <v>0</v>
      </c>
    </row>
    <row r="29" spans="1:4">
      <c r="A29" s="45" t="s">
        <v>59</v>
      </c>
      <c r="B29" s="45"/>
      <c r="C29" s="43">
        <f ca="1">SUMPRODUCT((INDIRECT("Leads!C2:C"&amp;F2+1)=C1)*(YEAR(INDIRECT("Leads!J2:J"&amp;F2+1))=H1)*(MONTH(INDIRECT("Leads!J2:J"&amp;F2+1))=12)*(INDIRECT("Leads!H2:H"&amp;F2+1)))</f>
        <v>0</v>
      </c>
      <c r="D29" s="18">
        <f ca="1">SUMPRODUCT((INDIRECT("Leads!C2:C"&amp;F2+1)=E1)*(YEAR(INDIRECT("Leads!J2:J"&amp;F2+1))=H1)*(MONTH(INDIRECT("Leads!J2:J"&amp;F2+1))=12)*(INDIRECT("Leads!F2:F"&amp;F2+1)))</f>
        <v>0</v>
      </c>
    </row>
    <row r="30" spans="1:4">
      <c r="A30" s="38" t="s">
        <v>22</v>
      </c>
      <c r="B30" s="38"/>
      <c r="C30" s="39">
        <f ca="1">SUM(C18:C29)</f>
        <v>0</v>
      </c>
      <c r="D30" s="39">
        <f ca="1">SUM(D18:D29)</f>
        <v>0</v>
      </c>
    </row>
    <row r="32" spans="1:4">
      <c r="A32" s="48" t="s">
        <v>42</v>
      </c>
      <c r="B32" s="48"/>
      <c r="C32" s="16"/>
    </row>
    <row r="33" spans="1:3">
      <c r="A33" s="49" t="s">
        <v>43</v>
      </c>
      <c r="B33" s="49"/>
      <c r="C33" s="23">
        <f ca="1">C7</f>
        <v>0</v>
      </c>
    </row>
    <row r="34" spans="1:3">
      <c r="A34" s="49" t="s">
        <v>44</v>
      </c>
      <c r="B34" s="49"/>
      <c r="C34" s="23">
        <f ca="1">E6</f>
        <v>0</v>
      </c>
    </row>
    <row r="35" spans="1:3">
      <c r="A35" s="49"/>
      <c r="B35" s="49"/>
      <c r="C35" s="24"/>
    </row>
    <row r="36" spans="1:3">
      <c r="A36" s="49" t="s">
        <v>45</v>
      </c>
      <c r="B36" s="49"/>
      <c r="C36" s="23">
        <f ca="1">D6</f>
        <v>0</v>
      </c>
    </row>
    <row r="37" spans="1:3">
      <c r="A37" s="46" t="s">
        <v>46</v>
      </c>
      <c r="B37" s="46"/>
      <c r="C37" s="25">
        <f ca="1">D7</f>
        <v>0</v>
      </c>
    </row>
  </sheetData>
  <sheetCalcPr fullCalcOnLoad="1"/>
  <mergeCells count="33">
    <mergeCell ref="A7:B7"/>
    <mergeCell ref="A8:B8"/>
    <mergeCell ref="A9:B9"/>
    <mergeCell ref="A1:B1"/>
    <mergeCell ref="A2:B2"/>
    <mergeCell ref="A3:B3"/>
    <mergeCell ref="A4:B4"/>
    <mergeCell ref="A5:B5"/>
    <mergeCell ref="A6:B6"/>
    <mergeCell ref="A11:B11"/>
    <mergeCell ref="A12:B12"/>
    <mergeCell ref="A13:B13"/>
    <mergeCell ref="A14:B14"/>
    <mergeCell ref="A15:B15"/>
    <mergeCell ref="A37:B37"/>
    <mergeCell ref="A17:B17"/>
    <mergeCell ref="A18:B18"/>
    <mergeCell ref="A19:B19"/>
    <mergeCell ref="A20:B20"/>
    <mergeCell ref="A21:B21"/>
    <mergeCell ref="A22:B22"/>
    <mergeCell ref="A32:B32"/>
    <mergeCell ref="A33:B33"/>
    <mergeCell ref="A34:B34"/>
    <mergeCell ref="A35:B35"/>
    <mergeCell ref="A36:B36"/>
    <mergeCell ref="A28:B28"/>
    <mergeCell ref="A29:B29"/>
    <mergeCell ref="A23:B23"/>
    <mergeCell ref="A24:B24"/>
    <mergeCell ref="A25:B25"/>
    <mergeCell ref="A26:B26"/>
    <mergeCell ref="A27:B27"/>
  </mergeCells>
  <phoneticPr fontId="2" type="noConversion"/>
  <pageMargins left="0.75000000000000011" right="0.75000000000000011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"/>
  <sheetViews>
    <sheetView topLeftCell="E1" workbookViewId="0">
      <selection activeCell="O1" activeCellId="2" sqref="K1:K1048576 N1:N1048576 O1:O1048576"/>
    </sheetView>
  </sheetViews>
  <sheetFormatPr baseColWidth="10" defaultRowHeight="13"/>
  <cols>
    <col min="1" max="1" width="40.42578125" customWidth="1"/>
    <col min="2" max="2" width="18.28515625" customWidth="1"/>
    <col min="3" max="3" width="7.5703125" customWidth="1"/>
    <col min="6" max="6" width="10.7109375" style="5"/>
    <col min="7" max="7" width="10.7109375" style="7"/>
    <col min="8" max="8" width="14.140625" style="9" customWidth="1"/>
    <col min="9" max="11" width="10.7109375" style="37"/>
    <col min="12" max="12" width="10.5703125" customWidth="1"/>
    <col min="14" max="15" width="10.7109375" style="37"/>
    <col min="16" max="16" width="31.140625" customWidth="1"/>
  </cols>
  <sheetData>
    <row r="1" spans="1:18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6" t="s">
        <v>6</v>
      </c>
      <c r="H1" s="8" t="s">
        <v>7</v>
      </c>
      <c r="I1" s="36" t="s">
        <v>8</v>
      </c>
      <c r="J1" s="36" t="s">
        <v>9</v>
      </c>
      <c r="K1" s="36" t="s">
        <v>10</v>
      </c>
      <c r="L1" s="1" t="s">
        <v>17</v>
      </c>
      <c r="M1" s="1" t="s">
        <v>11</v>
      </c>
      <c r="N1" s="36" t="s">
        <v>12</v>
      </c>
      <c r="O1" s="36" t="s">
        <v>13</v>
      </c>
      <c r="P1" s="1" t="s">
        <v>14</v>
      </c>
      <c r="Q1" s="1" t="s">
        <v>15</v>
      </c>
      <c r="R1" s="1" t="s">
        <v>16</v>
      </c>
    </row>
  </sheetData>
  <sheetCalcPr fullCalcOnLoad="1"/>
  <phoneticPr fontId="2" type="noConversion"/>
  <pageMargins left="0.75000000000000011" right="0.75000000000000011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Leads</vt:lpstr>
    </vt:vector>
  </TitlesOfParts>
  <Company>_x0019_Metaways Infosystems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Cornelius Weiss</dc:creator>
  <cp:lastModifiedBy>Cornelius Weiss</cp:lastModifiedBy>
  <dcterms:created xsi:type="dcterms:W3CDTF">2010-05-13T17:26:51Z</dcterms:created>
  <dcterms:modified xsi:type="dcterms:W3CDTF">2010-05-17T12:34:22Z</dcterms:modified>
</cp:coreProperties>
</file>