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90" yWindow="-60" windowWidth="15600" windowHeight="7995" activeTab="1"/>
  </bookViews>
  <sheets>
    <sheet name="Calc Na" sheetId="5" r:id="rId1"/>
    <sheet name="He 2" sheetId="4" r:id="rId2"/>
    <sheet name="He and Hg Levels" sheetId="7" r:id="rId3"/>
    <sheet name="He Spectrum Database" sheetId="3" r:id="rId4"/>
    <sheet name="Na Spectrum Database" sheetId="8" r:id="rId5"/>
    <sheet name="Sheet4" sheetId="9" r:id="rId6"/>
  </sheets>
  <definedNames>
    <definedName name="maximums." localSheetId="1">'He 2'!#REF!</definedName>
    <definedName name="minimums." localSheetId="1">'He 2'!$M$4:$Q$13</definedName>
  </definedNames>
  <calcPr calcId="125725"/>
</workbook>
</file>

<file path=xl/calcChain.xml><?xml version="1.0" encoding="utf-8"?>
<calcChain xmlns="http://schemas.openxmlformats.org/spreadsheetml/2006/main">
  <c r="M18" i="4"/>
  <c r="M21"/>
  <c r="AI20"/>
  <c r="R19"/>
  <c r="AH14"/>
  <c r="AH11"/>
  <c r="AH13"/>
  <c r="R21"/>
  <c r="AF17"/>
  <c r="AF13"/>
  <c r="R22"/>
  <c r="P22"/>
  <c r="R20"/>
  <c r="P20"/>
  <c r="P19"/>
  <c r="P18"/>
  <c r="P17"/>
  <c r="R18"/>
  <c r="R17"/>
  <c r="M19"/>
  <c r="M20"/>
  <c r="M22"/>
  <c r="M17"/>
  <c r="O18"/>
  <c r="O19"/>
  <c r="O20"/>
  <c r="O21"/>
  <c r="O22"/>
  <c r="O17"/>
  <c r="R15" i="5"/>
  <c r="R16"/>
  <c r="E17"/>
  <c r="E18"/>
  <c r="F9"/>
  <c r="F10"/>
  <c r="R9"/>
  <c r="U13" i="4" l="1"/>
  <c r="N21" s="1"/>
  <c r="AH12" s="1"/>
  <c r="AA3"/>
  <c r="G5"/>
  <c r="L14" i="5"/>
  <c r="F18"/>
  <c r="F17"/>
  <c r="AC11" i="4"/>
  <c r="AE11"/>
  <c r="AG13"/>
  <c r="AH15"/>
  <c r="AH16"/>
  <c r="AE12"/>
  <c r="AE13"/>
  <c r="AE14"/>
  <c r="AE15"/>
  <c r="AE16"/>
  <c r="AE17"/>
  <c r="N19" l="1"/>
  <c r="N18"/>
  <c r="AG14" s="1"/>
  <c r="N20"/>
  <c r="AH17" s="1"/>
  <c r="N22"/>
  <c r="N17"/>
  <c r="L11" i="5"/>
  <c r="L10"/>
  <c r="AC17" i="4"/>
  <c r="AC16"/>
  <c r="AC15"/>
  <c r="AC14"/>
  <c r="AC13"/>
  <c r="AC12"/>
  <c r="H11"/>
  <c r="D22" s="1"/>
  <c r="G8"/>
  <c r="C19" s="1"/>
  <c r="G11"/>
  <c r="C22" s="1"/>
  <c r="E9" i="5"/>
  <c r="H9" s="1"/>
  <c r="E10"/>
  <c r="R10" s="1"/>
  <c r="AG11" i="4" l="1"/>
  <c r="AG17" s="1"/>
  <c r="G17" i="5"/>
  <c r="E22" i="4"/>
  <c r="AB17" s="1"/>
  <c r="H10" i="5"/>
  <c r="G9"/>
  <c r="I11" i="4"/>
  <c r="G10" i="5"/>
  <c r="AA9" i="4"/>
  <c r="G9"/>
  <c r="C20" s="1"/>
  <c r="H9"/>
  <c r="D20" s="1"/>
  <c r="H10"/>
  <c r="D21" s="1"/>
  <c r="H8"/>
  <c r="D19" s="1"/>
  <c r="E19" s="1"/>
  <c r="AB14" s="1"/>
  <c r="AI14" s="1"/>
  <c r="G10"/>
  <c r="C21" s="1"/>
  <c r="G7"/>
  <c r="C18" s="1"/>
  <c r="H7"/>
  <c r="D18" s="1"/>
  <c r="G6"/>
  <c r="H6"/>
  <c r="D17" s="1"/>
  <c r="H5"/>
  <c r="D16" s="1"/>
  <c r="C16"/>
  <c r="AG16" l="1"/>
  <c r="AG12"/>
  <c r="AG15" s="1"/>
  <c r="AI17"/>
  <c r="G18" i="5"/>
  <c r="L13" s="1"/>
  <c r="E21" i="4"/>
  <c r="AB16" s="1"/>
  <c r="AI16" s="1"/>
  <c r="E20"/>
  <c r="AB15" s="1"/>
  <c r="E16"/>
  <c r="AB11" s="1"/>
  <c r="AI11" s="1"/>
  <c r="E18"/>
  <c r="AB13" s="1"/>
  <c r="AI13" s="1"/>
  <c r="H11" i="5"/>
  <c r="H12"/>
  <c r="I6" i="4"/>
  <c r="C17"/>
  <c r="E17" s="1"/>
  <c r="AB12" s="1"/>
  <c r="I7"/>
  <c r="I8"/>
  <c r="I5"/>
  <c r="I9"/>
  <c r="I10"/>
  <c r="AI15" l="1"/>
  <c r="AI12"/>
  <c r="R17" i="5"/>
  <c r="L12"/>
  <c r="AD16" i="4"/>
  <c r="AD14"/>
  <c r="AD17"/>
  <c r="AD15"/>
  <c r="AD11" l="1"/>
  <c r="AD13"/>
  <c r="AD12"/>
  <c r="AI18" l="1"/>
  <c r="AI19" s="1"/>
</calcChain>
</file>

<file path=xl/connections.xml><?xml version="1.0" encoding="utf-8"?>
<connections xmlns="http://schemas.openxmlformats.org/spreadsheetml/2006/main">
  <connection id="1" name="minimums" type="6" refreshedVersion="3" background="1" saveData="1">
    <textPr codePage="437" sourceFile="C:\Users\shadow\Documents\Lab 2012\GitHub\Phys4321\FranckHertz\Helium\results\minimums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<sst xmlns="http://schemas.openxmlformats.org/spreadsheetml/2006/main" count="1657" uniqueCount="291">
  <si>
    <t>Na first order</t>
  </si>
  <si>
    <t>phi zero</t>
  </si>
  <si>
    <t>deviation</t>
  </si>
  <si>
    <t>Color</t>
  </si>
  <si>
    <t>Blue</t>
  </si>
  <si>
    <t>Green 1</t>
  </si>
  <si>
    <t>Deg</t>
  </si>
  <si>
    <t>Minutes</t>
  </si>
  <si>
    <t>Yellow</t>
  </si>
  <si>
    <t>Green 2</t>
  </si>
  <si>
    <t>Violet</t>
  </si>
  <si>
    <t>Theta L</t>
  </si>
  <si>
    <t>Theta R</t>
  </si>
  <si>
    <t>Theory</t>
  </si>
  <si>
    <t>λ (Å)</t>
  </si>
  <si>
    <t>All were measure on the right</t>
  </si>
  <si>
    <t>φL (second)</t>
  </si>
  <si>
    <t>θL</t>
  </si>
  <si>
    <t>θR</t>
  </si>
  <si>
    <t>Green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</si>
  <si>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</si>
  <si>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</si>
  <si>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</si>
  <si>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</si>
  <si>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</si>
  <si>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</si>
  <si>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</si>
  <si>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</si>
  <si>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</si>
  <si>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</si>
  <si>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</si>
  <si>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</si>
  <si>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</si>
  <si>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</si>
  <si>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</si>
  <si>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</si>
  <si>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</si>
  <si>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</si>
  <si>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</si>
  <si>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</si>
  <si>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</si>
  <si>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</si>
  <si>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</si>
  <si>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</si>
  <si>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</si>
  <si>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</si>
  <si>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</si>
  <si>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</si>
  <si>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</si>
  <si>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</si>
  <si>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</si>
  <si>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</si>
  <si>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</si>
  <si>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</si>
  <si>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</si>
  <si>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</si>
  <si>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</si>
  <si>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</si>
  <si>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</si>
  <si>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</si>
  <si>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</si>
  <si>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</si>
  <si>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</si>
  <si>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</si>
  <si>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</si>
  <si>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</si>
  <si>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</si>
  <si>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</si>
  <si>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</si>
  <si>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</si>
  <si>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</si>
  <si>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</si>
  <si>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</si>
  <si>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</si>
  <si>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</si>
  <si>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</si>
  <si>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</si>
  <si>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</si>
  <si>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</si>
  <si>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</si>
  <si>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</si>
  <si>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</si>
  <si>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</si>
  <si>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</si>
  <si>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</si>
  <si>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</si>
  <si>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</si>
  <si>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</si>
  <si>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</si>
  <si>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</si>
  <si>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</si>
  <si>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</si>
  <si>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</si>
  <si>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</si>
  <si>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</si>
  <si>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</si>
  <si>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</si>
  <si>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</si>
  <si>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</si>
  <si>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</si>
  <si>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</si>
  <si>
    <t>Wavelength (Air Å)</t>
  </si>
  <si>
    <r>
      <t>Ion occurs at 1/</t>
    </r>
    <r>
      <rPr>
        <sz val="11"/>
        <color theme="1"/>
        <rFont val="Calibri"/>
        <family val="2"/>
      </rPr>
      <t>λ = 1.98</t>
    </r>
  </si>
  <si>
    <t>Energy Level (eV)*</t>
  </si>
  <si>
    <t>Footnotes</t>
  </si>
  <si>
    <t>&lt;-- only occurs between states of same Parity</t>
  </si>
  <si>
    <t>&lt;-- only occurs between states of different Parity</t>
  </si>
  <si>
    <t xml:space="preserve">M1/M2 = magnetic dipole/quandrapole transition (forbidden trans.) </t>
  </si>
  <si>
    <t>E1/E2 = electric dipole/quadrapole transition (forbidden trans.)</t>
  </si>
  <si>
    <t>Ritz = Theoritical Wave Length</t>
  </si>
  <si>
    <t>---</t>
  </si>
  <si>
    <t>Obs.</t>
  </si>
  <si>
    <t>&lt;-- need to adjust so accurate to only 3 sig figs</t>
  </si>
  <si>
    <t>&lt;-- table in instructions</t>
  </si>
  <si>
    <t>&lt;-- color coated table of HE ranges</t>
  </si>
  <si>
    <t>* = NIST Line Intensity was measured at several wavelengths</t>
  </si>
  <si>
    <t>^-|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</si>
  <si>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</si>
  <si>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</si>
  <si>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</si>
  <si>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</si>
  <si>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</si>
  <si>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</si>
  <si>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</si>
  <si>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</si>
  <si>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</si>
  <si>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</si>
  <si>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</si>
  <si>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</si>
  <si>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</si>
  <si>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</si>
  <si>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</si>
  <si>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</si>
  <si>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</si>
  <si>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</si>
  <si>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</si>
  <si>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</si>
  <si>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</si>
  <si>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</si>
  <si>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</si>
  <si>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</si>
  <si>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</si>
  <si>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</si>
  <si>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</si>
  <si>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</si>
  <si>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</si>
  <si>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</si>
  <si>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</si>
  <si>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</si>
  <si>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</si>
  <si>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</si>
  <si>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</si>
  <si>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</si>
  <si>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</si>
  <si>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</si>
  <si>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</si>
  <si>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</si>
  <si>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</si>
  <si>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</si>
  <si>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</si>
  <si>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</si>
  <si>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</si>
  <si>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</si>
  <si>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</si>
  <si>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</si>
  <si>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</si>
  <si>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</si>
  <si>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</si>
  <si>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</si>
  <si>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</si>
  <si>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</si>
  <si>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</si>
  <si>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</si>
  <si>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</si>
  <si>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</si>
  <si>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</si>
  <si>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</si>
  <si>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</si>
  <si>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</si>
  <si>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</si>
  <si>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</si>
  <si>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</si>
  <si>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</si>
  <si>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</si>
  <si>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</si>
  <si>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</si>
  <si>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</si>
  <si>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</si>
  <si>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</si>
  <si>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</si>
  <si>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</si>
  <si>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</si>
  <si>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</si>
  <si>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</si>
  <si>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</si>
  <si>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</si>
  <si>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</si>
  <si>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</si>
  <si>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>He Spectrum</t>
  </si>
  <si>
    <t>Observed Wavelength (Air Å)</t>
  </si>
  <si>
    <t>Na Lines</t>
  </si>
  <si>
    <t>=1/4*(sadf)^2*(sdf)+1/4*(dsf)^2*(dsf)</t>
  </si>
  <si>
    <t>φ1</t>
  </si>
  <si>
    <t>θ (of φ1)</t>
  </si>
  <si>
    <t xml:space="preserve">Δθ </t>
  </si>
  <si>
    <t>Radians</t>
  </si>
  <si>
    <t xml:space="preserve">φ2 </t>
  </si>
  <si>
    <t>φ0 =</t>
  </si>
  <si>
    <t>meters</t>
  </si>
  <si>
    <t>Standard Error =</t>
  </si>
  <si>
    <t>Fixed This Sheet so it makes more sense</t>
  </si>
  <si>
    <t>Average d =</t>
  </si>
  <si>
    <t>d</t>
  </si>
  <si>
    <t>&lt;-- need to remember how to carry over error</t>
  </si>
  <si>
    <t>Equation for Na 1st</t>
  </si>
  <si>
    <t xml:space="preserve">d={\frac {\lambda}{1/2\,\sin \left( \theta_{{l}} \right) +1/2\,\sin\left( \theta_{{r}} \right) }}
</t>
  </si>
  <si>
    <t>Ei</t>
  </si>
  <si>
    <t>\mbox {{\tt `\&amp;hbar;`}}={\frac { - \Delta \mbox {{\tt `\&amp;Epsilon;`}}\,\lambda}{c}}</t>
  </si>
  <si>
    <t>Ef (eV)</t>
  </si>
  <si>
    <t>Ei (eV)</t>
  </si>
  <si>
    <t>Energy Level</t>
  </si>
  <si>
    <t xml:space="preserve"> Ef</t>
  </si>
  <si>
    <t>Equation for Part 3 and 4</t>
  </si>
  <si>
    <t>Δλ (Å)</t>
  </si>
  <si>
    <t>Average Δλ(Å)</t>
  </si>
  <si>
    <t>Theory Δλ Å</t>
  </si>
  <si>
    <t>Std Error Δλ(Å)</t>
  </si>
  <si>
    <t>Na 2nd Order</t>
  </si>
  <si>
    <t xml:space="preserve"> &lt;-- you could put in Appendix</t>
  </si>
  <si>
    <t>Data of first order Na</t>
  </si>
  <si>
    <t>Data of Second order Na</t>
  </si>
  <si>
    <t>Average Δθ (rad)</t>
  </si>
  <si>
    <t>Error  Δθ  (rad)</t>
  </si>
  <si>
    <t>&lt;--- can till this is the double slit due to Relative Intensity</t>
  </si>
  <si>
    <t>Transition is from 2p63s to 2p63p</t>
  </si>
  <si>
    <t>wavelengths are 5889.95 and 5895.92</t>
  </si>
  <si>
    <t>Part 4 Observations</t>
  </si>
  <si>
    <t>&lt;-- put in appendex</t>
  </si>
  <si>
    <t>Part 3 + Part 4 Calculating Planck's constant</t>
  </si>
  <si>
    <t>Deviation</t>
  </si>
  <si>
    <r>
      <rPr>
        <sz val="11"/>
        <rFont val="Calibri"/>
        <family val="2"/>
      </rPr>
      <t>φ</t>
    </r>
    <r>
      <rPr>
        <sz val="11"/>
        <rFont val="Calibri"/>
        <family val="2"/>
        <scheme val="minor"/>
      </rPr>
      <t>R (first)</t>
    </r>
  </si>
  <si>
    <t>Part 4 Measurments with Diffraction Grating</t>
  </si>
  <si>
    <t>^</t>
  </si>
  <si>
    <r>
      <rPr>
        <sz val="11"/>
        <rFont val="Calibri"/>
        <family val="2"/>
      </rPr>
      <t>φ</t>
    </r>
    <r>
      <rPr>
        <sz val="11"/>
        <rFont val="Calibri"/>
        <family val="2"/>
        <scheme val="minor"/>
      </rPr>
      <t>R</t>
    </r>
  </si>
  <si>
    <t>φL</t>
  </si>
  <si>
    <t>"angles are accurate to less than 1 minute per arc" pg. 13 Spectrometer Manual</t>
  </si>
  <si>
    <t>`δΔ`*lambda = 1/4*`δθ`^2*d^2*sin(theta)^2*`Δθ`^2+1/4*`δΔ`^2*theta^2*d^2*cos(theta)^2+1/4*`δd`^2*cos(theta)^2*`Δθ`^2</t>
  </si>
  <si>
    <t>Ave Meas. Error</t>
  </si>
  <si>
    <t>`Δd` = -2*`Δθ`*lambda*(cos(theta[r])+cos(theta[l]))/(2-cos(theta[l])^2+2*sin(theta[l])*sin(theta[r])-cos(theta[r])^2)</t>
  </si>
  <si>
    <r>
      <t xml:space="preserve">Meas. Error </t>
    </r>
    <r>
      <rPr>
        <sz val="11"/>
        <color theme="1"/>
        <rFont val="Calibri"/>
        <family val="2"/>
      </rPr>
      <t>θ =</t>
    </r>
  </si>
  <si>
    <t>Meas. Error in d =</t>
  </si>
  <si>
    <t>Non essential error calculations</t>
  </si>
  <si>
    <r>
      <t xml:space="preserve">1 Meas. Error in </t>
    </r>
    <r>
      <rPr>
        <sz val="11"/>
        <color theme="1"/>
        <rFont val="Calibri"/>
        <family val="2"/>
      </rPr>
      <t>Δλ</t>
    </r>
  </si>
  <si>
    <r>
      <t xml:space="preserve">2 Meas. Error in </t>
    </r>
    <r>
      <rPr>
        <sz val="11"/>
        <color theme="1"/>
        <rFont val="Calibri"/>
        <family val="2"/>
      </rPr>
      <t>Δλ</t>
    </r>
  </si>
  <si>
    <t xml:space="preserve"> = Significant or Meas. Error</t>
  </si>
  <si>
    <t>n</t>
  </si>
  <si>
    <t>run08</t>
  </si>
  <si>
    <t>run09</t>
  </si>
  <si>
    <t>run10</t>
  </si>
  <si>
    <t>run02</t>
  </si>
  <si>
    <t>run03</t>
  </si>
  <si>
    <t>run01</t>
  </si>
  <si>
    <t>run06</t>
  </si>
  <si>
    <t>run07</t>
  </si>
  <si>
    <t>run04</t>
  </si>
  <si>
    <t>run05</t>
  </si>
  <si>
    <t>Scroll left to see how to combine 3 and 4!!! --&gt;&gt;</t>
  </si>
  <si>
    <t>Error</t>
  </si>
  <si>
    <t>Part 3 Helium Energy Levels En (in eV)</t>
  </si>
  <si>
    <t>Configuration</t>
  </si>
  <si>
    <t>Ave.</t>
  </si>
  <si>
    <t>For part 4 of the lab report or if after part 3</t>
  </si>
  <si>
    <t>&lt;-- for part 4</t>
  </si>
  <si>
    <t>Align*</t>
  </si>
  <si>
    <t>Constant</t>
  </si>
  <si>
    <t>^ need due to error of missing shield/other significant error</t>
  </si>
  <si>
    <t xml:space="preserve"> n</t>
  </si>
  <si>
    <t>Theoretical</t>
  </si>
  <si>
    <t>Level</t>
  </si>
  <si>
    <t>Observed (eV)</t>
  </si>
  <si>
    <t>such as the inability to adjust retarding voltage</t>
  </si>
  <si>
    <t>1sd4*</t>
  </si>
  <si>
    <t>1s3d*</t>
  </si>
  <si>
    <t>* Theoritical Value used</t>
  </si>
  <si>
    <t>1s3p*</t>
  </si>
  <si>
    <t>1s4s / 1s3d</t>
  </si>
  <si>
    <t>Measured h</t>
  </si>
  <si>
    <t>Theoritical h =</t>
  </si>
  <si>
    <t>h (Js)</t>
  </si>
  <si>
    <t xml:space="preserve">*Align Energy Level found by aligning n = 1 </t>
  </si>
  <si>
    <t>* This averge Aligned Average found by aligning 14.08 with 19.82 energy level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</si>
</sst>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"/>
    <numFmt numFmtId="166" formatCode="0.0000E+00"/>
    <numFmt numFmtId="167" formatCode="0.0%"/>
    <numFmt numFmtId="168" formatCode="0.0E+00"/>
    <numFmt numFmtId="169" formatCode="0E+00"/>
    <numFmt numFmtId="170" formatCode="0.0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66" fontId="0" fillId="0" borderId="3" xfId="0" applyNumberFormat="1" applyBorder="1"/>
    <xf numFmtId="166" fontId="0" fillId="2" borderId="3" xfId="0" applyNumberFormat="1" applyFill="1" applyBorder="1"/>
    <xf numFmtId="166" fontId="0" fillId="4" borderId="3" xfId="0" applyNumberFormat="1" applyFont="1" applyFill="1" applyBorder="1"/>
    <xf numFmtId="166" fontId="0" fillId="5" borderId="3" xfId="0" applyNumberFormat="1" applyFill="1" applyBorder="1"/>
    <xf numFmtId="166" fontId="0" fillId="6" borderId="3" xfId="0" applyNumberFormat="1" applyFont="1" applyFill="1" applyBorder="1"/>
    <xf numFmtId="166" fontId="0" fillId="7" borderId="3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166" fontId="0" fillId="0" borderId="3" xfId="0" applyNumberFormat="1" applyFont="1" applyBorder="1"/>
    <xf numFmtId="0" fontId="0" fillId="0" borderId="0" xfId="0" applyAlignment="1">
      <alignment horizontal="left" vertical="top"/>
    </xf>
    <xf numFmtId="0" fontId="0" fillId="2" borderId="3" xfId="0" quotePrefix="1" applyFill="1" applyBorder="1" applyAlignment="1">
      <alignment horizontal="righ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right"/>
    </xf>
    <xf numFmtId="2" fontId="0" fillId="0" borderId="3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166" fontId="0" fillId="8" borderId="3" xfId="0" applyNumberFormat="1" applyFont="1" applyFill="1" applyBorder="1"/>
    <xf numFmtId="0" fontId="0" fillId="8" borderId="3" xfId="0" applyFont="1" applyFill="1" applyBorder="1" applyAlignment="1">
      <alignment horizontal="right"/>
    </xf>
    <xf numFmtId="0" fontId="0" fillId="8" borderId="3" xfId="0" applyFont="1" applyFill="1" applyBorder="1"/>
    <xf numFmtId="0" fontId="0" fillId="8" borderId="3" xfId="0" applyFont="1" applyFill="1" applyBorder="1" applyAlignment="1">
      <alignment horizontal="center" vertical="center"/>
    </xf>
    <xf numFmtId="2" fontId="0" fillId="8" borderId="3" xfId="0" quotePrefix="1" applyNumberFormat="1" applyFont="1" applyFill="1" applyBorder="1" applyAlignment="1">
      <alignment horizontal="right"/>
    </xf>
    <xf numFmtId="2" fontId="3" fillId="8" borderId="3" xfId="0" applyNumberFormat="1" applyFont="1" applyFill="1" applyBorder="1" applyAlignment="1">
      <alignment horizontal="right"/>
    </xf>
    <xf numFmtId="166" fontId="3" fillId="8" borderId="3" xfId="0" applyNumberFormat="1" applyFont="1" applyFill="1" applyBorder="1"/>
    <xf numFmtId="0" fontId="3" fillId="8" borderId="3" xfId="0" applyFont="1" applyFill="1" applyBorder="1" applyAlignment="1">
      <alignment horizontal="right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 vertical="center"/>
    </xf>
    <xf numFmtId="167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quotePrefix="1"/>
    <xf numFmtId="0" fontId="5" fillId="0" borderId="1" xfId="0" applyFont="1" applyBorder="1" applyAlignment="1">
      <alignment horizontal="center"/>
    </xf>
    <xf numFmtId="0" fontId="0" fillId="0" borderId="0" xfId="0" applyAlignment="1">
      <alignment wrapText="1"/>
    </xf>
    <xf numFmtId="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1" fillId="2" borderId="3" xfId="0" applyFont="1" applyFill="1" applyBorder="1" applyAlignment="1">
      <alignment horizontal="right"/>
    </xf>
    <xf numFmtId="166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right"/>
    </xf>
    <xf numFmtId="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2" fontId="0" fillId="0" borderId="1" xfId="0" applyNumberForma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/>
    <xf numFmtId="1" fontId="3" fillId="0" borderId="1" xfId="0" applyNumberFormat="1" applyFont="1" applyBorder="1"/>
    <xf numFmtId="169" fontId="0" fillId="0" borderId="9" xfId="0" applyNumberFormat="1" applyFill="1" applyBorder="1"/>
    <xf numFmtId="2" fontId="3" fillId="0" borderId="1" xfId="0" applyNumberFormat="1" applyFont="1" applyBorder="1"/>
    <xf numFmtId="11" fontId="3" fillId="0" borderId="1" xfId="0" applyNumberFormat="1" applyFont="1" applyBorder="1"/>
    <xf numFmtId="0" fontId="3" fillId="0" borderId="8" xfId="0" applyFont="1" applyBorder="1"/>
    <xf numFmtId="2" fontId="3" fillId="0" borderId="8" xfId="0" applyNumberFormat="1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168" fontId="3" fillId="0" borderId="1" xfId="0" applyNumberFormat="1" applyFont="1" applyBorder="1"/>
    <xf numFmtId="0" fontId="3" fillId="0" borderId="12" xfId="0" applyFont="1" applyBorder="1"/>
    <xf numFmtId="0" fontId="3" fillId="0" borderId="7" xfId="0" applyFont="1" applyBorder="1"/>
    <xf numFmtId="169" fontId="3" fillId="0" borderId="1" xfId="0" applyNumberFormat="1" applyFont="1" applyBorder="1"/>
    <xf numFmtId="11" fontId="0" fillId="0" borderId="0" xfId="0" applyNumberFormat="1"/>
    <xf numFmtId="1" fontId="0" fillId="0" borderId="0" xfId="0" quotePrefix="1" applyNumberFormat="1"/>
    <xf numFmtId="0" fontId="10" fillId="0" borderId="0" xfId="0" applyFont="1"/>
    <xf numFmtId="2" fontId="0" fillId="0" borderId="0" xfId="0" applyNumberFormat="1"/>
    <xf numFmtId="10" fontId="0" fillId="0" borderId="0" xfId="1" applyNumberFormat="1" applyFont="1"/>
    <xf numFmtId="170" fontId="0" fillId="0" borderId="0" xfId="1" quotePrefix="1" applyNumberFormat="1" applyFont="1"/>
    <xf numFmtId="0" fontId="3" fillId="9" borderId="1" xfId="0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/>
    <xf numFmtId="0" fontId="0" fillId="0" borderId="1" xfId="0" applyBorder="1" applyAlignment="1">
      <alignment horizontal="center" vertical="top"/>
    </xf>
    <xf numFmtId="11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nimum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"/>
  <sheetViews>
    <sheetView topLeftCell="G5" workbookViewId="0">
      <selection activeCell="R16" sqref="R16"/>
    </sheetView>
  </sheetViews>
  <sheetFormatPr defaultRowHeight="15"/>
  <cols>
    <col min="1" max="1" width="11.5703125" bestFit="1" customWidth="1"/>
    <col min="5" max="5" width="9.85546875" customWidth="1"/>
    <col min="6" max="6" width="12" bestFit="1" customWidth="1"/>
    <col min="7" max="7" width="9.85546875" customWidth="1"/>
    <col min="8" max="8" width="12.140625" customWidth="1"/>
    <col min="9" max="9" width="2.7109375" customWidth="1"/>
    <col min="11" max="11" width="16.140625" customWidth="1"/>
  </cols>
  <sheetData>
    <row r="1" spans="1:20">
      <c r="A1" t="s">
        <v>15</v>
      </c>
    </row>
    <row r="2" spans="1:20">
      <c r="A2" s="48" t="s">
        <v>210</v>
      </c>
    </row>
    <row r="3" spans="1:20">
      <c r="A3" s="48"/>
    </row>
    <row r="4" spans="1:20">
      <c r="A4" s="139" t="s">
        <v>214</v>
      </c>
      <c r="B4" s="139"/>
      <c r="C4" s="1" t="s">
        <v>215</v>
      </c>
      <c r="D4" s="1"/>
      <c r="E4" s="1"/>
      <c r="F4" s="1"/>
      <c r="G4" s="1"/>
      <c r="H4" s="1"/>
      <c r="I4" s="1"/>
      <c r="J4" s="1"/>
    </row>
    <row r="6" spans="1:20">
      <c r="A6" s="148" t="s">
        <v>229</v>
      </c>
      <c r="B6" s="149"/>
      <c r="C6" s="149"/>
      <c r="D6" s="149"/>
      <c r="E6" s="149"/>
      <c r="F6" s="149"/>
      <c r="G6" s="149"/>
      <c r="H6" s="145"/>
      <c r="J6" t="s">
        <v>228</v>
      </c>
    </row>
    <row r="7" spans="1:20">
      <c r="A7" s="143" t="s">
        <v>16</v>
      </c>
      <c r="B7" s="144"/>
      <c r="C7" s="144" t="s">
        <v>240</v>
      </c>
      <c r="D7" s="144"/>
      <c r="E7" s="91" t="s">
        <v>17</v>
      </c>
      <c r="F7" s="91" t="s">
        <v>18</v>
      </c>
      <c r="G7" s="91" t="s">
        <v>2</v>
      </c>
      <c r="H7" s="91" t="s">
        <v>212</v>
      </c>
      <c r="J7" s="139" t="s">
        <v>3</v>
      </c>
      <c r="M7" s="125"/>
      <c r="N7" s="125"/>
      <c r="P7" s="139" t="s">
        <v>251</v>
      </c>
      <c r="Q7" s="139"/>
      <c r="R7" s="139"/>
      <c r="S7" s="139"/>
      <c r="T7" s="139"/>
    </row>
    <row r="8" spans="1:20">
      <c r="A8" s="91" t="s">
        <v>6</v>
      </c>
      <c r="B8" s="91" t="s">
        <v>7</v>
      </c>
      <c r="C8" s="91" t="s">
        <v>6</v>
      </c>
      <c r="D8" s="91" t="s">
        <v>7</v>
      </c>
      <c r="E8" s="91" t="s">
        <v>6</v>
      </c>
      <c r="F8" s="91" t="s">
        <v>6</v>
      </c>
      <c r="G8" s="91" t="s">
        <v>6</v>
      </c>
      <c r="H8" s="91" t="s">
        <v>208</v>
      </c>
      <c r="J8" s="139"/>
      <c r="L8" s="6"/>
      <c r="P8" t="s">
        <v>248</v>
      </c>
    </row>
    <row r="9" spans="1:20">
      <c r="A9" s="111">
        <v>234.5</v>
      </c>
      <c r="B9" s="111">
        <v>3</v>
      </c>
      <c r="C9" s="111">
        <v>192.5</v>
      </c>
      <c r="D9" s="111">
        <v>25</v>
      </c>
      <c r="E9" s="114">
        <f>A9+(B9/60)-($B$11+($C$11/60))</f>
        <v>20.833333333333343</v>
      </c>
      <c r="F9" s="114">
        <f>ABS(C9+(D9/60)-($B$11+($C$11/60)))</f>
        <v>20.800000000000011</v>
      </c>
      <c r="G9" s="114">
        <f>STDEV(E9:F9)</f>
        <v>2.3570226039550245E-2</v>
      </c>
      <c r="H9" s="115">
        <f>(5893*10^-10)/(1/2*(SIN(RADIANS(E9))+SIN(RADIANS(F9))))</f>
        <v>1.6582303080679453E-6</v>
      </c>
      <c r="J9" t="s">
        <v>4</v>
      </c>
      <c r="K9" s="146" t="s">
        <v>227</v>
      </c>
      <c r="L9" s="147"/>
      <c r="P9" t="s">
        <v>249</v>
      </c>
      <c r="R9" s="125">
        <f>RADIANS(1/60)</f>
        <v>2.9088820866572158E-4</v>
      </c>
    </row>
    <row r="10" spans="1:20">
      <c r="A10" s="111">
        <v>259</v>
      </c>
      <c r="B10" s="111">
        <v>0</v>
      </c>
      <c r="C10" s="111">
        <v>168</v>
      </c>
      <c r="D10" s="116">
        <v>10</v>
      </c>
      <c r="E10" s="117">
        <f>A10+(B10/60)-($B$11+($C$11/60))</f>
        <v>45.283333333333331</v>
      </c>
      <c r="F10" s="114">
        <f>ABS(C10+(D10/60)-($B$11+($C$11/60)))</f>
        <v>45.550000000000011</v>
      </c>
      <c r="G10" s="114">
        <f>STDEV(E10:F10)</f>
        <v>0.18856180831642205</v>
      </c>
      <c r="H10" s="115">
        <f>(5893*10^-10)/(1/2*(SIN(RADIANS(E10))+SIN(RADIANS(F10))))</f>
        <v>8.2740319461326229E-7</v>
      </c>
      <c r="J10" s="1" t="s">
        <v>19</v>
      </c>
      <c r="K10" s="3" t="s">
        <v>231</v>
      </c>
      <c r="L10" s="85">
        <f>AVERAGE(F17:F18)</f>
        <v>1.3089969389955486E-3</v>
      </c>
      <c r="P10" t="s">
        <v>250</v>
      </c>
      <c r="R10" s="125">
        <f>SQRT(2*R9*(5893*10^-10)*(COS(RADIANS(F10))+COS(RADIANS(E10)))/(2-COS(RADIANS(F10))^2+2*SIN(RADIANS(E10))*SIN(RADIANS(F10))-COS(RADIANS(F10))^2))</f>
        <v>1.5383877280906121E-5</v>
      </c>
    </row>
    <row r="11" spans="1:20">
      <c r="A11" s="82" t="s">
        <v>207</v>
      </c>
      <c r="B11" s="111">
        <v>213.5</v>
      </c>
      <c r="C11" s="118">
        <v>13</v>
      </c>
      <c r="D11" s="119"/>
      <c r="E11" s="120"/>
      <c r="F11" s="145" t="s">
        <v>211</v>
      </c>
      <c r="G11" s="144"/>
      <c r="H11" s="121">
        <f>AVERAGE(H9:H10)</f>
        <v>1.2428167513406039E-6</v>
      </c>
      <c r="J11" s="1"/>
      <c r="K11" s="3" t="s">
        <v>232</v>
      </c>
      <c r="L11" s="86">
        <f>STDEV(F17:F18)/SQRT(2)</f>
        <v>1.4544410433272854E-4</v>
      </c>
    </row>
    <row r="12" spans="1:20">
      <c r="A12" s="111"/>
      <c r="B12" s="111"/>
      <c r="C12" s="118"/>
      <c r="D12" s="122"/>
      <c r="E12" s="123"/>
      <c r="F12" s="145" t="s">
        <v>209</v>
      </c>
      <c r="G12" s="144"/>
      <c r="H12" s="124">
        <f>STDEV(H9:H10)/SQRT(2)</f>
        <v>4.1541355672734149E-7</v>
      </c>
      <c r="J12" s="1"/>
      <c r="K12" s="3" t="s">
        <v>224</v>
      </c>
      <c r="L12" s="101">
        <f>AVERAGE(G17:G18)</f>
        <v>5.4978079672715552</v>
      </c>
    </row>
    <row r="13" spans="1:20" ht="14.25" customHeight="1">
      <c r="K13" s="3" t="s">
        <v>226</v>
      </c>
      <c r="L13" s="101">
        <f>STDEV(G17:G18)</f>
        <v>1.7790688299436936</v>
      </c>
      <c r="M13" t="s">
        <v>254</v>
      </c>
    </row>
    <row r="14" spans="1:20" ht="15" customHeight="1">
      <c r="A14" s="140" t="s">
        <v>230</v>
      </c>
      <c r="B14" s="140"/>
      <c r="C14" s="140"/>
      <c r="D14" s="140"/>
      <c r="E14" s="140"/>
      <c r="F14" s="140"/>
      <c r="G14" s="140"/>
      <c r="K14" s="102" t="s">
        <v>225</v>
      </c>
      <c r="L14" s="106">
        <f>'Na Spectrum Database'!A43-'Na Spectrum Database'!A42</f>
        <v>5.973283000000265</v>
      </c>
      <c r="P14" t="s">
        <v>246</v>
      </c>
    </row>
    <row r="15" spans="1:20">
      <c r="A15" s="142" t="s">
        <v>202</v>
      </c>
      <c r="B15" s="142"/>
      <c r="C15" s="142" t="s">
        <v>206</v>
      </c>
      <c r="D15" s="142"/>
      <c r="E15" s="93" t="s">
        <v>203</v>
      </c>
      <c r="F15" s="93" t="s">
        <v>204</v>
      </c>
      <c r="G15" s="141" t="s">
        <v>223</v>
      </c>
      <c r="H15" t="s">
        <v>228</v>
      </c>
      <c r="P15" t="s">
        <v>252</v>
      </c>
      <c r="R15" s="126">
        <f>SQRT(1/4*$R$9^2*H9^2*SIN(RADIANS(E17))^2*F17^2+1/4*(SQRT(2)*$R$9)^2*H9^2*COS(RADIANS(E17))^2+1/4*($R$10)^2*COS(RADIANS(E17))^2*F17^2)*10^10</f>
        <v>62.720983484732848</v>
      </c>
    </row>
    <row r="16" spans="1:20">
      <c r="A16" s="80" t="s">
        <v>6</v>
      </c>
      <c r="B16" s="80" t="s">
        <v>7</v>
      </c>
      <c r="C16" s="80" t="s">
        <v>6</v>
      </c>
      <c r="D16" s="80" t="s">
        <v>7</v>
      </c>
      <c r="E16" s="80" t="s">
        <v>6</v>
      </c>
      <c r="F16" s="80" t="s">
        <v>205</v>
      </c>
      <c r="G16" s="141"/>
      <c r="K16" s="105" t="s">
        <v>234</v>
      </c>
      <c r="P16" t="s">
        <v>253</v>
      </c>
      <c r="R16" s="126">
        <f>SQRT(1/4*$R$9^2*H10^2*SIN(RADIANS(E18))^2*F18^2+1/4*(SQRT(2)*$R$9)^2*H10^2*COS(RADIANS(E18))^2+1/4*($R$10)^2*COS(RADIANS(E18))^2*F18^2)*10^10</f>
        <v>78.839870555390462</v>
      </c>
    </row>
    <row r="17" spans="1:18" ht="15" customHeight="1">
      <c r="A17" s="3">
        <v>168</v>
      </c>
      <c r="B17" s="3">
        <v>10</v>
      </c>
      <c r="C17" s="3">
        <v>168</v>
      </c>
      <c r="D17" s="3">
        <v>14</v>
      </c>
      <c r="E17" s="84">
        <f>($B$11+($C$11/60))-(A17+(B17/60))</f>
        <v>45.550000000000011</v>
      </c>
      <c r="F17" s="85">
        <f>RADIANS((C17+(D17/60))-(A17+(B17/60)))</f>
        <v>1.1635528346628202E-3</v>
      </c>
      <c r="G17" s="4">
        <f>1*10^10*H9/(2)*COS(RADIANS(E17))*F17</f>
        <v>6.7557996011223551</v>
      </c>
      <c r="K17" s="105" t="s">
        <v>235</v>
      </c>
      <c r="P17" t="s">
        <v>247</v>
      </c>
      <c r="R17" s="67">
        <f>AVERAGE(R15,R16)</f>
        <v>70.780427020061651</v>
      </c>
    </row>
    <row r="18" spans="1:18">
      <c r="A18" s="3">
        <v>258.5</v>
      </c>
      <c r="B18" s="3">
        <v>25</v>
      </c>
      <c r="C18" s="3">
        <v>259</v>
      </c>
      <c r="D18" s="3">
        <v>0</v>
      </c>
      <c r="E18" s="84">
        <f>(A18+(B18/60))-($B$11+($C$11/60))</f>
        <v>45.200000000000017</v>
      </c>
      <c r="F18" s="85">
        <f>RADIANS((C18+(D18/60))-(A18+(B18/60)))</f>
        <v>1.4544410433282773E-3</v>
      </c>
      <c r="G18" s="4">
        <f>1*10^10*H10/(2)*COS(RADIANS(E18))*F18</f>
        <v>4.2398163334207561</v>
      </c>
      <c r="I18" s="103"/>
      <c r="J18" s="103"/>
    </row>
    <row r="19" spans="1:18">
      <c r="I19" s="103"/>
      <c r="J19" s="103"/>
    </row>
    <row r="20" spans="1:18" ht="15" customHeight="1">
      <c r="I20" s="103"/>
      <c r="J20" s="103"/>
    </row>
    <row r="21" spans="1:18">
      <c r="I21" s="104"/>
      <c r="J21" s="104"/>
    </row>
    <row r="22" spans="1:18">
      <c r="I22" s="103"/>
      <c r="J22" s="103"/>
    </row>
  </sheetData>
  <mergeCells count="13">
    <mergeCell ref="P7:T7"/>
    <mergeCell ref="A4:B4"/>
    <mergeCell ref="A14:G14"/>
    <mergeCell ref="G15:G16"/>
    <mergeCell ref="A15:B15"/>
    <mergeCell ref="C15:D15"/>
    <mergeCell ref="A7:B7"/>
    <mergeCell ref="C7:D7"/>
    <mergeCell ref="F11:G11"/>
    <mergeCell ref="F12:G12"/>
    <mergeCell ref="K9:L9"/>
    <mergeCell ref="J7:J8"/>
    <mergeCell ref="A6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4"/>
  <sheetViews>
    <sheetView tabSelected="1" topLeftCell="B1" workbookViewId="0">
      <selection activeCell="M4" sqref="M4"/>
    </sheetView>
  </sheetViews>
  <sheetFormatPr defaultRowHeight="15"/>
  <cols>
    <col min="1" max="8" width="8.85546875" customWidth="1"/>
    <col min="9" max="9" width="9.85546875" customWidth="1"/>
    <col min="12" max="12" width="2.140625" customWidth="1"/>
    <col min="13" max="13" width="6" customWidth="1"/>
    <col min="14" max="17" width="7" customWidth="1"/>
    <col min="18" max="22" width="6" customWidth="1"/>
    <col min="23" max="25" width="7" customWidth="1"/>
    <col min="29" max="29" width="14" bestFit="1" customWidth="1"/>
    <col min="35" max="35" width="12" bestFit="1" customWidth="1"/>
    <col min="36" max="36" width="9.5703125" customWidth="1"/>
  </cols>
  <sheetData>
    <row r="1" spans="1:36">
      <c r="A1" t="s">
        <v>0</v>
      </c>
      <c r="F1" s="127" t="s">
        <v>266</v>
      </c>
      <c r="Z1" s="1"/>
      <c r="AA1" s="1"/>
      <c r="AB1" s="1"/>
      <c r="AC1" s="1"/>
    </row>
    <row r="2" spans="1:36">
      <c r="A2" t="s">
        <v>1</v>
      </c>
      <c r="B2">
        <v>213.5</v>
      </c>
      <c r="C2">
        <v>13</v>
      </c>
      <c r="AA2" t="s">
        <v>245</v>
      </c>
    </row>
    <row r="3" spans="1:36">
      <c r="A3" s="151" t="s">
        <v>241</v>
      </c>
      <c r="B3" s="151"/>
      <c r="C3" s="151"/>
      <c r="D3" s="151"/>
      <c r="E3" s="151"/>
      <c r="F3" s="151"/>
      <c r="G3" s="151"/>
      <c r="H3" s="151"/>
      <c r="I3" s="151"/>
      <c r="J3" t="s">
        <v>237</v>
      </c>
      <c r="L3" s="151" t="s">
        <v>268</v>
      </c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07"/>
      <c r="AA3" s="7">
        <f>0.5/60</f>
        <v>8.3333333333333332E-3</v>
      </c>
    </row>
    <row r="4" spans="1:36">
      <c r="A4" s="3" t="s">
        <v>22</v>
      </c>
      <c r="B4" s="3" t="s">
        <v>3</v>
      </c>
      <c r="C4" s="143" t="s">
        <v>244</v>
      </c>
      <c r="D4" s="144"/>
      <c r="E4" s="144" t="s">
        <v>243</v>
      </c>
      <c r="F4" s="144"/>
      <c r="G4" s="91" t="s">
        <v>17</v>
      </c>
      <c r="H4" s="91" t="s">
        <v>18</v>
      </c>
      <c r="I4" s="3" t="s">
        <v>239</v>
      </c>
      <c r="J4" s="2"/>
      <c r="K4" s="2"/>
      <c r="L4" s="138"/>
      <c r="M4" t="s">
        <v>256</v>
      </c>
      <c r="N4" t="s">
        <v>255</v>
      </c>
      <c r="R4" s="138"/>
      <c r="S4" s="138"/>
      <c r="T4" s="138"/>
      <c r="U4" s="138"/>
      <c r="V4" s="138"/>
      <c r="W4" s="108" t="s">
        <v>270</v>
      </c>
      <c r="X4" s="136" t="s">
        <v>273</v>
      </c>
    </row>
    <row r="5" spans="1:36">
      <c r="A5" s="3">
        <v>1</v>
      </c>
      <c r="B5" s="3" t="s">
        <v>10</v>
      </c>
      <c r="C5" s="3">
        <v>229</v>
      </c>
      <c r="D5" s="3">
        <v>23</v>
      </c>
      <c r="E5" s="3">
        <v>198</v>
      </c>
      <c r="F5" s="3">
        <v>0</v>
      </c>
      <c r="G5" s="84">
        <f>C5+(D5/60)-($B$2+($C$2/60))</f>
        <v>15.666666666666657</v>
      </c>
      <c r="H5" s="84">
        <f t="shared" ref="H5:H9" si="0">ABS(E5+(F5/60)-($B$2+($C$2/60)))</f>
        <v>15.716666666666669</v>
      </c>
      <c r="I5" s="84">
        <f t="shared" ref="I5:I11" si="1">STDEV(G5:H5)/SQRT(2)</f>
        <v>2.5000000000005681E-2</v>
      </c>
      <c r="L5" s="138"/>
      <c r="M5" t="s">
        <v>257</v>
      </c>
      <c r="N5">
        <v>14.205</v>
      </c>
      <c r="O5">
        <v>15.154999999999999</v>
      </c>
      <c r="P5">
        <v>16.684999999999999</v>
      </c>
      <c r="Q5">
        <v>18.105</v>
      </c>
      <c r="R5" s="138"/>
      <c r="S5" s="138"/>
      <c r="T5" s="138"/>
      <c r="U5" s="138"/>
      <c r="V5" s="138"/>
      <c r="W5" s="138"/>
      <c r="X5" s="138"/>
      <c r="Y5" s="128"/>
      <c r="Z5" s="1"/>
      <c r="AA5" s="1" t="s">
        <v>222</v>
      </c>
      <c r="AB5" s="1"/>
    </row>
    <row r="6" spans="1:36">
      <c r="A6" s="3">
        <v>1</v>
      </c>
      <c r="B6" s="3" t="s">
        <v>4</v>
      </c>
      <c r="C6" s="3">
        <v>230</v>
      </c>
      <c r="D6" s="3">
        <v>16</v>
      </c>
      <c r="E6" s="3">
        <v>197</v>
      </c>
      <c r="F6" s="3">
        <v>10</v>
      </c>
      <c r="G6" s="84">
        <f t="shared" ref="G6:G7" si="2">C6+(D6/60)-($B$2+($C$2/60))</f>
        <v>16.550000000000011</v>
      </c>
      <c r="H6" s="84">
        <f t="shared" si="0"/>
        <v>16.550000000000011</v>
      </c>
      <c r="I6" s="84">
        <f t="shared" si="1"/>
        <v>0</v>
      </c>
      <c r="L6" s="138"/>
      <c r="M6" t="s">
        <v>258</v>
      </c>
      <c r="N6">
        <v>14.185</v>
      </c>
      <c r="O6">
        <v>15.1349999999999</v>
      </c>
      <c r="P6">
        <v>16.534999999999901</v>
      </c>
      <c r="Q6">
        <v>18.135000000000002</v>
      </c>
      <c r="R6" s="138"/>
      <c r="S6" s="138"/>
      <c r="T6" s="138"/>
      <c r="U6" s="138"/>
      <c r="V6" s="138"/>
      <c r="Y6" s="128"/>
      <c r="AA6" t="s">
        <v>217</v>
      </c>
    </row>
    <row r="7" spans="1:36">
      <c r="A7" s="3">
        <v>1</v>
      </c>
      <c r="B7" s="3" t="s">
        <v>5</v>
      </c>
      <c r="C7" s="3">
        <v>231</v>
      </c>
      <c r="D7" s="3">
        <v>0</v>
      </c>
      <c r="E7" s="3">
        <v>196</v>
      </c>
      <c r="F7" s="3">
        <v>27</v>
      </c>
      <c r="G7" s="84">
        <f t="shared" si="2"/>
        <v>17.283333333333331</v>
      </c>
      <c r="H7" s="84">
        <f t="shared" si="0"/>
        <v>17.26666666666668</v>
      </c>
      <c r="I7" s="84">
        <f t="shared" si="1"/>
        <v>8.3333333333257525E-3</v>
      </c>
      <c r="L7" s="138"/>
      <c r="M7" t="s">
        <v>259</v>
      </c>
      <c r="N7">
        <v>14.195</v>
      </c>
      <c r="O7">
        <v>15.145</v>
      </c>
      <c r="P7">
        <v>16.675000000000001</v>
      </c>
      <c r="Q7">
        <v>18.105</v>
      </c>
      <c r="R7" s="138"/>
      <c r="S7" s="138"/>
      <c r="T7" s="138"/>
      <c r="U7" s="138"/>
      <c r="V7" s="138"/>
      <c r="Y7" s="128"/>
    </row>
    <row r="8" spans="1:36">
      <c r="A8" s="3">
        <v>1</v>
      </c>
      <c r="B8" s="3" t="s">
        <v>9</v>
      </c>
      <c r="C8" s="109">
        <v>231</v>
      </c>
      <c r="D8" s="109">
        <v>26</v>
      </c>
      <c r="E8" s="109">
        <v>196</v>
      </c>
      <c r="F8" s="109">
        <v>5</v>
      </c>
      <c r="G8" s="84">
        <f>C8+(D8/60)-($B$2+($C$2/60))</f>
        <v>17.716666666666669</v>
      </c>
      <c r="H8" s="84">
        <f>ABS(E8+(F8/60)-($B$2+($C$2/60)))</f>
        <v>17.633333333333326</v>
      </c>
      <c r="I8" s="84">
        <f t="shared" si="1"/>
        <v>4.1666666666671404E-2</v>
      </c>
      <c r="L8" s="138"/>
      <c r="M8" t="s">
        <v>260</v>
      </c>
      <c r="N8">
        <v>14.124999999999901</v>
      </c>
      <c r="O8">
        <v>15.104999999999899</v>
      </c>
      <c r="P8">
        <v>16.654999999999902</v>
      </c>
      <c r="Q8">
        <v>18.105</v>
      </c>
      <c r="R8" s="138"/>
      <c r="S8" s="138"/>
      <c r="T8" s="138"/>
      <c r="U8" s="138"/>
      <c r="V8" s="138"/>
      <c r="Y8" s="128"/>
      <c r="AA8" s="146" t="s">
        <v>238</v>
      </c>
      <c r="AB8" s="150"/>
      <c r="AC8" s="150"/>
      <c r="AD8" s="150"/>
      <c r="AE8" s="150"/>
      <c r="AF8" s="150"/>
      <c r="AG8" s="150"/>
      <c r="AH8" s="150"/>
      <c r="AI8" s="147"/>
      <c r="AJ8" s="1"/>
    </row>
    <row r="9" spans="1:36">
      <c r="A9" s="3">
        <v>1</v>
      </c>
      <c r="B9" s="3" t="s">
        <v>8</v>
      </c>
      <c r="C9" s="110">
        <v>234.5</v>
      </c>
      <c r="D9" s="110">
        <v>0</v>
      </c>
      <c r="E9" s="110">
        <v>192.5</v>
      </c>
      <c r="F9" s="110">
        <v>26</v>
      </c>
      <c r="G9" s="84">
        <f>C9+(D9/60)-($B$2+($C$2/60))</f>
        <v>20.783333333333331</v>
      </c>
      <c r="H9" s="84">
        <f t="shared" si="0"/>
        <v>20.783333333333331</v>
      </c>
      <c r="I9" s="84">
        <f t="shared" si="1"/>
        <v>0</v>
      </c>
      <c r="L9" s="138"/>
      <c r="M9" t="s">
        <v>261</v>
      </c>
      <c r="N9">
        <v>13.715</v>
      </c>
      <c r="O9">
        <v>14.725</v>
      </c>
      <c r="P9">
        <v>16.2549999999999</v>
      </c>
      <c r="Q9">
        <v>17.695</v>
      </c>
      <c r="R9" s="138"/>
      <c r="S9" s="138"/>
      <c r="T9" s="138"/>
      <c r="U9" s="138"/>
      <c r="V9" s="138"/>
      <c r="Y9" s="128"/>
      <c r="AA9" s="144" t="str">
        <f>B15</f>
        <v>Color</v>
      </c>
      <c r="AB9" s="143" t="s">
        <v>14</v>
      </c>
      <c r="AC9" s="143"/>
      <c r="AD9" s="143"/>
      <c r="AE9" s="146" t="s">
        <v>220</v>
      </c>
      <c r="AF9" s="150"/>
      <c r="AG9" s="150"/>
      <c r="AH9" s="150"/>
      <c r="AI9" s="152" t="s">
        <v>288</v>
      </c>
    </row>
    <row r="10" spans="1:36">
      <c r="A10" s="3">
        <v>1</v>
      </c>
      <c r="B10" s="3" t="s">
        <v>20</v>
      </c>
      <c r="C10" s="109">
        <v>237.5</v>
      </c>
      <c r="D10" s="109">
        <v>0</v>
      </c>
      <c r="E10" s="109">
        <v>189.5</v>
      </c>
      <c r="F10" s="109">
        <v>0</v>
      </c>
      <c r="G10" s="84">
        <f>C10+(D10/60)-($B$2+($C$2/60))</f>
        <v>23.783333333333331</v>
      </c>
      <c r="H10" s="84">
        <f>ABS(E10+(F10/60)-($B$2+($C$2/60)))</f>
        <v>24.216666666666669</v>
      </c>
      <c r="I10" s="84">
        <f t="shared" si="1"/>
        <v>0.21666666666661183</v>
      </c>
      <c r="L10" s="138"/>
      <c r="M10" t="s">
        <v>262</v>
      </c>
      <c r="N10">
        <v>13.785</v>
      </c>
      <c r="O10">
        <v>14.805</v>
      </c>
      <c r="P10">
        <v>16.355</v>
      </c>
      <c r="Q10">
        <v>17.8049999999999</v>
      </c>
      <c r="R10" s="138"/>
      <c r="S10" s="138"/>
      <c r="T10" s="138"/>
      <c r="U10" s="138"/>
      <c r="V10" s="138"/>
      <c r="Y10" s="128"/>
      <c r="AA10" s="144"/>
      <c r="AB10" s="80" t="s">
        <v>111</v>
      </c>
      <c r="AC10" s="51" t="s">
        <v>13</v>
      </c>
      <c r="AD10" s="3" t="s">
        <v>118</v>
      </c>
      <c r="AE10" s="80" t="s">
        <v>216</v>
      </c>
      <c r="AF10" s="80" t="s">
        <v>221</v>
      </c>
      <c r="AG10" s="80" t="s">
        <v>219</v>
      </c>
      <c r="AH10" s="80" t="s">
        <v>218</v>
      </c>
      <c r="AI10" s="142"/>
    </row>
    <row r="11" spans="1:36">
      <c r="A11" s="3">
        <v>1</v>
      </c>
      <c r="B11" s="3" t="s">
        <v>21</v>
      </c>
      <c r="C11" s="109">
        <v>239</v>
      </c>
      <c r="D11" s="109">
        <v>0</v>
      </c>
      <c r="E11" s="109">
        <v>188.5</v>
      </c>
      <c r="F11" s="109">
        <v>0</v>
      </c>
      <c r="G11" s="84">
        <f>C11+(D11/60)-($B$2+($C$2/60))</f>
        <v>25.283333333333331</v>
      </c>
      <c r="H11" s="84">
        <f>ABS(E11+(F11/60)-($B$2+($C$2/60)))</f>
        <v>25.216666666666669</v>
      </c>
      <c r="I11" s="84">
        <f t="shared" si="1"/>
        <v>3.3333333333331439E-2</v>
      </c>
      <c r="L11" s="138"/>
      <c r="M11" t="s">
        <v>263</v>
      </c>
      <c r="N11">
        <v>13.614999999999901</v>
      </c>
      <c r="O11">
        <v>14.695</v>
      </c>
      <c r="P11">
        <v>16.244999999999902</v>
      </c>
      <c r="Q11">
        <v>17.695</v>
      </c>
      <c r="R11" s="138"/>
      <c r="S11" s="138"/>
      <c r="T11" s="138"/>
      <c r="U11" s="138"/>
      <c r="V11" s="138"/>
      <c r="AA11" s="111" t="s">
        <v>10</v>
      </c>
      <c r="AB11" s="112">
        <f>E16</f>
        <v>4484.856316319604</v>
      </c>
      <c r="AC11" s="92">
        <f>'He Spectrum Database'!A148</f>
        <v>4471.4802</v>
      </c>
      <c r="AD11" s="64">
        <f>(AB11-AC11)/(AC11)</f>
        <v>2.9914291736333931E-3</v>
      </c>
      <c r="AE11" s="133" t="str">
        <f>'He Spectrum Database'!G148</f>
        <v>1s2p</v>
      </c>
      <c r="AF11" s="131" t="s">
        <v>281</v>
      </c>
      <c r="AG11" s="84" t="e">
        <f>N19</f>
        <v>#REF!</v>
      </c>
      <c r="AH11" s="84">
        <f>'He Spectrum Database'!F148</f>
        <v>23.736089152750001</v>
      </c>
      <c r="AI11" s="5" t="e">
        <f>-(AG11-AH11)*(1.60217646E-19)*AB11/(3*10^8)*10^(-10)</f>
        <v>#REF!</v>
      </c>
    </row>
    <row r="12" spans="1:36" ht="14.25" customHeight="1">
      <c r="I12" t="s">
        <v>116</v>
      </c>
      <c r="M12" t="s">
        <v>264</v>
      </c>
      <c r="N12">
        <v>13.685</v>
      </c>
      <c r="O12">
        <v>14.414999999999999</v>
      </c>
      <c r="P12">
        <v>15.914999999999999</v>
      </c>
      <c r="Q12">
        <v>17.414999999999999</v>
      </c>
      <c r="R12" s="138"/>
      <c r="S12" s="138"/>
      <c r="T12" s="138"/>
      <c r="U12" s="138"/>
      <c r="V12" s="138"/>
      <c r="AA12" s="111" t="s">
        <v>4</v>
      </c>
      <c r="AB12" s="112">
        <f t="shared" ref="AB12:AB17" si="3">E17</f>
        <v>4723.5016087649137</v>
      </c>
      <c r="AC12" s="92">
        <f>'He Spectrum Database'!A153</f>
        <v>4713.1457</v>
      </c>
      <c r="AD12" s="64">
        <f t="shared" ref="AD12:AD17" si="4">(AB12-AC12)/(AC12)</f>
        <v>2.1972392588910828E-3</v>
      </c>
      <c r="AE12" s="132" t="str">
        <f>'He Spectrum Database'!G153</f>
        <v>1s2p</v>
      </c>
      <c r="AF12" s="132" t="s">
        <v>84</v>
      </c>
      <c r="AG12" s="52" t="e">
        <f>AG11</f>
        <v>#REF!</v>
      </c>
      <c r="AH12" s="52" t="e">
        <f>N21</f>
        <v>#REF!</v>
      </c>
      <c r="AI12" s="5" t="e">
        <f t="shared" ref="AI12:AI17" si="5">-(AG12-AH12)*(1.60217646E-19)*AB12/(3*10^8)*10^(-10)</f>
        <v>#REF!</v>
      </c>
    </row>
    <row r="13" spans="1:36">
      <c r="I13" t="s">
        <v>117</v>
      </c>
      <c r="M13" t="s">
        <v>265</v>
      </c>
      <c r="N13">
        <v>12.975</v>
      </c>
      <c r="O13">
        <v>13.844999999999899</v>
      </c>
      <c r="P13">
        <v>15.344999999999899</v>
      </c>
      <c r="Q13">
        <v>16.844999999999999</v>
      </c>
      <c r="S13" t="s">
        <v>274</v>
      </c>
      <c r="U13" s="128" t="e">
        <f>R17-#REF!</f>
        <v>#REF!</v>
      </c>
      <c r="AA13" s="111" t="s">
        <v>5</v>
      </c>
      <c r="AB13" s="112">
        <f t="shared" si="3"/>
        <v>4924.2516980720748</v>
      </c>
      <c r="AC13" s="92">
        <f>'He Spectrum Database'!A158</f>
        <v>4921.9313000000002</v>
      </c>
      <c r="AD13" s="64">
        <f t="shared" si="4"/>
        <v>4.7144056481945764E-4</v>
      </c>
      <c r="AE13" s="132" t="str">
        <f>'He Spectrum Database'!G158</f>
        <v>1s2p</v>
      </c>
      <c r="AF13" s="132" t="str">
        <f>AF11</f>
        <v>1sd4*</v>
      </c>
      <c r="AG13" s="52">
        <f>'He Spectrum Database'!E158</f>
        <v>21.218021673199999</v>
      </c>
      <c r="AH13" s="52">
        <f>'He Spectrum Database'!F158</f>
        <v>23.736333849169998</v>
      </c>
      <c r="AI13" s="5">
        <f t="shared" si="5"/>
        <v>6.6227582219299628E-34</v>
      </c>
    </row>
    <row r="14" spans="1:36">
      <c r="B14" s="151" t="s">
        <v>236</v>
      </c>
      <c r="C14" s="151"/>
      <c r="D14" s="151"/>
      <c r="E14" s="151"/>
      <c r="F14" s="151"/>
      <c r="G14" t="s">
        <v>213</v>
      </c>
      <c r="L14" s="139"/>
      <c r="M14" s="139"/>
      <c r="N14" s="139"/>
      <c r="O14" s="139"/>
      <c r="P14" s="139"/>
      <c r="Q14" s="139"/>
      <c r="S14" t="s">
        <v>275</v>
      </c>
      <c r="AA14" s="111" t="s">
        <v>9</v>
      </c>
      <c r="AB14" s="112">
        <f t="shared" si="3"/>
        <v>5034.6736700246829</v>
      </c>
      <c r="AC14" s="92">
        <f>'He Spectrum Database'!A159</f>
        <v>5015.6782999999996</v>
      </c>
      <c r="AD14" s="64">
        <f t="shared" si="4"/>
        <v>3.7871986376565112E-3</v>
      </c>
      <c r="AE14" s="132" t="str">
        <f>'He Spectrum Database'!G159</f>
        <v>1s2s</v>
      </c>
      <c r="AF14" s="132" t="s">
        <v>284</v>
      </c>
      <c r="AG14" s="52" t="e">
        <f>N18</f>
        <v>#REF!</v>
      </c>
      <c r="AH14" s="52">
        <f>'He Spectrum Database'!F159</f>
        <v>23.087017385399999</v>
      </c>
      <c r="AI14" s="5" t="e">
        <f t="shared" si="5"/>
        <v>#REF!</v>
      </c>
    </row>
    <row r="15" spans="1:36">
      <c r="B15" s="3" t="s">
        <v>3</v>
      </c>
      <c r="C15" s="3" t="s">
        <v>11</v>
      </c>
      <c r="D15" s="3" t="s">
        <v>12</v>
      </c>
      <c r="E15" s="141" t="s">
        <v>14</v>
      </c>
      <c r="F15" s="141"/>
      <c r="G15" t="s">
        <v>112</v>
      </c>
      <c r="L15" s="3"/>
      <c r="M15" s="151" t="s">
        <v>279</v>
      </c>
      <c r="N15" s="151"/>
      <c r="O15" s="151"/>
      <c r="P15" s="151" t="s">
        <v>277</v>
      </c>
      <c r="Q15" s="151"/>
      <c r="R15" s="151"/>
      <c r="S15" s="1" t="s">
        <v>280</v>
      </c>
      <c r="AA15" s="111" t="s">
        <v>8</v>
      </c>
      <c r="AB15" s="112">
        <f t="shared" si="3"/>
        <v>5883.9818058411656</v>
      </c>
      <c r="AC15" s="92">
        <f>'He Spectrum Database'!A165</f>
        <v>5875.6210000000001</v>
      </c>
      <c r="AD15" s="64">
        <f t="shared" si="4"/>
        <v>1.4229654773794172E-3</v>
      </c>
      <c r="AE15" s="132" t="str">
        <f>'He Spectrum Database'!G165</f>
        <v>1s2p</v>
      </c>
      <c r="AF15" s="132" t="s">
        <v>282</v>
      </c>
      <c r="AG15" s="52" t="e">
        <f>AG12</f>
        <v>#REF!</v>
      </c>
      <c r="AH15" s="52">
        <f>'He Spectrum Database'!F165</f>
        <v>23.073649874819999</v>
      </c>
      <c r="AI15" s="5" t="e">
        <f t="shared" si="5"/>
        <v>#REF!</v>
      </c>
    </row>
    <row r="16" spans="1:36">
      <c r="B16" s="3" t="s">
        <v>10</v>
      </c>
      <c r="C16" s="84">
        <f t="shared" ref="C16:D22" si="6">G5</f>
        <v>15.666666666666657</v>
      </c>
      <c r="D16" s="84">
        <f t="shared" si="6"/>
        <v>15.716666666666669</v>
      </c>
      <c r="E16" s="154">
        <f>(1/2*(SIN(RADIANS(C16))+SIN(RADIANS(D16))))*'Calc Na'!$H$9*10^10</f>
        <v>4484.856316319604</v>
      </c>
      <c r="F16" s="154"/>
      <c r="G16" s="81" t="s">
        <v>201</v>
      </c>
      <c r="L16" s="3" t="s">
        <v>276</v>
      </c>
      <c r="M16" s="134" t="s">
        <v>278</v>
      </c>
      <c r="N16" s="134" t="s">
        <v>273</v>
      </c>
      <c r="O16" s="108" t="s">
        <v>267</v>
      </c>
      <c r="P16" s="151" t="s">
        <v>269</v>
      </c>
      <c r="Q16" s="151"/>
      <c r="R16" s="3" t="s">
        <v>278</v>
      </c>
      <c r="S16" s="1"/>
      <c r="AA16" s="111" t="s">
        <v>20</v>
      </c>
      <c r="AB16" s="112">
        <f t="shared" si="3"/>
        <v>6744.5820651297681</v>
      </c>
      <c r="AC16" s="92">
        <f>'He Spectrum Database'!A171</f>
        <v>6678.1509999999998</v>
      </c>
      <c r="AD16" s="64">
        <f>(AB16-AC16)/(AC16)</f>
        <v>9.9475236678188746E-3</v>
      </c>
      <c r="AE16" s="132" t="str">
        <f>'He Spectrum Database'!G171</f>
        <v>1s2p</v>
      </c>
      <c r="AF16" s="132" t="s">
        <v>282</v>
      </c>
      <c r="AG16" s="52" t="e">
        <f>AG11</f>
        <v>#REF!</v>
      </c>
      <c r="AH16" s="52">
        <f>'He Spectrum Database'!F171</f>
        <v>23.07407365281</v>
      </c>
      <c r="AI16" s="5" t="e">
        <f t="shared" si="5"/>
        <v>#REF!</v>
      </c>
    </row>
    <row r="17" spans="2:35">
      <c r="B17" s="3" t="s">
        <v>4</v>
      </c>
      <c r="C17" s="84">
        <f t="shared" si="6"/>
        <v>16.550000000000011</v>
      </c>
      <c r="D17" s="84">
        <f t="shared" si="6"/>
        <v>16.550000000000011</v>
      </c>
      <c r="E17" s="154">
        <f>(1/2*(SIN(RADIANS(C17))+SIN(RADIANS(D17))))*'Calc Na'!$H$9*10^10</f>
        <v>4723.5016087649137</v>
      </c>
      <c r="F17" s="154"/>
      <c r="L17" s="3">
        <v>1</v>
      </c>
      <c r="M17" s="114" t="e">
        <f>#REF!</f>
        <v>#REF!</v>
      </c>
      <c r="N17" s="84" t="e">
        <f>#REF!</f>
        <v>#REF!</v>
      </c>
      <c r="O17" s="84" t="e">
        <f>STDEV(#REF!)/SQRT(10)</f>
        <v>#REF!</v>
      </c>
      <c r="P17" s="153" t="str">
        <f>'He and Hg Levels'!A3</f>
        <v xml:space="preserve">1s2 </v>
      </c>
      <c r="Q17" s="153"/>
      <c r="R17" s="135">
        <f>'He and Hg Levels'!D4</f>
        <v>19.819613582279999</v>
      </c>
      <c r="S17" s="130"/>
      <c r="AA17" s="111" t="s">
        <v>21</v>
      </c>
      <c r="AB17" s="112">
        <f t="shared" si="3"/>
        <v>7073.490932729027</v>
      </c>
      <c r="AC17" s="92">
        <f>'He Spectrum Database'!A174</f>
        <v>7065.19</v>
      </c>
      <c r="AD17" s="64">
        <f t="shared" si="4"/>
        <v>1.1749058028202226E-3</v>
      </c>
      <c r="AE17" s="132" t="str">
        <f>'He Spectrum Database'!G174</f>
        <v>1s2p</v>
      </c>
      <c r="AF17" s="132" t="str">
        <f>'He Spectrum Database'!H174</f>
        <v>1s3s</v>
      </c>
      <c r="AG17" s="52" t="e">
        <f>AG11</f>
        <v>#REF!</v>
      </c>
      <c r="AH17" s="52" t="e">
        <f>N20</f>
        <v>#REF!</v>
      </c>
      <c r="AI17" s="5" t="e">
        <f t="shared" si="5"/>
        <v>#REF!</v>
      </c>
    </row>
    <row r="18" spans="2:35">
      <c r="B18" s="3" t="s">
        <v>5</v>
      </c>
      <c r="C18" s="84">
        <f t="shared" si="6"/>
        <v>17.283333333333331</v>
      </c>
      <c r="D18" s="84">
        <f t="shared" si="6"/>
        <v>17.26666666666668</v>
      </c>
      <c r="E18" s="154">
        <f>(1/2*(SIN(RADIANS(C18))+SIN(RADIANS(D18))))*'Calc Na'!$H$9*10^10</f>
        <v>4924.2516980720748</v>
      </c>
      <c r="F18" s="154"/>
      <c r="G18" t="s">
        <v>272</v>
      </c>
      <c r="L18" s="3">
        <v>2</v>
      </c>
      <c r="M18" s="114" t="e">
        <f>#REF!</f>
        <v>#REF!</v>
      </c>
      <c r="N18" s="84" t="e">
        <f>#REF!</f>
        <v>#REF!</v>
      </c>
      <c r="O18" s="84" t="e">
        <f>STDEV(#REF!)/SQRT(10)</f>
        <v>#REF!</v>
      </c>
      <c r="P18" s="151" t="str">
        <f>'He and Hg Levels'!A5</f>
        <v xml:space="preserve">1s2s </v>
      </c>
      <c r="Q18" s="151"/>
      <c r="R18" s="135">
        <f>'He and Hg Levels'!D5</f>
        <v>20.6157738231</v>
      </c>
      <c r="S18" s="129"/>
      <c r="AA18" s="146" t="s">
        <v>283</v>
      </c>
      <c r="AB18" s="150"/>
      <c r="AC18" s="150"/>
      <c r="AD18" s="150"/>
      <c r="AE18" s="147"/>
      <c r="AF18" s="146" t="s">
        <v>286</v>
      </c>
      <c r="AG18" s="150"/>
      <c r="AH18" s="147"/>
      <c r="AI18" s="85" t="e">
        <f>AVERAGE(AI11:AI17)</f>
        <v>#REF!</v>
      </c>
    </row>
    <row r="19" spans="2:35">
      <c r="B19" s="3" t="s">
        <v>9</v>
      </c>
      <c r="C19" s="84">
        <f t="shared" si="6"/>
        <v>17.716666666666669</v>
      </c>
      <c r="D19" s="84">
        <f t="shared" si="6"/>
        <v>17.633333333333326</v>
      </c>
      <c r="E19" s="154">
        <f>(1/2*(SIN(RADIANS(C19))+SIN(RADIANS(D19))))*'Calc Na'!$H$9*10^10</f>
        <v>5034.6736700246829</v>
      </c>
      <c r="F19" s="154"/>
      <c r="L19" s="3">
        <v>3</v>
      </c>
      <c r="M19" s="114" t="e">
        <f>#REF!</f>
        <v>#REF!</v>
      </c>
      <c r="N19" s="84" t="e">
        <f>#REF!</f>
        <v>#REF!</v>
      </c>
      <c r="O19" s="84" t="e">
        <f>STDEV(#REF!)/SQRT(10)</f>
        <v>#REF!</v>
      </c>
      <c r="P19" s="151" t="str">
        <f>'He and Hg Levels'!A6</f>
        <v xml:space="preserve">1s2p </v>
      </c>
      <c r="Q19" s="151"/>
      <c r="R19" s="84">
        <f>AVERAGE('He and Hg Levels'!D6:D8)</f>
        <v>20.964133019913334</v>
      </c>
      <c r="S19" s="129"/>
      <c r="AF19" s="146" t="s">
        <v>209</v>
      </c>
      <c r="AG19" s="150"/>
      <c r="AH19" s="150"/>
      <c r="AI19" s="113" t="e">
        <f>STDEV(AI11:AI18)</f>
        <v>#REF!</v>
      </c>
    </row>
    <row r="20" spans="2:35">
      <c r="B20" s="3" t="s">
        <v>8</v>
      </c>
      <c r="C20" s="84">
        <f t="shared" si="6"/>
        <v>20.783333333333331</v>
      </c>
      <c r="D20" s="84">
        <f t="shared" si="6"/>
        <v>20.783333333333331</v>
      </c>
      <c r="E20" s="154">
        <f>(1/2*(SIN(RADIANS(C20))+SIN(RADIANS(D20))))*'Calc Na'!$H$9*10^10</f>
        <v>5883.9818058411656</v>
      </c>
      <c r="F20" s="154"/>
      <c r="L20" s="3">
        <v>4</v>
      </c>
      <c r="M20" s="114" t="e">
        <f>#REF!</f>
        <v>#REF!</v>
      </c>
      <c r="N20" s="84" t="e">
        <f>#REF!</f>
        <v>#REF!</v>
      </c>
      <c r="O20" s="84" t="e">
        <f>STDEV(#REF!)/SQRT(10)</f>
        <v>#REF!</v>
      </c>
      <c r="P20" s="151" t="str">
        <f>'He and Hg Levels'!A10</f>
        <v xml:space="preserve">1s3s </v>
      </c>
      <c r="Q20" s="151"/>
      <c r="R20" s="84">
        <f>'He and Hg Levels'!D10</f>
        <v>22.718465298000002</v>
      </c>
      <c r="S20" s="129"/>
      <c r="AF20" s="146" t="s">
        <v>287</v>
      </c>
      <c r="AG20" s="150"/>
      <c r="AH20" s="147"/>
      <c r="AI20" s="137">
        <f>6.626E-34</f>
        <v>6.6259999999999998E-34</v>
      </c>
    </row>
    <row r="21" spans="2:35">
      <c r="B21" s="3" t="s">
        <v>20</v>
      </c>
      <c r="C21" s="84">
        <f t="shared" si="6"/>
        <v>23.783333333333331</v>
      </c>
      <c r="D21" s="84">
        <f t="shared" si="6"/>
        <v>24.216666666666669</v>
      </c>
      <c r="E21" s="154">
        <f>(1/2*(SIN(RADIANS(C21))+SIN(RADIANS(D21))))*'Calc Na'!$H$9*10^10</f>
        <v>6744.5820651297681</v>
      </c>
      <c r="F21" s="154"/>
      <c r="L21" s="3">
        <v>5</v>
      </c>
      <c r="M21" s="114" t="e">
        <f>#REF!</f>
        <v>#REF!</v>
      </c>
      <c r="N21" s="84" t="e">
        <f>#REF!</f>
        <v>#REF!</v>
      </c>
      <c r="O21" s="84" t="e">
        <f>STDEV(#REF!)/SQRT(10)</f>
        <v>#REF!</v>
      </c>
      <c r="P21" s="151" t="s">
        <v>285</v>
      </c>
      <c r="Q21" s="151"/>
      <c r="R21" s="84">
        <f>'He and Hg Levels'!D20</f>
        <v>23.593957536200001</v>
      </c>
      <c r="S21" s="129"/>
    </row>
    <row r="22" spans="2:35">
      <c r="B22" s="3" t="s">
        <v>21</v>
      </c>
      <c r="C22" s="84">
        <f t="shared" si="6"/>
        <v>25.283333333333331</v>
      </c>
      <c r="D22" s="84">
        <f t="shared" si="6"/>
        <v>25.216666666666669</v>
      </c>
      <c r="E22" s="154">
        <f>(1/2*(SIN(RADIANS(C22))+SIN(RADIANS(D22))))*'Calc Na'!$H$9*10^10</f>
        <v>7073.490932729027</v>
      </c>
      <c r="F22" s="154"/>
      <c r="L22" s="3">
        <v>6</v>
      </c>
      <c r="M22" s="114" t="e">
        <f>#REF!</f>
        <v>#REF!</v>
      </c>
      <c r="N22" s="84" t="e">
        <f>#REF!</f>
        <v>#REF!</v>
      </c>
      <c r="O22" s="84" t="e">
        <f>STDEV(#REF!)/SQRT(10)</f>
        <v>#REF!</v>
      </c>
      <c r="P22" s="151" t="str">
        <f>'He and Hg Levels'!A34</f>
        <v xml:space="preserve">1s5s </v>
      </c>
      <c r="Q22" s="151"/>
      <c r="R22" s="84">
        <f>'He and Hg Levels'!D34</f>
        <v>23.971970217599999</v>
      </c>
      <c r="S22" s="129"/>
      <c r="W22" s="138" t="s">
        <v>290</v>
      </c>
    </row>
    <row r="23" spans="2:35">
      <c r="L23" s="151" t="s">
        <v>289</v>
      </c>
      <c r="M23" s="151"/>
      <c r="N23" s="151"/>
      <c r="O23" s="151"/>
      <c r="P23" s="151"/>
      <c r="Q23" s="151"/>
      <c r="R23" s="151"/>
      <c r="S23" s="1"/>
      <c r="AC23" s="83" t="s">
        <v>242</v>
      </c>
    </row>
    <row r="24" spans="2:35">
      <c r="AC24" t="s">
        <v>271</v>
      </c>
    </row>
  </sheetData>
  <mergeCells count="33">
    <mergeCell ref="E19:F19"/>
    <mergeCell ref="E20:F20"/>
    <mergeCell ref="E21:F21"/>
    <mergeCell ref="E22:F22"/>
    <mergeCell ref="E15:F15"/>
    <mergeCell ref="E16:F16"/>
    <mergeCell ref="E17:F17"/>
    <mergeCell ref="E18:F18"/>
    <mergeCell ref="AE9:AH9"/>
    <mergeCell ref="AI9:AI10"/>
    <mergeCell ref="AA18:AE18"/>
    <mergeCell ref="A3:I3"/>
    <mergeCell ref="B14:F14"/>
    <mergeCell ref="C4:D4"/>
    <mergeCell ref="E4:F4"/>
    <mergeCell ref="AB9:AD9"/>
    <mergeCell ref="AA9:AA10"/>
    <mergeCell ref="AA8:AI8"/>
    <mergeCell ref="L14:Q14"/>
    <mergeCell ref="L3:X3"/>
    <mergeCell ref="M15:O15"/>
    <mergeCell ref="P17:Q17"/>
    <mergeCell ref="P18:Q18"/>
    <mergeCell ref="AF20:AH20"/>
    <mergeCell ref="P15:R15"/>
    <mergeCell ref="P16:Q16"/>
    <mergeCell ref="L23:R23"/>
    <mergeCell ref="P22:Q22"/>
    <mergeCell ref="P19:Q19"/>
    <mergeCell ref="P20:Q20"/>
    <mergeCell ref="P21:Q21"/>
    <mergeCell ref="AF19:AH19"/>
    <mergeCell ref="AF18:AH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3"/>
  <sheetViews>
    <sheetView topLeftCell="A13" workbookViewId="0">
      <selection activeCell="D6" sqref="D6:D8"/>
    </sheetView>
  </sheetViews>
  <sheetFormatPr defaultRowHeight="15"/>
  <cols>
    <col min="1" max="1" width="14.28515625" customWidth="1"/>
    <col min="2" max="2" width="9.140625" style="10"/>
    <col min="4" max="4" width="9.140625" style="7" customWidth="1"/>
    <col min="7" max="7" width="15.7109375" customWidth="1"/>
    <col min="10" max="10" width="9.140625" style="67"/>
  </cols>
  <sheetData>
    <row r="1" spans="1:10">
      <c r="A1" s="139" t="s">
        <v>167</v>
      </c>
      <c r="B1" s="139"/>
      <c r="C1" s="139"/>
      <c r="D1" s="155" t="s">
        <v>166</v>
      </c>
      <c r="G1" s="139" t="s">
        <v>168</v>
      </c>
      <c r="H1" s="139"/>
      <c r="I1" s="139"/>
      <c r="J1" s="156" t="s">
        <v>166</v>
      </c>
    </row>
    <row r="2" spans="1:10">
      <c r="A2" t="s">
        <v>163</v>
      </c>
      <c r="B2" s="10" t="s">
        <v>164</v>
      </c>
      <c r="C2" s="9" t="s">
        <v>165</v>
      </c>
      <c r="D2" s="155"/>
      <c r="G2" t="s">
        <v>163</v>
      </c>
      <c r="H2" t="s">
        <v>164</v>
      </c>
      <c r="I2" s="9" t="s">
        <v>165</v>
      </c>
      <c r="J2" s="156"/>
    </row>
    <row r="3" spans="1:10">
      <c r="A3" t="s">
        <v>121</v>
      </c>
      <c r="B3" s="10" t="s">
        <v>122</v>
      </c>
      <c r="C3">
        <v>0</v>
      </c>
      <c r="D3" s="7">
        <v>0</v>
      </c>
      <c r="E3" t="s">
        <v>123</v>
      </c>
      <c r="G3" t="s">
        <v>155</v>
      </c>
      <c r="H3" t="s">
        <v>122</v>
      </c>
      <c r="I3">
        <v>0</v>
      </c>
      <c r="J3" s="67">
        <v>0</v>
      </c>
    </row>
    <row r="4" spans="1:10">
      <c r="A4" t="s">
        <v>124</v>
      </c>
      <c r="B4" s="10" t="s">
        <v>125</v>
      </c>
      <c r="C4">
        <v>1</v>
      </c>
      <c r="D4" s="7">
        <v>19.819613582279999</v>
      </c>
      <c r="E4" t="s">
        <v>123</v>
      </c>
      <c r="G4" t="s">
        <v>156</v>
      </c>
      <c r="H4" t="s">
        <v>127</v>
      </c>
      <c r="I4">
        <v>0</v>
      </c>
      <c r="J4" s="67">
        <v>4.6673825999999998</v>
      </c>
    </row>
    <row r="5" spans="1:10">
      <c r="A5" t="s">
        <v>124</v>
      </c>
      <c r="B5" s="10" t="s">
        <v>122</v>
      </c>
      <c r="C5">
        <v>0</v>
      </c>
      <c r="D5" s="7">
        <v>20.6157738231</v>
      </c>
      <c r="E5" t="s">
        <v>123</v>
      </c>
      <c r="G5" t="s">
        <v>123</v>
      </c>
      <c r="H5" t="s">
        <v>123</v>
      </c>
      <c r="I5">
        <v>1</v>
      </c>
      <c r="J5" s="67">
        <v>4.8864942999999998</v>
      </c>
    </row>
    <row r="6" spans="1:10">
      <c r="A6" t="s">
        <v>126</v>
      </c>
      <c r="B6" s="10" t="s">
        <v>127</v>
      </c>
      <c r="C6">
        <v>2</v>
      </c>
      <c r="D6" s="7">
        <v>20.96408587426</v>
      </c>
      <c r="G6" t="s">
        <v>123</v>
      </c>
      <c r="H6" t="s">
        <v>123</v>
      </c>
      <c r="I6">
        <v>2</v>
      </c>
      <c r="J6" s="67">
        <v>5.4606244000000004</v>
      </c>
    </row>
    <row r="7" spans="1:10">
      <c r="A7" t="s">
        <v>123</v>
      </c>
      <c r="B7" s="10" t="s">
        <v>123</v>
      </c>
      <c r="C7">
        <v>1</v>
      </c>
      <c r="D7" s="7">
        <v>20.964095349809998</v>
      </c>
      <c r="G7" t="s">
        <v>156</v>
      </c>
      <c r="H7" t="s">
        <v>128</v>
      </c>
      <c r="I7">
        <v>1</v>
      </c>
      <c r="J7" s="67">
        <v>6.7036618800000003</v>
      </c>
    </row>
    <row r="8" spans="1:10">
      <c r="A8" t="s">
        <v>123</v>
      </c>
      <c r="B8" s="10" t="s">
        <v>123</v>
      </c>
      <c r="C8">
        <v>0</v>
      </c>
      <c r="D8" s="7">
        <v>20.964217835669999</v>
      </c>
      <c r="E8" t="s">
        <v>123</v>
      </c>
      <c r="G8" t="s">
        <v>157</v>
      </c>
      <c r="H8" t="s">
        <v>125</v>
      </c>
      <c r="I8">
        <v>1</v>
      </c>
      <c r="J8" s="67">
        <v>7.7304545999999998</v>
      </c>
    </row>
    <row r="9" spans="1:10">
      <c r="A9" t="s">
        <v>126</v>
      </c>
      <c r="B9" s="10" t="s">
        <v>128</v>
      </c>
      <c r="C9">
        <v>1</v>
      </c>
      <c r="D9" s="7">
        <v>21.218021673199999</v>
      </c>
      <c r="E9" t="s">
        <v>123</v>
      </c>
      <c r="G9" t="s">
        <v>157</v>
      </c>
      <c r="H9" t="s">
        <v>122</v>
      </c>
      <c r="I9">
        <v>0</v>
      </c>
      <c r="J9" s="67">
        <v>7.9260761999999998</v>
      </c>
    </row>
    <row r="10" spans="1:10">
      <c r="A10" t="s">
        <v>129</v>
      </c>
      <c r="B10" s="10" t="s">
        <v>125</v>
      </c>
      <c r="C10">
        <v>1</v>
      </c>
      <c r="D10" s="7">
        <v>22.718465298000002</v>
      </c>
      <c r="E10" t="s">
        <v>123</v>
      </c>
      <c r="G10" t="s">
        <v>158</v>
      </c>
      <c r="H10" t="s">
        <v>159</v>
      </c>
      <c r="I10">
        <v>2</v>
      </c>
      <c r="J10" s="67">
        <v>8.5408279999999994</v>
      </c>
    </row>
    <row r="11" spans="1:10">
      <c r="A11" t="s">
        <v>129</v>
      </c>
      <c r="B11" s="10" t="s">
        <v>122</v>
      </c>
      <c r="C11">
        <v>0</v>
      </c>
      <c r="D11" s="7">
        <v>22.920316225000001</v>
      </c>
      <c r="E11" t="s">
        <v>123</v>
      </c>
      <c r="G11" t="s">
        <v>123</v>
      </c>
      <c r="H11" t="s">
        <v>123</v>
      </c>
      <c r="I11">
        <v>1</v>
      </c>
      <c r="J11" s="67">
        <v>9.7715680000000003</v>
      </c>
    </row>
    <row r="12" spans="1:10">
      <c r="A12" t="s">
        <v>130</v>
      </c>
      <c r="B12" s="10" t="s">
        <v>127</v>
      </c>
      <c r="C12">
        <v>2</v>
      </c>
      <c r="D12" s="7">
        <v>23.007072004899999</v>
      </c>
      <c r="G12" t="s">
        <v>160</v>
      </c>
      <c r="H12" t="s">
        <v>127</v>
      </c>
      <c r="I12">
        <v>0</v>
      </c>
      <c r="J12" s="67">
        <v>8.6189564000000001</v>
      </c>
    </row>
    <row r="13" spans="1:10">
      <c r="A13" t="s">
        <v>123</v>
      </c>
      <c r="B13" s="10" t="s">
        <v>123</v>
      </c>
      <c r="C13">
        <v>1</v>
      </c>
      <c r="D13" s="7">
        <v>23.007074729500001</v>
      </c>
      <c r="G13" t="s">
        <v>123</v>
      </c>
      <c r="H13" t="s">
        <v>123</v>
      </c>
      <c r="I13">
        <v>1</v>
      </c>
      <c r="J13" s="67">
        <v>8.6369623000000004</v>
      </c>
    </row>
    <row r="14" spans="1:10">
      <c r="A14" t="s">
        <v>123</v>
      </c>
      <c r="B14" s="10" t="s">
        <v>123</v>
      </c>
      <c r="C14">
        <v>0</v>
      </c>
      <c r="D14" s="7">
        <v>23.007108285200001</v>
      </c>
      <c r="E14" t="s">
        <v>123</v>
      </c>
      <c r="G14" t="s">
        <v>123</v>
      </c>
      <c r="H14" t="s">
        <v>123</v>
      </c>
      <c r="I14">
        <v>2</v>
      </c>
      <c r="J14" s="67">
        <v>8.8285789999999995</v>
      </c>
    </row>
    <row r="15" spans="1:10">
      <c r="A15" t="s">
        <v>131</v>
      </c>
      <c r="B15" s="10" t="s">
        <v>132</v>
      </c>
      <c r="C15">
        <v>3</v>
      </c>
      <c r="D15" s="7">
        <v>23.07364956332</v>
      </c>
      <c r="G15" t="s">
        <v>158</v>
      </c>
      <c r="H15" t="s">
        <v>161</v>
      </c>
      <c r="I15">
        <v>3</v>
      </c>
      <c r="J15" s="67">
        <v>8.7944700000000005</v>
      </c>
    </row>
    <row r="16" spans="1:10">
      <c r="A16" t="s">
        <v>123</v>
      </c>
      <c r="B16" s="10" t="s">
        <v>123</v>
      </c>
      <c r="C16">
        <v>2</v>
      </c>
      <c r="D16" s="7">
        <v>23.073649874819999</v>
      </c>
      <c r="G16" t="s">
        <v>123</v>
      </c>
      <c r="H16" t="s">
        <v>123</v>
      </c>
      <c r="I16">
        <v>4</v>
      </c>
      <c r="J16" s="67">
        <v>9.5399969999999996</v>
      </c>
    </row>
    <row r="17" spans="1:10">
      <c r="A17" t="s">
        <v>123</v>
      </c>
      <c r="B17" s="10" t="s">
        <v>123</v>
      </c>
      <c r="C17">
        <v>1</v>
      </c>
      <c r="D17" s="7">
        <v>23.073655355069999</v>
      </c>
      <c r="E17" t="s">
        <v>123</v>
      </c>
      <c r="G17" t="s">
        <v>160</v>
      </c>
      <c r="H17" t="s">
        <v>128</v>
      </c>
      <c r="I17">
        <v>1</v>
      </c>
      <c r="J17" s="67">
        <v>8.8394359999999992</v>
      </c>
    </row>
    <row r="18" spans="1:10">
      <c r="A18" t="s">
        <v>131</v>
      </c>
      <c r="B18" s="10" t="s">
        <v>133</v>
      </c>
      <c r="C18">
        <v>2</v>
      </c>
      <c r="D18" s="7">
        <v>23.07407365281</v>
      </c>
      <c r="E18" t="s">
        <v>123</v>
      </c>
      <c r="G18" t="s">
        <v>162</v>
      </c>
      <c r="H18" t="s">
        <v>133</v>
      </c>
      <c r="I18">
        <v>2</v>
      </c>
      <c r="J18" s="67">
        <v>8.8441708000000006</v>
      </c>
    </row>
    <row r="19" spans="1:10">
      <c r="A19" t="s">
        <v>130</v>
      </c>
      <c r="B19" s="10" t="s">
        <v>128</v>
      </c>
      <c r="C19">
        <v>1</v>
      </c>
      <c r="D19" s="7">
        <v>23.087017385399999</v>
      </c>
      <c r="E19" t="s">
        <v>123</v>
      </c>
      <c r="G19" t="s">
        <v>162</v>
      </c>
      <c r="H19" t="s">
        <v>132</v>
      </c>
      <c r="I19">
        <v>1</v>
      </c>
      <c r="J19" s="67">
        <v>8.8445368000000002</v>
      </c>
    </row>
    <row r="20" spans="1:10">
      <c r="A20" t="s">
        <v>134</v>
      </c>
      <c r="B20" s="10" t="s">
        <v>125</v>
      </c>
      <c r="C20">
        <v>1</v>
      </c>
      <c r="D20" s="7">
        <v>23.593957536200001</v>
      </c>
      <c r="E20" t="s">
        <v>123</v>
      </c>
      <c r="G20" t="s">
        <v>123</v>
      </c>
      <c r="H20" t="s">
        <v>123</v>
      </c>
      <c r="I20">
        <v>2</v>
      </c>
      <c r="J20" s="67">
        <v>8.8519842999999998</v>
      </c>
    </row>
    <row r="21" spans="1:10">
      <c r="A21" t="s">
        <v>134</v>
      </c>
      <c r="B21" s="10" t="s">
        <v>122</v>
      </c>
      <c r="C21">
        <v>0</v>
      </c>
      <c r="D21" s="7">
        <v>23.673569408599999</v>
      </c>
      <c r="E21" t="s">
        <v>123</v>
      </c>
      <c r="G21" t="s">
        <v>123</v>
      </c>
      <c r="H21" t="s">
        <v>123</v>
      </c>
      <c r="I21">
        <v>3</v>
      </c>
      <c r="J21" s="67">
        <v>8.8563369999999999</v>
      </c>
    </row>
    <row r="22" spans="1:10">
      <c r="A22" t="s">
        <v>135</v>
      </c>
      <c r="B22" s="10" t="s">
        <v>127</v>
      </c>
      <c r="C22">
        <v>2</v>
      </c>
      <c r="D22" s="7">
        <v>23.707890044199999</v>
      </c>
    </row>
    <row r="23" spans="1:10">
      <c r="A23" t="s">
        <v>123</v>
      </c>
      <c r="B23" s="10" t="s">
        <v>123</v>
      </c>
      <c r="C23">
        <v>1</v>
      </c>
      <c r="D23" s="7">
        <v>23.707891159500001</v>
      </c>
    </row>
    <row r="24" spans="1:10">
      <c r="A24" t="s">
        <v>123</v>
      </c>
      <c r="B24" s="10" t="s">
        <v>123</v>
      </c>
      <c r="C24">
        <v>0</v>
      </c>
      <c r="D24" s="7">
        <v>23.707904838299999</v>
      </c>
      <c r="E24" t="s">
        <v>123</v>
      </c>
    </row>
    <row r="25" spans="1:10">
      <c r="A25" t="s">
        <v>136</v>
      </c>
      <c r="B25" s="10" t="s">
        <v>132</v>
      </c>
      <c r="C25">
        <v>3</v>
      </c>
      <c r="D25" s="7">
        <v>23.736089003789999</v>
      </c>
    </row>
    <row r="26" spans="1:10">
      <c r="A26" t="s">
        <v>123</v>
      </c>
      <c r="B26" s="10" t="s">
        <v>123</v>
      </c>
      <c r="C26">
        <v>2</v>
      </c>
      <c r="D26" s="7">
        <v>23.736089152750001</v>
      </c>
    </row>
    <row r="27" spans="1:10">
      <c r="A27" t="s">
        <v>123</v>
      </c>
      <c r="B27" s="10" t="s">
        <v>123</v>
      </c>
      <c r="C27">
        <v>1</v>
      </c>
      <c r="D27" s="7">
        <v>23.736091449</v>
      </c>
      <c r="E27" t="s">
        <v>123</v>
      </c>
    </row>
    <row r="28" spans="1:10">
      <c r="A28" t="s">
        <v>136</v>
      </c>
      <c r="B28" s="10" t="s">
        <v>133</v>
      </c>
      <c r="C28">
        <v>2</v>
      </c>
      <c r="D28" s="7">
        <v>23.736333849169998</v>
      </c>
      <c r="E28" t="s">
        <v>123</v>
      </c>
    </row>
    <row r="29" spans="1:10">
      <c r="A29" t="s">
        <v>137</v>
      </c>
      <c r="B29" s="10" t="s">
        <v>138</v>
      </c>
      <c r="C29">
        <v>3</v>
      </c>
      <c r="D29" s="7">
        <v>23.737005621335001</v>
      </c>
    </row>
    <row r="30" spans="1:10">
      <c r="A30" t="s">
        <v>123</v>
      </c>
      <c r="B30" s="10" t="s">
        <v>123</v>
      </c>
      <c r="C30">
        <v>4</v>
      </c>
      <c r="D30" s="7">
        <v>23.737006506554</v>
      </c>
    </row>
    <row r="31" spans="1:10">
      <c r="A31" t="s">
        <v>123</v>
      </c>
      <c r="B31" s="10" t="s">
        <v>123</v>
      </c>
      <c r="C31">
        <v>2</v>
      </c>
      <c r="D31" s="7">
        <v>23.737007575094001</v>
      </c>
      <c r="E31" t="s">
        <v>123</v>
      </c>
    </row>
    <row r="32" spans="1:10">
      <c r="A32" t="s">
        <v>137</v>
      </c>
      <c r="B32" s="10" t="s">
        <v>139</v>
      </c>
      <c r="C32">
        <v>3</v>
      </c>
      <c r="D32" s="7">
        <v>23.737008536459001</v>
      </c>
      <c r="E32" t="s">
        <v>123</v>
      </c>
    </row>
    <row r="33" spans="1:5">
      <c r="A33" t="s">
        <v>135</v>
      </c>
      <c r="B33" s="10" t="s">
        <v>128</v>
      </c>
      <c r="C33">
        <v>1</v>
      </c>
      <c r="D33" s="7">
        <v>23.742068882800002</v>
      </c>
      <c r="E33" t="s">
        <v>123</v>
      </c>
    </row>
    <row r="34" spans="1:5">
      <c r="A34" t="s">
        <v>140</v>
      </c>
      <c r="B34" s="10" t="s">
        <v>125</v>
      </c>
      <c r="C34">
        <v>1</v>
      </c>
      <c r="D34" s="7">
        <v>23.971970217599999</v>
      </c>
      <c r="E34" t="s">
        <v>123</v>
      </c>
    </row>
    <row r="35" spans="1:5">
      <c r="A35" t="s">
        <v>140</v>
      </c>
      <c r="B35" s="10" t="s">
        <v>122</v>
      </c>
      <c r="C35">
        <v>0</v>
      </c>
      <c r="D35" s="7">
        <v>24.011213786700001</v>
      </c>
      <c r="E35" t="s">
        <v>123</v>
      </c>
    </row>
    <row r="36" spans="1:5">
      <c r="A36" t="s">
        <v>141</v>
      </c>
      <c r="B36" s="10" t="s">
        <v>127</v>
      </c>
      <c r="C36">
        <v>2</v>
      </c>
      <c r="D36" s="7">
        <v>24.028223859699999</v>
      </c>
    </row>
    <row r="37" spans="1:5">
      <c r="A37" t="s">
        <v>123</v>
      </c>
      <c r="B37" s="10" t="s">
        <v>123</v>
      </c>
      <c r="C37">
        <v>1</v>
      </c>
      <c r="D37" s="7">
        <v>24.028224420499999</v>
      </c>
    </row>
    <row r="38" spans="1:5">
      <c r="B38" s="10" t="s">
        <v>123</v>
      </c>
      <c r="C38">
        <v>0</v>
      </c>
      <c r="D38" s="7">
        <v>24.028231294800001</v>
      </c>
      <c r="E38" t="s">
        <v>123</v>
      </c>
    </row>
    <row r="39" spans="1:5">
      <c r="A39" t="s">
        <v>142</v>
      </c>
      <c r="B39" s="10" t="s">
        <v>132</v>
      </c>
      <c r="C39">
        <v>3</v>
      </c>
      <c r="D39" s="7">
        <v>24.042661036653001</v>
      </c>
    </row>
    <row r="40" spans="1:5">
      <c r="A40" t="s">
        <v>123</v>
      </c>
      <c r="B40" s="10" t="s">
        <v>123</v>
      </c>
      <c r="C40">
        <v>2</v>
      </c>
      <c r="D40" s="7">
        <v>24.042661116144</v>
      </c>
    </row>
    <row r="41" spans="1:5">
      <c r="A41" t="s">
        <v>123</v>
      </c>
      <c r="B41" s="10" t="s">
        <v>123</v>
      </c>
      <c r="C41">
        <v>1</v>
      </c>
      <c r="D41" s="7">
        <v>24.042662288854999</v>
      </c>
      <c r="E41" t="s">
        <v>123</v>
      </c>
    </row>
    <row r="42" spans="1:5">
      <c r="A42" t="s">
        <v>142</v>
      </c>
      <c r="B42" s="10" t="s">
        <v>133</v>
      </c>
      <c r="C42">
        <v>2</v>
      </c>
      <c r="D42" s="7">
        <v>24.042802206754999</v>
      </c>
      <c r="E42" t="s">
        <v>123</v>
      </c>
    </row>
    <row r="43" spans="1:5">
      <c r="A43" t="s">
        <v>143</v>
      </c>
      <c r="B43" s="10" t="s">
        <v>138</v>
      </c>
      <c r="C43">
        <v>3</v>
      </c>
      <c r="D43" s="7">
        <v>24.043152879082999</v>
      </c>
    </row>
    <row r="44" spans="1:5">
      <c r="A44" t="s">
        <v>123</v>
      </c>
      <c r="B44" s="10" t="s">
        <v>123</v>
      </c>
      <c r="C44">
        <v>4</v>
      </c>
      <c r="D44" s="7">
        <v>24.043153260751001</v>
      </c>
    </row>
    <row r="45" spans="1:5">
      <c r="A45" t="s">
        <v>123</v>
      </c>
      <c r="B45" s="10" t="s">
        <v>123</v>
      </c>
      <c r="C45">
        <v>2</v>
      </c>
      <c r="D45" s="7">
        <v>24.043153807565002</v>
      </c>
      <c r="E45" t="s">
        <v>123</v>
      </c>
    </row>
    <row r="46" spans="1:5">
      <c r="A46" t="s">
        <v>143</v>
      </c>
      <c r="B46" s="10" t="s">
        <v>139</v>
      </c>
      <c r="C46">
        <v>3</v>
      </c>
      <c r="D46" s="7">
        <v>24.043154443357999</v>
      </c>
      <c r="E46" t="s">
        <v>123</v>
      </c>
    </row>
    <row r="47" spans="1:5">
      <c r="A47" t="s">
        <v>144</v>
      </c>
      <c r="B47" s="10" t="s">
        <v>145</v>
      </c>
      <c r="C47">
        <v>4</v>
      </c>
      <c r="D47" s="7">
        <v>24.043214460089999</v>
      </c>
    </row>
    <row r="48" spans="1:5">
      <c r="A48" t="s">
        <v>123</v>
      </c>
      <c r="B48" s="10" t="s">
        <v>123</v>
      </c>
      <c r="C48">
        <v>5</v>
      </c>
      <c r="D48" s="7">
        <v>24.043214803591098</v>
      </c>
    </row>
    <row r="49" spans="1:5">
      <c r="A49" t="s">
        <v>123</v>
      </c>
      <c r="B49" s="10" t="s">
        <v>123</v>
      </c>
      <c r="C49">
        <v>3</v>
      </c>
      <c r="D49" s="7">
        <v>24.043215115892401</v>
      </c>
      <c r="E49" t="s">
        <v>123</v>
      </c>
    </row>
    <row r="50" spans="1:5">
      <c r="A50" t="s">
        <v>144</v>
      </c>
      <c r="B50" s="10" t="s">
        <v>146</v>
      </c>
      <c r="C50">
        <v>4</v>
      </c>
      <c r="D50" s="7">
        <v>24.043215326040499</v>
      </c>
      <c r="E50" t="s">
        <v>123</v>
      </c>
    </row>
    <row r="51" spans="1:5">
      <c r="A51" t="s">
        <v>141</v>
      </c>
      <c r="B51" s="10" t="s">
        <v>128</v>
      </c>
      <c r="C51">
        <v>1</v>
      </c>
      <c r="D51" s="7">
        <v>24.045799201299999</v>
      </c>
      <c r="E51" t="s">
        <v>123</v>
      </c>
    </row>
    <row r="52" spans="1:5">
      <c r="A52" t="s">
        <v>147</v>
      </c>
      <c r="B52" s="10" t="s">
        <v>125</v>
      </c>
      <c r="C52">
        <v>1</v>
      </c>
      <c r="D52" s="7">
        <v>24.1689970101</v>
      </c>
      <c r="E52" t="s">
        <v>123</v>
      </c>
    </row>
    <row r="53" spans="1:5">
      <c r="A53" t="s">
        <v>147</v>
      </c>
      <c r="B53" s="10" t="s">
        <v>122</v>
      </c>
      <c r="C53">
        <v>0</v>
      </c>
      <c r="D53" s="7">
        <v>24.1911590606</v>
      </c>
      <c r="E53" t="s">
        <v>123</v>
      </c>
    </row>
    <row r="54" spans="1:5">
      <c r="A54" t="s">
        <v>148</v>
      </c>
      <c r="B54" s="10" t="s">
        <v>127</v>
      </c>
      <c r="C54">
        <v>2</v>
      </c>
      <c r="D54" s="7">
        <v>24.200814239420001</v>
      </c>
    </row>
    <row r="55" spans="1:5">
      <c r="A55" t="s">
        <v>123</v>
      </c>
      <c r="B55" s="10" t="s">
        <v>123</v>
      </c>
      <c r="C55">
        <v>1</v>
      </c>
      <c r="D55" s="7">
        <v>24.200814559889999</v>
      </c>
    </row>
    <row r="56" spans="1:5">
      <c r="A56" t="s">
        <v>123</v>
      </c>
      <c r="B56" s="10" t="s">
        <v>123</v>
      </c>
      <c r="C56">
        <v>0</v>
      </c>
      <c r="D56" s="7">
        <v>24.200818492949999</v>
      </c>
      <c r="E56" t="s">
        <v>123</v>
      </c>
    </row>
    <row r="57" spans="1:5">
      <c r="A57" t="s">
        <v>149</v>
      </c>
      <c r="B57" s="10" t="s">
        <v>132</v>
      </c>
      <c r="C57">
        <v>3</v>
      </c>
      <c r="D57" s="7">
        <v>24.209161894586</v>
      </c>
    </row>
    <row r="58" spans="1:5">
      <c r="A58" t="s">
        <v>123</v>
      </c>
      <c r="B58" s="10" t="s">
        <v>123</v>
      </c>
      <c r="C58">
        <v>2</v>
      </c>
      <c r="D58" s="7">
        <v>24.209161941508999</v>
      </c>
    </row>
    <row r="59" spans="1:5">
      <c r="A59" t="s">
        <v>123</v>
      </c>
      <c r="B59" s="10" t="s">
        <v>123</v>
      </c>
      <c r="C59">
        <v>1</v>
      </c>
      <c r="D59" s="7">
        <v>24.209162619267001</v>
      </c>
      <c r="E59" t="s">
        <v>123</v>
      </c>
    </row>
    <row r="60" spans="1:5">
      <c r="A60" t="s">
        <v>149</v>
      </c>
      <c r="B60" s="10" t="s">
        <v>133</v>
      </c>
      <c r="C60">
        <v>2</v>
      </c>
      <c r="D60" s="7">
        <v>24.209248578139</v>
      </c>
      <c r="E60" t="s">
        <v>123</v>
      </c>
    </row>
    <row r="61" spans="1:5">
      <c r="A61" t="s">
        <v>150</v>
      </c>
      <c r="B61" s="10" t="s">
        <v>138</v>
      </c>
      <c r="C61">
        <v>3</v>
      </c>
      <c r="D61" s="7">
        <v>24.209453611880601</v>
      </c>
    </row>
    <row r="62" spans="1:5">
      <c r="A62" t="s">
        <v>123</v>
      </c>
      <c r="B62" s="10" t="s">
        <v>123</v>
      </c>
      <c r="C62">
        <v>4</v>
      </c>
      <c r="D62" s="7">
        <v>24.209453810831</v>
      </c>
    </row>
    <row r="63" spans="1:5">
      <c r="A63" t="s">
        <v>123</v>
      </c>
      <c r="B63" s="10" t="s">
        <v>123</v>
      </c>
      <c r="C63">
        <v>2</v>
      </c>
      <c r="D63" s="7">
        <v>24.2094541271798</v>
      </c>
      <c r="E63" t="s">
        <v>123</v>
      </c>
    </row>
    <row r="64" spans="1:5">
      <c r="A64" t="s">
        <v>150</v>
      </c>
      <c r="B64" s="10" t="s">
        <v>139</v>
      </c>
      <c r="C64">
        <v>3</v>
      </c>
      <c r="D64" s="7">
        <v>24.2094545501337</v>
      </c>
      <c r="E64" t="s">
        <v>123</v>
      </c>
    </row>
    <row r="65" spans="1:5">
      <c r="A65" t="s">
        <v>151</v>
      </c>
      <c r="B65" s="10" t="s">
        <v>145</v>
      </c>
      <c r="C65">
        <v>4</v>
      </c>
      <c r="D65" s="7">
        <v>24.2094906664828</v>
      </c>
    </row>
    <row r="66" spans="1:5">
      <c r="A66" t="s">
        <v>123</v>
      </c>
      <c r="B66" s="10" t="s">
        <v>123</v>
      </c>
      <c r="C66">
        <v>5</v>
      </c>
      <c r="D66" s="7">
        <v>24.2094908650874</v>
      </c>
    </row>
    <row r="67" spans="1:5">
      <c r="A67" t="s">
        <v>123</v>
      </c>
      <c r="B67" s="10" t="s">
        <v>123</v>
      </c>
      <c r="C67">
        <v>3</v>
      </c>
      <c r="D67" s="7">
        <v>24.209491045799499</v>
      </c>
      <c r="E67" t="s">
        <v>123</v>
      </c>
    </row>
    <row r="68" spans="1:5">
      <c r="A68" t="s">
        <v>151</v>
      </c>
      <c r="B68" s="10" t="s">
        <v>146</v>
      </c>
      <c r="C68">
        <v>4</v>
      </c>
      <c r="D68" s="7">
        <v>24.209491167622701</v>
      </c>
      <c r="E68" t="s">
        <v>123</v>
      </c>
    </row>
    <row r="69" spans="1:5">
      <c r="A69" t="s">
        <v>152</v>
      </c>
      <c r="B69" s="10" t="s">
        <v>153</v>
      </c>
      <c r="C69">
        <v>5</v>
      </c>
      <c r="D69" s="7">
        <v>24.2094993414828</v>
      </c>
    </row>
    <row r="70" spans="1:5">
      <c r="A70" t="s">
        <v>123</v>
      </c>
      <c r="B70" s="10" t="s">
        <v>123</v>
      </c>
      <c r="C70">
        <v>6</v>
      </c>
      <c r="D70" s="7">
        <v>24.209499470943801</v>
      </c>
    </row>
    <row r="71" spans="1:5">
      <c r="A71" t="s">
        <v>123</v>
      </c>
      <c r="B71" s="10" t="s">
        <v>123</v>
      </c>
      <c r="C71">
        <v>4</v>
      </c>
      <c r="D71" s="7">
        <v>24.209499588451301</v>
      </c>
    </row>
    <row r="72" spans="1:5">
      <c r="A72" t="s">
        <v>152</v>
      </c>
      <c r="B72" s="10" t="s">
        <v>154</v>
      </c>
      <c r="C72">
        <v>5</v>
      </c>
      <c r="D72" s="7">
        <v>24.209499676132602</v>
      </c>
      <c r="E72" t="s">
        <v>123</v>
      </c>
    </row>
    <row r="73" spans="1:5">
      <c r="A73" t="s">
        <v>148</v>
      </c>
      <c r="B73" s="10" t="s">
        <v>128</v>
      </c>
      <c r="C73">
        <v>1</v>
      </c>
      <c r="D73" s="7">
        <v>24.21100146141</v>
      </c>
    </row>
  </sheetData>
  <mergeCells count="4">
    <mergeCell ref="D1:D2"/>
    <mergeCell ref="A1:C1"/>
    <mergeCell ref="G1:I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5"/>
  <sheetViews>
    <sheetView workbookViewId="0">
      <pane ySplit="1800" topLeftCell="A30" activePane="bottomLeft"/>
      <selection activeCell="K4" sqref="K4"/>
      <selection pane="bottomLeft" activeCell="D117" sqref="D117"/>
    </sheetView>
  </sheetViews>
  <sheetFormatPr defaultRowHeight="15"/>
  <cols>
    <col min="1" max="2" width="10.140625" style="8" customWidth="1"/>
    <col min="3" max="3" width="11" style="44" customWidth="1"/>
    <col min="4" max="4" width="10.140625" style="8" customWidth="1"/>
    <col min="5" max="6" width="10.140625" customWidth="1"/>
    <col min="7" max="10" width="10.140625" style="10" customWidth="1"/>
    <col min="11" max="12" width="10.140625" style="8" customWidth="1"/>
    <col min="13" max="13" width="10.140625" customWidth="1"/>
  </cols>
  <sheetData>
    <row r="1" spans="1:13">
      <c r="A1" s="139" t="s">
        <v>104</v>
      </c>
      <c r="B1" s="139"/>
      <c r="C1" s="139"/>
      <c r="D1" s="139"/>
      <c r="E1" s="139"/>
      <c r="F1" s="139"/>
      <c r="L1" s="65" t="s">
        <v>119</v>
      </c>
    </row>
    <row r="2" spans="1:13">
      <c r="A2" s="46" t="s">
        <v>108</v>
      </c>
      <c r="G2" t="s">
        <v>105</v>
      </c>
      <c r="L2" s="66" t="s">
        <v>120</v>
      </c>
    </row>
    <row r="3" spans="1:13">
      <c r="A3" s="48" t="s">
        <v>107</v>
      </c>
      <c r="G3" t="s">
        <v>106</v>
      </c>
    </row>
    <row r="4" spans="1:13">
      <c r="A4" s="48" t="s">
        <v>109</v>
      </c>
    </row>
    <row r="5" spans="1:13">
      <c r="A5" s="48" t="s">
        <v>115</v>
      </c>
      <c r="E5" t="s">
        <v>102</v>
      </c>
    </row>
    <row r="7" spans="1:13">
      <c r="A7" s="161" t="s">
        <v>198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3">
      <c r="A8" s="158" t="s">
        <v>101</v>
      </c>
      <c r="B8" s="158"/>
      <c r="C8" s="160" t="s">
        <v>94</v>
      </c>
      <c r="D8" s="159" t="s">
        <v>93</v>
      </c>
      <c r="E8" s="157" t="s">
        <v>103</v>
      </c>
      <c r="F8" s="157"/>
      <c r="G8" s="159" t="s">
        <v>96</v>
      </c>
      <c r="H8" s="159"/>
      <c r="I8" s="157" t="s">
        <v>97</v>
      </c>
      <c r="J8" s="157"/>
      <c r="K8" s="158" t="s">
        <v>98</v>
      </c>
      <c r="L8" s="158"/>
      <c r="M8" s="159" t="s">
        <v>99</v>
      </c>
    </row>
    <row r="9" spans="1:13">
      <c r="A9" s="13" t="s">
        <v>23</v>
      </c>
      <c r="B9" s="13" t="s">
        <v>24</v>
      </c>
      <c r="C9" s="160"/>
      <c r="D9" s="159"/>
      <c r="E9" s="12" t="s">
        <v>90</v>
      </c>
      <c r="F9" s="12" t="s">
        <v>91</v>
      </c>
      <c r="G9" s="159"/>
      <c r="H9" s="159"/>
      <c r="I9" s="157"/>
      <c r="J9" s="157"/>
      <c r="K9" s="13" t="s">
        <v>88</v>
      </c>
      <c r="L9" s="13" t="s">
        <v>89</v>
      </c>
      <c r="M9" s="159"/>
    </row>
    <row r="10" spans="1:13">
      <c r="A10" s="49">
        <v>320.29259999999999</v>
      </c>
      <c r="B10" s="49">
        <v>320.29259999999999</v>
      </c>
      <c r="C10" s="45">
        <v>312214.7</v>
      </c>
      <c r="D10" s="26" t="s">
        <v>25</v>
      </c>
      <c r="E10" s="25">
        <v>20.96408587426</v>
      </c>
      <c r="F10" s="25">
        <v>59.673780000000001</v>
      </c>
      <c r="G10" s="27" t="s">
        <v>26</v>
      </c>
      <c r="H10" s="27" t="s">
        <v>27</v>
      </c>
      <c r="I10" s="27" t="s">
        <v>28</v>
      </c>
      <c r="J10" s="27" t="s">
        <v>29</v>
      </c>
      <c r="K10" s="26">
        <v>2</v>
      </c>
      <c r="L10" s="26" t="s">
        <v>30</v>
      </c>
      <c r="M10" s="25" t="s">
        <v>100</v>
      </c>
    </row>
    <row r="11" spans="1:13">
      <c r="A11" s="49">
        <v>320.29259999999999</v>
      </c>
      <c r="B11" s="49">
        <v>320.29259999999999</v>
      </c>
      <c r="C11" s="45">
        <v>312213.7</v>
      </c>
      <c r="D11" s="26" t="s">
        <v>25</v>
      </c>
      <c r="E11" s="25">
        <v>20.964217835669999</v>
      </c>
      <c r="F11" s="25">
        <v>59.673780000000001</v>
      </c>
      <c r="G11" s="27" t="s">
        <v>26</v>
      </c>
      <c r="H11" s="27" t="s">
        <v>27</v>
      </c>
      <c r="I11" s="27" t="s">
        <v>28</v>
      </c>
      <c r="J11" s="27" t="s">
        <v>29</v>
      </c>
      <c r="K11" s="26">
        <v>0</v>
      </c>
      <c r="L11" s="26" t="s">
        <v>30</v>
      </c>
      <c r="M11" s="25" t="s">
        <v>100</v>
      </c>
    </row>
    <row r="12" spans="1:13">
      <c r="A12" s="59">
        <v>320.29259999999999</v>
      </c>
      <c r="B12" s="59">
        <v>320.29259999999999</v>
      </c>
      <c r="C12" s="60">
        <v>312214.7</v>
      </c>
      <c r="D12" s="61">
        <v>10</v>
      </c>
      <c r="E12" s="62">
        <v>20.964095349809998</v>
      </c>
      <c r="F12" s="62">
        <v>59.673780000000001</v>
      </c>
      <c r="G12" s="63" t="s">
        <v>26</v>
      </c>
      <c r="H12" s="63" t="s">
        <v>27</v>
      </c>
      <c r="I12" s="63" t="s">
        <v>28</v>
      </c>
      <c r="J12" s="63" t="s">
        <v>29</v>
      </c>
      <c r="K12" s="61">
        <v>1</v>
      </c>
      <c r="L12" s="61" t="s">
        <v>30</v>
      </c>
      <c r="M12" s="62" t="s">
        <v>100</v>
      </c>
    </row>
    <row r="13" spans="1:13">
      <c r="A13" s="59">
        <v>505.61</v>
      </c>
      <c r="B13" s="59">
        <v>505.50040000000001</v>
      </c>
      <c r="C13" s="60">
        <v>197823.79</v>
      </c>
      <c r="D13" s="61">
        <v>2</v>
      </c>
      <c r="E13" s="62">
        <v>0</v>
      </c>
      <c r="F13" s="62">
        <v>24.527021999999999</v>
      </c>
      <c r="G13" s="63" t="s">
        <v>31</v>
      </c>
      <c r="H13" s="63" t="s">
        <v>32</v>
      </c>
      <c r="I13" s="63" t="s">
        <v>33</v>
      </c>
      <c r="J13" s="63" t="s">
        <v>34</v>
      </c>
      <c r="K13" s="61">
        <v>0</v>
      </c>
      <c r="L13" s="61">
        <v>1</v>
      </c>
      <c r="M13" s="62" t="s">
        <v>100</v>
      </c>
    </row>
    <row r="14" spans="1:13">
      <c r="A14" s="49">
        <v>505.75</v>
      </c>
      <c r="B14" s="49">
        <v>505.68430000000001</v>
      </c>
      <c r="C14" s="45">
        <v>197751.82</v>
      </c>
      <c r="D14" s="26">
        <v>3</v>
      </c>
      <c r="E14" s="25">
        <v>0</v>
      </c>
      <c r="F14" s="25">
        <v>24.518098999999999</v>
      </c>
      <c r="G14" s="27" t="s">
        <v>31</v>
      </c>
      <c r="H14" s="27" t="s">
        <v>35</v>
      </c>
      <c r="I14" s="27" t="s">
        <v>33</v>
      </c>
      <c r="J14" s="27" t="s">
        <v>34</v>
      </c>
      <c r="K14" s="26">
        <v>0</v>
      </c>
      <c r="L14" s="26">
        <v>1</v>
      </c>
      <c r="M14" s="25" t="s">
        <v>100</v>
      </c>
    </row>
    <row r="15" spans="1:13">
      <c r="A15" s="49">
        <v>505.9</v>
      </c>
      <c r="B15" s="49">
        <v>505.91250000000002</v>
      </c>
      <c r="C15" s="45">
        <v>197662.63</v>
      </c>
      <c r="D15" s="26">
        <v>4</v>
      </c>
      <c r="E15" s="25">
        <v>0</v>
      </c>
      <c r="F15" s="25">
        <v>24.507041000000001</v>
      </c>
      <c r="G15" s="27" t="s">
        <v>31</v>
      </c>
      <c r="H15" s="27" t="s">
        <v>36</v>
      </c>
      <c r="I15" s="27" t="s">
        <v>33</v>
      </c>
      <c r="J15" s="27" t="s">
        <v>34</v>
      </c>
      <c r="K15" s="26">
        <v>0</v>
      </c>
      <c r="L15" s="26">
        <v>1</v>
      </c>
      <c r="M15" s="25" t="s">
        <v>100</v>
      </c>
    </row>
    <row r="16" spans="1:13">
      <c r="A16" s="49">
        <v>506.31</v>
      </c>
      <c r="B16" s="49">
        <v>506.20030000000003</v>
      </c>
      <c r="C16" s="45">
        <v>197550.24</v>
      </c>
      <c r="D16" s="26">
        <v>5</v>
      </c>
      <c r="E16" s="25">
        <v>0</v>
      </c>
      <c r="F16" s="25">
        <v>24.493106999999998</v>
      </c>
      <c r="G16" s="27" t="s">
        <v>31</v>
      </c>
      <c r="H16" s="27" t="s">
        <v>37</v>
      </c>
      <c r="I16" s="27" t="s">
        <v>33</v>
      </c>
      <c r="J16" s="27" t="s">
        <v>34</v>
      </c>
      <c r="K16" s="26">
        <v>0</v>
      </c>
      <c r="L16" s="26">
        <v>1</v>
      </c>
      <c r="M16" s="25" t="s">
        <v>100</v>
      </c>
    </row>
    <row r="17" spans="1:14">
      <c r="A17" s="49">
        <v>506.56</v>
      </c>
      <c r="B17" s="49">
        <v>506.57049999999998</v>
      </c>
      <c r="C17" s="45">
        <v>197405.87</v>
      </c>
      <c r="D17" s="26">
        <v>7</v>
      </c>
      <c r="E17" s="25">
        <v>0</v>
      </c>
      <c r="F17" s="25">
        <v>24.475207000000001</v>
      </c>
      <c r="G17" s="27" t="s">
        <v>31</v>
      </c>
      <c r="H17" s="27" t="s">
        <v>38</v>
      </c>
      <c r="I17" s="27" t="s">
        <v>33</v>
      </c>
      <c r="J17" s="27" t="s">
        <v>34</v>
      </c>
      <c r="K17" s="26">
        <v>0</v>
      </c>
      <c r="L17" s="26">
        <v>1</v>
      </c>
      <c r="M17" s="25" t="s">
        <v>100</v>
      </c>
    </row>
    <row r="18" spans="1:14">
      <c r="A18" s="49">
        <v>507.08</v>
      </c>
      <c r="B18" s="49">
        <v>507.058021</v>
      </c>
      <c r="C18" s="45">
        <v>197216.08956220001</v>
      </c>
      <c r="D18" s="26">
        <v>10</v>
      </c>
      <c r="E18" s="25">
        <v>0</v>
      </c>
      <c r="F18" s="25">
        <v>24.451677228339999</v>
      </c>
      <c r="G18" s="27" t="s">
        <v>31</v>
      </c>
      <c r="H18" s="27" t="s">
        <v>39</v>
      </c>
      <c r="I18" s="27" t="s">
        <v>33</v>
      </c>
      <c r="J18" s="27" t="s">
        <v>34</v>
      </c>
      <c r="K18" s="26">
        <v>0</v>
      </c>
      <c r="L18" s="26">
        <v>1</v>
      </c>
      <c r="M18" s="25" t="s">
        <v>100</v>
      </c>
    </row>
    <row r="19" spans="1:14">
      <c r="A19" s="49">
        <v>507.71</v>
      </c>
      <c r="B19" s="49">
        <v>507.71809500000001</v>
      </c>
      <c r="C19" s="45">
        <v>196959.692816</v>
      </c>
      <c r="D19" s="26">
        <v>15</v>
      </c>
      <c r="E19" s="25">
        <v>0</v>
      </c>
      <c r="F19" s="25">
        <v>24.419888085299998</v>
      </c>
      <c r="G19" s="27" t="s">
        <v>31</v>
      </c>
      <c r="H19" s="27" t="s">
        <v>40</v>
      </c>
      <c r="I19" s="27" t="s">
        <v>33</v>
      </c>
      <c r="J19" s="27" t="s">
        <v>34</v>
      </c>
      <c r="K19" s="26">
        <v>0</v>
      </c>
      <c r="L19" s="26">
        <v>1</v>
      </c>
      <c r="M19" s="25" t="s">
        <v>100</v>
      </c>
    </row>
    <row r="20" spans="1:14">
      <c r="A20" s="49">
        <v>508.63</v>
      </c>
      <c r="B20" s="49">
        <v>508.64337599999999</v>
      </c>
      <c r="C20" s="45">
        <v>196601.40024700001</v>
      </c>
      <c r="D20" s="26">
        <v>20</v>
      </c>
      <c r="E20" s="25">
        <v>0</v>
      </c>
      <c r="F20" s="25">
        <v>24.375465471150001</v>
      </c>
      <c r="G20" s="27" t="s">
        <v>31</v>
      </c>
      <c r="H20" s="27" t="s">
        <v>41</v>
      </c>
      <c r="I20" s="27" t="s">
        <v>33</v>
      </c>
      <c r="J20" s="27" t="s">
        <v>34</v>
      </c>
      <c r="K20" s="26">
        <v>0</v>
      </c>
      <c r="L20" s="26">
        <v>1</v>
      </c>
      <c r="M20" s="25" t="s">
        <v>100</v>
      </c>
    </row>
    <row r="21" spans="1:14">
      <c r="A21" s="49">
        <v>509.97</v>
      </c>
      <c r="B21" s="49">
        <v>509.99829299999999</v>
      </c>
      <c r="C21" s="45">
        <v>196079.0875698</v>
      </c>
      <c r="D21" s="26">
        <v>25</v>
      </c>
      <c r="E21" s="25">
        <v>0</v>
      </c>
      <c r="F21" s="25">
        <v>24.310706956650002</v>
      </c>
      <c r="G21" s="27" t="s">
        <v>31</v>
      </c>
      <c r="H21" s="27" t="s">
        <v>42</v>
      </c>
      <c r="I21" s="27" t="s">
        <v>33</v>
      </c>
      <c r="J21" s="27" t="s">
        <v>34</v>
      </c>
      <c r="K21" s="26">
        <v>0</v>
      </c>
      <c r="L21" s="26">
        <v>1</v>
      </c>
      <c r="M21" s="25" t="s">
        <v>100</v>
      </c>
    </row>
    <row r="22" spans="1:14">
      <c r="A22" s="50" t="s">
        <v>110</v>
      </c>
      <c r="B22" s="49">
        <v>510.13298800000001</v>
      </c>
      <c r="C22" s="45">
        <v>196027.3150267</v>
      </c>
      <c r="D22" s="26"/>
      <c r="E22" s="25">
        <v>0</v>
      </c>
      <c r="F22" s="25">
        <v>24.304287979800002</v>
      </c>
      <c r="G22" s="27" t="s">
        <v>31</v>
      </c>
      <c r="H22" s="27" t="s">
        <v>42</v>
      </c>
      <c r="I22" s="27" t="s">
        <v>33</v>
      </c>
      <c r="J22" s="27" t="s">
        <v>28</v>
      </c>
      <c r="K22" s="26">
        <v>0</v>
      </c>
      <c r="L22" s="26">
        <v>2</v>
      </c>
      <c r="M22" s="25" t="s">
        <v>43</v>
      </c>
    </row>
    <row r="23" spans="1:14">
      <c r="A23" s="49">
        <v>512.07000000000005</v>
      </c>
      <c r="B23" s="49">
        <v>512.09856300000001</v>
      </c>
      <c r="C23" s="45">
        <v>195274.90846599999</v>
      </c>
      <c r="D23" s="26">
        <v>35</v>
      </c>
      <c r="E23" s="25">
        <v>0</v>
      </c>
      <c r="F23" s="25">
        <v>24.21100146141</v>
      </c>
      <c r="G23" s="27" t="s">
        <v>31</v>
      </c>
      <c r="H23" s="27" t="s">
        <v>44</v>
      </c>
      <c r="I23" s="27" t="s">
        <v>33</v>
      </c>
      <c r="J23" s="27" t="s">
        <v>34</v>
      </c>
      <c r="K23" s="26">
        <v>0</v>
      </c>
      <c r="L23" s="26">
        <v>1</v>
      </c>
      <c r="M23" s="25" t="s">
        <v>100</v>
      </c>
    </row>
    <row r="24" spans="1:14">
      <c r="A24" s="50" t="s">
        <v>110</v>
      </c>
      <c r="B24" s="49">
        <v>512.13564199999996</v>
      </c>
      <c r="C24" s="45">
        <v>195260.77050807999</v>
      </c>
      <c r="D24" s="26"/>
      <c r="E24" s="25">
        <v>0</v>
      </c>
      <c r="F24" s="25">
        <v>24.209248578139</v>
      </c>
      <c r="G24" s="27" t="s">
        <v>31</v>
      </c>
      <c r="H24" s="27" t="s">
        <v>45</v>
      </c>
      <c r="I24" s="27" t="s">
        <v>33</v>
      </c>
      <c r="J24" s="27" t="s">
        <v>46</v>
      </c>
      <c r="K24" s="26">
        <v>0</v>
      </c>
      <c r="L24" s="26">
        <v>2</v>
      </c>
      <c r="M24" s="25" t="s">
        <v>47</v>
      </c>
    </row>
    <row r="25" spans="1:14">
      <c r="A25" s="50" t="s">
        <v>110</v>
      </c>
      <c r="B25" s="49">
        <v>512.31412799999998</v>
      </c>
      <c r="C25" s="45">
        <v>195192.74297419999</v>
      </c>
      <c r="D25" s="26"/>
      <c r="E25" s="25">
        <v>0</v>
      </c>
      <c r="F25" s="25">
        <v>24.200814239420001</v>
      </c>
      <c r="G25" s="27" t="s">
        <v>31</v>
      </c>
      <c r="H25" s="27" t="s">
        <v>44</v>
      </c>
      <c r="I25" s="27" t="s">
        <v>33</v>
      </c>
      <c r="J25" s="27" t="s">
        <v>28</v>
      </c>
      <c r="K25" s="26">
        <v>0</v>
      </c>
      <c r="L25" s="26">
        <v>2</v>
      </c>
      <c r="M25" s="25" t="s">
        <v>43</v>
      </c>
    </row>
    <row r="26" spans="1:14">
      <c r="A26" s="49">
        <v>515.596</v>
      </c>
      <c r="B26" s="49">
        <v>515.61684200000002</v>
      </c>
      <c r="C26" s="45">
        <v>193942.462294</v>
      </c>
      <c r="D26" s="26">
        <v>50</v>
      </c>
      <c r="E26" s="25">
        <v>0</v>
      </c>
      <c r="F26" s="25">
        <v>24.045799201299999</v>
      </c>
      <c r="G26" s="27" t="s">
        <v>31</v>
      </c>
      <c r="H26" s="27" t="s">
        <v>48</v>
      </c>
      <c r="I26" s="27" t="s">
        <v>33</v>
      </c>
      <c r="J26" s="27" t="s">
        <v>34</v>
      </c>
      <c r="K26" s="26">
        <v>0</v>
      </c>
      <c r="L26" s="26">
        <v>1</v>
      </c>
      <c r="M26" s="25" t="s">
        <v>100</v>
      </c>
    </row>
    <row r="27" spans="1:14">
      <c r="A27" s="50" t="s">
        <v>110</v>
      </c>
      <c r="B27" s="49">
        <v>515.68111499999998</v>
      </c>
      <c r="C27" s="45">
        <v>193918.28990114</v>
      </c>
      <c r="D27" s="26"/>
      <c r="E27" s="25">
        <v>0</v>
      </c>
      <c r="F27" s="25">
        <v>24.042802206754999</v>
      </c>
      <c r="G27" s="27" t="s">
        <v>31</v>
      </c>
      <c r="H27" s="27" t="s">
        <v>49</v>
      </c>
      <c r="I27" s="27" t="s">
        <v>33</v>
      </c>
      <c r="J27" s="27" t="s">
        <v>46</v>
      </c>
      <c r="K27" s="26">
        <v>0</v>
      </c>
      <c r="L27" s="26">
        <v>2</v>
      </c>
      <c r="M27" s="25" t="s">
        <v>47</v>
      </c>
    </row>
    <row r="28" spans="1:14">
      <c r="A28" s="50" t="s">
        <v>110</v>
      </c>
      <c r="B28" s="49">
        <v>515.99398799999994</v>
      </c>
      <c r="C28" s="45">
        <v>193800.70759500001</v>
      </c>
      <c r="D28" s="26"/>
      <c r="E28" s="25">
        <v>0</v>
      </c>
      <c r="F28" s="25">
        <v>24.028223859699999</v>
      </c>
      <c r="G28" s="27" t="s">
        <v>31</v>
      </c>
      <c r="H28" s="27" t="s">
        <v>48</v>
      </c>
      <c r="I28" s="27" t="s">
        <v>33</v>
      </c>
      <c r="J28" s="27" t="s">
        <v>28</v>
      </c>
      <c r="K28" s="26">
        <v>0</v>
      </c>
      <c r="L28" s="26">
        <v>2</v>
      </c>
      <c r="M28" s="25" t="s">
        <v>43</v>
      </c>
    </row>
    <row r="29" spans="1:14">
      <c r="A29" s="49">
        <v>522.18600000000004</v>
      </c>
      <c r="B29" s="49">
        <v>522.21308599999998</v>
      </c>
      <c r="C29" s="45">
        <v>191492.71190900001</v>
      </c>
      <c r="D29" s="26">
        <v>100</v>
      </c>
      <c r="E29" s="25">
        <v>0</v>
      </c>
      <c r="F29" s="25">
        <v>23.742068882800002</v>
      </c>
      <c r="G29" s="27" t="s">
        <v>31</v>
      </c>
      <c r="H29" s="27" t="s">
        <v>50</v>
      </c>
      <c r="I29" s="27" t="s">
        <v>33</v>
      </c>
      <c r="J29" s="27" t="s">
        <v>34</v>
      </c>
      <c r="K29" s="26">
        <v>0</v>
      </c>
      <c r="L29" s="26">
        <v>1</v>
      </c>
      <c r="M29" s="25" t="s">
        <v>100</v>
      </c>
    </row>
    <row r="30" spans="1:14">
      <c r="A30" s="50" t="s">
        <v>110</v>
      </c>
      <c r="B30" s="49">
        <v>522.33925999999997</v>
      </c>
      <c r="C30" s="45">
        <v>191446.45574050001</v>
      </c>
      <c r="D30" s="26"/>
      <c r="E30" s="25">
        <v>0</v>
      </c>
      <c r="F30" s="25">
        <v>23.736333849169998</v>
      </c>
      <c r="G30" s="27" t="s">
        <v>31</v>
      </c>
      <c r="H30" s="27" t="s">
        <v>51</v>
      </c>
      <c r="I30" s="27" t="s">
        <v>33</v>
      </c>
      <c r="J30" s="27" t="s">
        <v>46</v>
      </c>
      <c r="K30" s="26">
        <v>0</v>
      </c>
      <c r="L30" s="26">
        <v>2</v>
      </c>
      <c r="M30" s="25" t="s">
        <v>47</v>
      </c>
    </row>
    <row r="31" spans="1:14">
      <c r="A31" s="50" t="s">
        <v>110</v>
      </c>
      <c r="B31" s="49">
        <v>522.96594200000004</v>
      </c>
      <c r="C31" s="45">
        <v>191217.04096700001</v>
      </c>
      <c r="D31" s="26"/>
      <c r="E31" s="25">
        <v>0</v>
      </c>
      <c r="F31" s="25">
        <v>23.707890044199999</v>
      </c>
      <c r="G31" s="27" t="s">
        <v>31</v>
      </c>
      <c r="H31" s="27" t="s">
        <v>50</v>
      </c>
      <c r="I31" s="27" t="s">
        <v>33</v>
      </c>
      <c r="J31" s="27" t="s">
        <v>28</v>
      </c>
      <c r="K31" s="26">
        <v>0</v>
      </c>
      <c r="L31" s="26">
        <v>2</v>
      </c>
      <c r="M31" s="25" t="s">
        <v>43</v>
      </c>
    </row>
    <row r="32" spans="1:14">
      <c r="A32" s="53">
        <v>537.02930000000003</v>
      </c>
      <c r="B32" s="53">
        <v>537.02991799999995</v>
      </c>
      <c r="C32" s="54">
        <v>186209.36494</v>
      </c>
      <c r="D32" s="55">
        <v>400</v>
      </c>
      <c r="E32" s="56">
        <v>0</v>
      </c>
      <c r="F32" s="56">
        <v>23.087017385399999</v>
      </c>
      <c r="G32" s="57" t="s">
        <v>31</v>
      </c>
      <c r="H32" s="57" t="s">
        <v>52</v>
      </c>
      <c r="I32" s="57" t="s">
        <v>33</v>
      </c>
      <c r="J32" s="57" t="s">
        <v>34</v>
      </c>
      <c r="K32" s="55">
        <v>0</v>
      </c>
      <c r="L32" s="55">
        <v>1</v>
      </c>
      <c r="M32" s="56" t="s">
        <v>100</v>
      </c>
      <c r="N32" t="s">
        <v>113</v>
      </c>
    </row>
    <row r="33" spans="1:13">
      <c r="A33" s="58" t="s">
        <v>110</v>
      </c>
      <c r="B33" s="53">
        <v>537.33117300000004</v>
      </c>
      <c r="C33" s="54">
        <v>186104.9666893</v>
      </c>
      <c r="D33" s="55"/>
      <c r="E33" s="56">
        <v>0</v>
      </c>
      <c r="F33" s="56">
        <v>23.07407365281</v>
      </c>
      <c r="G33" s="57" t="s">
        <v>31</v>
      </c>
      <c r="H33" s="57" t="s">
        <v>53</v>
      </c>
      <c r="I33" s="57" t="s">
        <v>33</v>
      </c>
      <c r="J33" s="57" t="s">
        <v>46</v>
      </c>
      <c r="K33" s="55">
        <v>0</v>
      </c>
      <c r="L33" s="55">
        <v>2</v>
      </c>
      <c r="M33" s="56" t="s">
        <v>47</v>
      </c>
    </row>
    <row r="34" spans="1:13">
      <c r="A34" s="58" t="s">
        <v>110</v>
      </c>
      <c r="B34" s="53">
        <v>538.89599899999996</v>
      </c>
      <c r="C34" s="54">
        <v>185564.56192000001</v>
      </c>
      <c r="D34" s="55"/>
      <c r="E34" s="56">
        <v>0</v>
      </c>
      <c r="F34" s="56">
        <v>23.007072004899999</v>
      </c>
      <c r="G34" s="57" t="s">
        <v>31</v>
      </c>
      <c r="H34" s="57" t="s">
        <v>52</v>
      </c>
      <c r="I34" s="57" t="s">
        <v>33</v>
      </c>
      <c r="J34" s="57" t="s">
        <v>28</v>
      </c>
      <c r="K34" s="55">
        <v>0</v>
      </c>
      <c r="L34" s="55">
        <v>2</v>
      </c>
      <c r="M34" s="56" t="s">
        <v>43</v>
      </c>
    </row>
    <row r="35" spans="1:13">
      <c r="A35" s="53">
        <v>584.33389999999997</v>
      </c>
      <c r="B35" s="53">
        <v>584.33435699999995</v>
      </c>
      <c r="C35" s="54">
        <v>171134.89694599999</v>
      </c>
      <c r="D35" s="55">
        <v>1000</v>
      </c>
      <c r="E35" s="56">
        <v>0</v>
      </c>
      <c r="F35" s="56">
        <v>21.218021673199999</v>
      </c>
      <c r="G35" s="57" t="s">
        <v>31</v>
      </c>
      <c r="H35" s="57" t="s">
        <v>26</v>
      </c>
      <c r="I35" s="57" t="s">
        <v>33</v>
      </c>
      <c r="J35" s="57" t="s">
        <v>34</v>
      </c>
      <c r="K35" s="55">
        <v>0</v>
      </c>
      <c r="L35" s="55">
        <v>1</v>
      </c>
      <c r="M35" s="56" t="s">
        <v>100</v>
      </c>
    </row>
    <row r="36" spans="1:13">
      <c r="A36" s="53">
        <v>591.41210000000001</v>
      </c>
      <c r="B36" s="53">
        <v>591.41207099999997</v>
      </c>
      <c r="C36" s="54">
        <v>169086.8428979</v>
      </c>
      <c r="D36" s="55">
        <v>50</v>
      </c>
      <c r="E36" s="56">
        <v>0</v>
      </c>
      <c r="F36" s="56">
        <v>20.964095349809998</v>
      </c>
      <c r="G36" s="57" t="s">
        <v>31</v>
      </c>
      <c r="H36" s="57" t="s">
        <v>26</v>
      </c>
      <c r="I36" s="57" t="s">
        <v>33</v>
      </c>
      <c r="J36" s="57" t="s">
        <v>28</v>
      </c>
      <c r="K36" s="55">
        <v>0</v>
      </c>
      <c r="L36" s="55">
        <v>1</v>
      </c>
      <c r="M36" s="56" t="s">
        <v>100</v>
      </c>
    </row>
    <row r="37" spans="1:13">
      <c r="A37" s="58" t="s">
        <v>110</v>
      </c>
      <c r="B37" s="53">
        <v>591.41233899999997</v>
      </c>
      <c r="C37" s="54">
        <v>169086.76647249999</v>
      </c>
      <c r="D37" s="55"/>
      <c r="E37" s="56">
        <v>0</v>
      </c>
      <c r="F37" s="56">
        <v>20.96408587426</v>
      </c>
      <c r="G37" s="57" t="s">
        <v>31</v>
      </c>
      <c r="H37" s="57" t="s">
        <v>26</v>
      </c>
      <c r="I37" s="57" t="s">
        <v>33</v>
      </c>
      <c r="J37" s="57" t="s">
        <v>28</v>
      </c>
      <c r="K37" s="55">
        <v>0</v>
      </c>
      <c r="L37" s="55">
        <v>2</v>
      </c>
      <c r="M37" s="56" t="s">
        <v>43</v>
      </c>
    </row>
    <row r="38" spans="1:13">
      <c r="A38" s="58" t="s">
        <v>110</v>
      </c>
      <c r="B38" s="53">
        <v>625.56310699999995</v>
      </c>
      <c r="C38" s="54">
        <v>159855.97432969999</v>
      </c>
      <c r="D38" s="55"/>
      <c r="E38" s="56">
        <v>0</v>
      </c>
      <c r="F38" s="56">
        <v>19.819613582279999</v>
      </c>
      <c r="G38" s="57" t="s">
        <v>31</v>
      </c>
      <c r="H38" s="57" t="s">
        <v>54</v>
      </c>
      <c r="I38" s="57" t="s">
        <v>33</v>
      </c>
      <c r="J38" s="57" t="s">
        <v>55</v>
      </c>
      <c r="K38" s="55">
        <v>0</v>
      </c>
      <c r="L38" s="55">
        <v>1</v>
      </c>
      <c r="M38" s="56" t="s">
        <v>56</v>
      </c>
    </row>
    <row r="39" spans="1:13">
      <c r="A39" s="15"/>
      <c r="B39" s="15"/>
      <c r="C39" s="37"/>
      <c r="D39" s="15"/>
      <c r="E39" s="14"/>
      <c r="F39" s="14"/>
      <c r="G39" s="11"/>
      <c r="H39" s="11"/>
      <c r="I39" s="11"/>
      <c r="J39" s="11"/>
      <c r="K39" s="15"/>
      <c r="L39" s="15"/>
      <c r="M39" s="14"/>
    </row>
    <row r="40" spans="1:13">
      <c r="A40" s="158" t="s">
        <v>95</v>
      </c>
      <c r="B40" s="158"/>
      <c r="C40" s="160" t="s">
        <v>94</v>
      </c>
      <c r="D40" s="159" t="s">
        <v>93</v>
      </c>
      <c r="E40" s="157" t="s">
        <v>92</v>
      </c>
      <c r="F40" s="157"/>
      <c r="G40" s="159" t="s">
        <v>96</v>
      </c>
      <c r="H40" s="159"/>
      <c r="I40" s="157" t="s">
        <v>97</v>
      </c>
      <c r="J40" s="157"/>
      <c r="K40" s="158" t="s">
        <v>98</v>
      </c>
      <c r="L40" s="158"/>
      <c r="M40" s="159" t="s">
        <v>99</v>
      </c>
    </row>
    <row r="41" spans="1:13">
      <c r="A41" s="13" t="s">
        <v>23</v>
      </c>
      <c r="B41" s="13" t="s">
        <v>24</v>
      </c>
      <c r="C41" s="160"/>
      <c r="D41" s="159"/>
      <c r="E41" s="12" t="s">
        <v>90</v>
      </c>
      <c r="F41" s="12" t="s">
        <v>91</v>
      </c>
      <c r="G41" s="159"/>
      <c r="H41" s="159"/>
      <c r="I41" s="157"/>
      <c r="J41" s="157"/>
      <c r="K41" s="13" t="s">
        <v>88</v>
      </c>
      <c r="L41" s="13" t="s">
        <v>89</v>
      </c>
      <c r="M41" s="159"/>
    </row>
    <row r="42" spans="1:13" hidden="1">
      <c r="A42" s="15">
        <v>2577.6</v>
      </c>
      <c r="B42" s="15">
        <v>2577.6</v>
      </c>
      <c r="C42" s="37">
        <v>38784</v>
      </c>
      <c r="D42" s="15">
        <v>50</v>
      </c>
      <c r="E42" s="14">
        <v>58.311</v>
      </c>
      <c r="F42" s="14">
        <v>63.119599999999998</v>
      </c>
      <c r="G42" s="11" t="s">
        <v>57</v>
      </c>
      <c r="H42" s="11" t="s">
        <v>58</v>
      </c>
      <c r="I42" s="11" t="s">
        <v>28</v>
      </c>
      <c r="J42" s="11" t="s">
        <v>59</v>
      </c>
      <c r="K42" s="15" t="s">
        <v>30</v>
      </c>
      <c r="L42" s="15" t="s">
        <v>60</v>
      </c>
      <c r="M42" s="14" t="s">
        <v>100</v>
      </c>
    </row>
    <row r="43" spans="1:13" hidden="1">
      <c r="A43" s="15">
        <v>2677.1350000000002</v>
      </c>
      <c r="B43" s="15">
        <v>2677.12803244</v>
      </c>
      <c r="C43" s="37">
        <v>37342.3656519</v>
      </c>
      <c r="D43" s="15" t="s">
        <v>61</v>
      </c>
      <c r="E43" s="14">
        <v>19.819613582279999</v>
      </c>
      <c r="F43" s="14">
        <v>24.44947656095</v>
      </c>
      <c r="G43" s="11" t="s">
        <v>54</v>
      </c>
      <c r="H43" s="11" t="s">
        <v>39</v>
      </c>
      <c r="I43" s="11" t="s">
        <v>55</v>
      </c>
      <c r="J43" s="11" t="s">
        <v>28</v>
      </c>
      <c r="K43" s="15">
        <v>1</v>
      </c>
      <c r="L43" s="15">
        <v>0</v>
      </c>
      <c r="M43" s="14" t="s">
        <v>100</v>
      </c>
    </row>
    <row r="44" spans="1:13" hidden="1">
      <c r="A44" s="15">
        <v>2677.1350000000002</v>
      </c>
      <c r="B44" s="15">
        <v>2677.1285137499999</v>
      </c>
      <c r="C44" s="37">
        <v>37342.358938600002</v>
      </c>
      <c r="D44" s="15" t="s">
        <v>61</v>
      </c>
      <c r="E44" s="14">
        <v>19.819613582279999</v>
      </c>
      <c r="F44" s="14">
        <v>24.44947572861</v>
      </c>
      <c r="G44" s="11" t="s">
        <v>54</v>
      </c>
      <c r="H44" s="11" t="s">
        <v>39</v>
      </c>
      <c r="I44" s="11" t="s">
        <v>55</v>
      </c>
      <c r="J44" s="11" t="s">
        <v>28</v>
      </c>
      <c r="K44" s="15">
        <v>1</v>
      </c>
      <c r="L44" s="15">
        <v>1</v>
      </c>
      <c r="M44" s="14" t="s">
        <v>100</v>
      </c>
    </row>
    <row r="45" spans="1:13" hidden="1">
      <c r="A45" s="15">
        <v>2677.1350000000002</v>
      </c>
      <c r="B45" s="15">
        <v>2677.1285529000002</v>
      </c>
      <c r="C45" s="37">
        <v>37342.358392499998</v>
      </c>
      <c r="D45" s="15" t="s">
        <v>61</v>
      </c>
      <c r="E45" s="14">
        <v>19.819613582279999</v>
      </c>
      <c r="F45" s="14">
        <v>24.449475660899999</v>
      </c>
      <c r="G45" s="11" t="s">
        <v>54</v>
      </c>
      <c r="H45" s="11" t="s">
        <v>39</v>
      </c>
      <c r="I45" s="11" t="s">
        <v>55</v>
      </c>
      <c r="J45" s="11" t="s">
        <v>28</v>
      </c>
      <c r="K45" s="15">
        <v>1</v>
      </c>
      <c r="L45" s="15">
        <v>2</v>
      </c>
      <c r="M45" s="14" t="s">
        <v>100</v>
      </c>
    </row>
    <row r="46" spans="1:13" hidden="1">
      <c r="A46" s="15">
        <v>2696.1190000000001</v>
      </c>
      <c r="B46" s="15">
        <v>2696.1175883699998</v>
      </c>
      <c r="C46" s="37">
        <v>37079.367078399999</v>
      </c>
      <c r="D46" s="15" t="s">
        <v>61</v>
      </c>
      <c r="E46" s="14">
        <v>19.819613582279999</v>
      </c>
      <c r="F46" s="14">
        <v>24.416868895699999</v>
      </c>
      <c r="G46" s="11" t="s">
        <v>54</v>
      </c>
      <c r="H46" s="11" t="s">
        <v>40</v>
      </c>
      <c r="I46" s="11" t="s">
        <v>55</v>
      </c>
      <c r="J46" s="11" t="s">
        <v>28</v>
      </c>
      <c r="K46" s="15">
        <v>1</v>
      </c>
      <c r="L46" s="15">
        <v>0</v>
      </c>
      <c r="M46" s="14" t="s">
        <v>100</v>
      </c>
    </row>
    <row r="47" spans="1:13" hidden="1">
      <c r="A47" s="15">
        <v>2696.1190000000001</v>
      </c>
      <c r="B47" s="15">
        <v>2696.1182601300002</v>
      </c>
      <c r="C47" s="37">
        <v>37079.357840299999</v>
      </c>
      <c r="D47" s="15" t="s">
        <v>61</v>
      </c>
      <c r="E47" s="14">
        <v>19.819613582279999</v>
      </c>
      <c r="F47" s="14">
        <v>24.416867750320002</v>
      </c>
      <c r="G47" s="11" t="s">
        <v>54</v>
      </c>
      <c r="H47" s="11" t="s">
        <v>40</v>
      </c>
      <c r="I47" s="11" t="s">
        <v>55</v>
      </c>
      <c r="J47" s="11" t="s">
        <v>28</v>
      </c>
      <c r="K47" s="15">
        <v>1</v>
      </c>
      <c r="L47" s="15">
        <v>1</v>
      </c>
      <c r="M47" s="14" t="s">
        <v>100</v>
      </c>
    </row>
    <row r="48" spans="1:13" hidden="1">
      <c r="A48" s="15">
        <v>2696.1190000000001</v>
      </c>
      <c r="B48" s="15">
        <v>2696.1183148</v>
      </c>
      <c r="C48" s="37">
        <v>37079.357088500001</v>
      </c>
      <c r="D48" s="15" t="s">
        <v>61</v>
      </c>
      <c r="E48" s="14">
        <v>19.819613582279999</v>
      </c>
      <c r="F48" s="14">
        <v>24.41686765711</v>
      </c>
      <c r="G48" s="11" t="s">
        <v>54</v>
      </c>
      <c r="H48" s="11" t="s">
        <v>40</v>
      </c>
      <c r="I48" s="11" t="s">
        <v>55</v>
      </c>
      <c r="J48" s="11" t="s">
        <v>28</v>
      </c>
      <c r="K48" s="15">
        <v>1</v>
      </c>
      <c r="L48" s="15">
        <v>2</v>
      </c>
      <c r="M48" s="14" t="s">
        <v>100</v>
      </c>
    </row>
    <row r="49" spans="1:13" hidden="1">
      <c r="A49" s="15">
        <v>2723.1909999999998</v>
      </c>
      <c r="B49" s="15">
        <v>2723.1909995300002</v>
      </c>
      <c r="C49" s="37">
        <v>36710.751774900004</v>
      </c>
      <c r="D49" s="15" t="s">
        <v>61</v>
      </c>
      <c r="E49" s="14">
        <v>19.819613582279999</v>
      </c>
      <c r="F49" s="14">
        <v>24.371166425670001</v>
      </c>
      <c r="G49" s="11" t="s">
        <v>54</v>
      </c>
      <c r="H49" s="11" t="s">
        <v>41</v>
      </c>
      <c r="I49" s="11" t="s">
        <v>55</v>
      </c>
      <c r="J49" s="11" t="s">
        <v>28</v>
      </c>
      <c r="K49" s="15">
        <v>1</v>
      </c>
      <c r="L49" s="15">
        <v>0</v>
      </c>
      <c r="M49" s="14" t="s">
        <v>100</v>
      </c>
    </row>
    <row r="50" spans="1:13" hidden="1">
      <c r="A50" s="15">
        <v>2723.1909999999998</v>
      </c>
      <c r="B50" s="15">
        <v>2723.1919793100001</v>
      </c>
      <c r="C50" s="37">
        <v>36710.738567400003</v>
      </c>
      <c r="D50" s="15" t="s">
        <v>61</v>
      </c>
      <c r="E50" s="14">
        <v>19.819613582279999</v>
      </c>
      <c r="F50" s="14">
        <v>24.371164788150001</v>
      </c>
      <c r="G50" s="11" t="s">
        <v>54</v>
      </c>
      <c r="H50" s="11" t="s">
        <v>41</v>
      </c>
      <c r="I50" s="11" t="s">
        <v>55</v>
      </c>
      <c r="J50" s="11" t="s">
        <v>28</v>
      </c>
      <c r="K50" s="15">
        <v>1</v>
      </c>
      <c r="L50" s="15">
        <v>1</v>
      </c>
      <c r="M50" s="14" t="s">
        <v>100</v>
      </c>
    </row>
    <row r="51" spans="1:13" hidden="1">
      <c r="A51" s="15">
        <v>2723.1909999999998</v>
      </c>
      <c r="B51" s="15">
        <v>2723.1920590700001</v>
      </c>
      <c r="C51" s="37">
        <v>36710.737492300002</v>
      </c>
      <c r="D51" s="15" t="s">
        <v>61</v>
      </c>
      <c r="E51" s="14">
        <v>19.819613582279999</v>
      </c>
      <c r="F51" s="14">
        <v>24.371164654849998</v>
      </c>
      <c r="G51" s="11" t="s">
        <v>54</v>
      </c>
      <c r="H51" s="11" t="s">
        <v>41</v>
      </c>
      <c r="I51" s="11" t="s">
        <v>55</v>
      </c>
      <c r="J51" s="11" t="s">
        <v>28</v>
      </c>
      <c r="K51" s="15">
        <v>1</v>
      </c>
      <c r="L51" s="15">
        <v>2</v>
      </c>
      <c r="M51" s="14" t="s">
        <v>100</v>
      </c>
    </row>
    <row r="52" spans="1:13" hidden="1">
      <c r="A52" s="15"/>
      <c r="B52" s="15">
        <v>2763.8015785399998</v>
      </c>
      <c r="C52" s="37">
        <v>36171.362135199997</v>
      </c>
      <c r="D52" s="15" t="s">
        <v>62</v>
      </c>
      <c r="E52" s="14">
        <v>19.819613582279999</v>
      </c>
      <c r="F52" s="14">
        <v>24.304290637800001</v>
      </c>
      <c r="G52" s="11" t="s">
        <v>54</v>
      </c>
      <c r="H52" s="11" t="s">
        <v>42</v>
      </c>
      <c r="I52" s="11" t="s">
        <v>55</v>
      </c>
      <c r="J52" s="11" t="s">
        <v>28</v>
      </c>
      <c r="K52" s="15">
        <v>1</v>
      </c>
      <c r="L52" s="15">
        <v>0</v>
      </c>
      <c r="M52" s="14" t="s">
        <v>100</v>
      </c>
    </row>
    <row r="53" spans="1:13" hidden="1">
      <c r="A53" s="15"/>
      <c r="B53" s="15">
        <v>2763.8030933499999</v>
      </c>
      <c r="C53" s="37">
        <v>36171.342311100001</v>
      </c>
      <c r="D53" s="15" t="s">
        <v>62</v>
      </c>
      <c r="E53" s="14">
        <v>19.819613582279999</v>
      </c>
      <c r="F53" s="14">
        <v>24.304288179930001</v>
      </c>
      <c r="G53" s="11" t="s">
        <v>54</v>
      </c>
      <c r="H53" s="11" t="s">
        <v>42</v>
      </c>
      <c r="I53" s="11" t="s">
        <v>55</v>
      </c>
      <c r="J53" s="11" t="s">
        <v>28</v>
      </c>
      <c r="K53" s="15">
        <v>1</v>
      </c>
      <c r="L53" s="15">
        <v>1</v>
      </c>
      <c r="M53" s="14" t="s">
        <v>100</v>
      </c>
    </row>
    <row r="54" spans="1:13" hidden="1">
      <c r="A54" s="15"/>
      <c r="B54" s="15">
        <v>2763.8032166900002</v>
      </c>
      <c r="C54" s="37">
        <v>36171.340697</v>
      </c>
      <c r="D54" s="15" t="s">
        <v>62</v>
      </c>
      <c r="E54" s="14">
        <v>19.819613582279999</v>
      </c>
      <c r="F54" s="14">
        <v>24.304287979800002</v>
      </c>
      <c r="G54" s="11" t="s">
        <v>54</v>
      </c>
      <c r="H54" s="11" t="s">
        <v>42</v>
      </c>
      <c r="I54" s="11" t="s">
        <v>55</v>
      </c>
      <c r="J54" s="11" t="s">
        <v>28</v>
      </c>
      <c r="K54" s="15">
        <v>1</v>
      </c>
      <c r="L54" s="15">
        <v>2</v>
      </c>
      <c r="M54" s="14" t="s">
        <v>100</v>
      </c>
    </row>
    <row r="55" spans="1:13" hidden="1">
      <c r="A55" s="15">
        <v>2818.2</v>
      </c>
      <c r="B55" s="15">
        <v>2818.2</v>
      </c>
      <c r="C55" s="37">
        <v>35474</v>
      </c>
      <c r="D55" s="15">
        <v>10</v>
      </c>
      <c r="E55" s="14">
        <v>59.673780000000001</v>
      </c>
      <c r="F55" s="14">
        <v>64.071899999999999</v>
      </c>
      <c r="G55" s="11" t="s">
        <v>27</v>
      </c>
      <c r="H55" s="11" t="s">
        <v>63</v>
      </c>
      <c r="I55" s="11" t="s">
        <v>29</v>
      </c>
      <c r="J55" s="11" t="s">
        <v>28</v>
      </c>
      <c r="K55" s="15" t="s">
        <v>30</v>
      </c>
      <c r="L55" s="15" t="s">
        <v>30</v>
      </c>
      <c r="M55" s="14" t="s">
        <v>100</v>
      </c>
    </row>
    <row r="56" spans="1:13" hidden="1">
      <c r="A56" s="15"/>
      <c r="B56" s="15">
        <v>2829.07840652</v>
      </c>
      <c r="C56" s="37">
        <v>35336.802951600002</v>
      </c>
      <c r="D56" s="15" t="s">
        <v>64</v>
      </c>
      <c r="E56" s="14">
        <v>19.819613582279999</v>
      </c>
      <c r="F56" s="14">
        <v>24.200818492949999</v>
      </c>
      <c r="G56" s="11" t="s">
        <v>54</v>
      </c>
      <c r="H56" s="11" t="s">
        <v>44</v>
      </c>
      <c r="I56" s="11" t="s">
        <v>55</v>
      </c>
      <c r="J56" s="11" t="s">
        <v>28</v>
      </c>
      <c r="K56" s="15">
        <v>1</v>
      </c>
      <c r="L56" s="15">
        <v>0</v>
      </c>
      <c r="M56" s="14" t="s">
        <v>100</v>
      </c>
    </row>
    <row r="57" spans="1:13" hidden="1">
      <c r="A57" s="15"/>
      <c r="B57" s="15">
        <v>2829.08094635</v>
      </c>
      <c r="C57" s="37">
        <v>35336.7712293</v>
      </c>
      <c r="D57" s="15" t="s">
        <v>64</v>
      </c>
      <c r="E57" s="14">
        <v>19.819613582279999</v>
      </c>
      <c r="F57" s="14">
        <v>24.200814559889999</v>
      </c>
      <c r="G57" s="11" t="s">
        <v>54</v>
      </c>
      <c r="H57" s="11" t="s">
        <v>44</v>
      </c>
      <c r="I57" s="11" t="s">
        <v>55</v>
      </c>
      <c r="J57" s="11" t="s">
        <v>28</v>
      </c>
      <c r="K57" s="15">
        <v>1</v>
      </c>
      <c r="L57" s="15">
        <v>1</v>
      </c>
      <c r="M57" s="14" t="s">
        <v>100</v>
      </c>
    </row>
    <row r="58" spans="1:13" hidden="1">
      <c r="A58" s="15"/>
      <c r="B58" s="15">
        <v>2829.0811533000001</v>
      </c>
      <c r="C58" s="37">
        <v>35336.7686445</v>
      </c>
      <c r="D58" s="15" t="s">
        <v>64</v>
      </c>
      <c r="E58" s="14">
        <v>19.819613582279999</v>
      </c>
      <c r="F58" s="14">
        <v>24.200814239420001</v>
      </c>
      <c r="G58" s="11" t="s">
        <v>54</v>
      </c>
      <c r="H58" s="11" t="s">
        <v>44</v>
      </c>
      <c r="I58" s="11" t="s">
        <v>55</v>
      </c>
      <c r="J58" s="11" t="s">
        <v>28</v>
      </c>
      <c r="K58" s="15">
        <v>1</v>
      </c>
      <c r="L58" s="15">
        <v>2</v>
      </c>
      <c r="M58" s="14" t="s">
        <v>100</v>
      </c>
    </row>
    <row r="59" spans="1:13" hidden="1">
      <c r="A59" s="15">
        <v>2945.1060000000002</v>
      </c>
      <c r="B59" s="15">
        <v>2945.0989245999999</v>
      </c>
      <c r="C59" s="37">
        <v>33944.793232999997</v>
      </c>
      <c r="D59" s="15" t="s">
        <v>25</v>
      </c>
      <c r="E59" s="14">
        <v>19.819613582279999</v>
      </c>
      <c r="F59" s="14">
        <v>24.028231294800001</v>
      </c>
      <c r="G59" s="11" t="s">
        <v>54</v>
      </c>
      <c r="H59" s="11" t="s">
        <v>48</v>
      </c>
      <c r="I59" s="11" t="s">
        <v>55</v>
      </c>
      <c r="J59" s="11" t="s">
        <v>28</v>
      </c>
      <c r="K59" s="15">
        <v>1</v>
      </c>
      <c r="L59" s="15">
        <v>0</v>
      </c>
      <c r="M59" s="14" t="s">
        <v>100</v>
      </c>
    </row>
    <row r="60" spans="1:13" hidden="1">
      <c r="A60" s="15">
        <v>2945.1060000000002</v>
      </c>
      <c r="B60" s="15">
        <v>2945.1037353000002</v>
      </c>
      <c r="C60" s="37">
        <v>33944.737787999999</v>
      </c>
      <c r="D60" s="15" t="s">
        <v>25</v>
      </c>
      <c r="E60" s="14">
        <v>19.819613582279999</v>
      </c>
      <c r="F60" s="14">
        <v>24.028224420499999</v>
      </c>
      <c r="G60" s="11" t="s">
        <v>54</v>
      </c>
      <c r="H60" s="11" t="s">
        <v>48</v>
      </c>
      <c r="I60" s="11" t="s">
        <v>55</v>
      </c>
      <c r="J60" s="11" t="s">
        <v>28</v>
      </c>
      <c r="K60" s="15">
        <v>1</v>
      </c>
      <c r="L60" s="15">
        <v>1</v>
      </c>
      <c r="M60" s="14" t="s">
        <v>100</v>
      </c>
    </row>
    <row r="61" spans="1:13" hidden="1">
      <c r="A61" s="15">
        <v>2945.1060000000002</v>
      </c>
      <c r="B61" s="15">
        <v>2945.1041277999998</v>
      </c>
      <c r="C61" s="37">
        <v>33944.733265000003</v>
      </c>
      <c r="D61" s="15" t="s">
        <v>25</v>
      </c>
      <c r="E61" s="14">
        <v>19.819613582279999</v>
      </c>
      <c r="F61" s="14">
        <v>24.028223859699999</v>
      </c>
      <c r="G61" s="11" t="s">
        <v>54</v>
      </c>
      <c r="H61" s="11" t="s">
        <v>48</v>
      </c>
      <c r="I61" s="11" t="s">
        <v>55</v>
      </c>
      <c r="J61" s="11" t="s">
        <v>28</v>
      </c>
      <c r="K61" s="15">
        <v>1</v>
      </c>
      <c r="L61" s="15">
        <v>2</v>
      </c>
      <c r="M61" s="14" t="s">
        <v>100</v>
      </c>
    </row>
    <row r="62" spans="1:13" hidden="1">
      <c r="A62" s="15">
        <v>3013.7</v>
      </c>
      <c r="B62" s="15">
        <v>3013.71</v>
      </c>
      <c r="C62" s="37">
        <v>33172</v>
      </c>
      <c r="D62" s="15">
        <v>40</v>
      </c>
      <c r="E62" s="14">
        <v>59.673780000000001</v>
      </c>
      <c r="F62" s="14">
        <v>63.786580000000001</v>
      </c>
      <c r="G62" s="11" t="s">
        <v>27</v>
      </c>
      <c r="H62" s="11" t="s">
        <v>63</v>
      </c>
      <c r="I62" s="11" t="s">
        <v>29</v>
      </c>
      <c r="J62" s="11" t="s">
        <v>65</v>
      </c>
      <c r="K62" s="15" t="s">
        <v>30</v>
      </c>
      <c r="L62" s="15" t="s">
        <v>60</v>
      </c>
      <c r="M62" s="14" t="s">
        <v>100</v>
      </c>
    </row>
    <row r="63" spans="1:13" hidden="1">
      <c r="A63" s="15"/>
      <c r="B63" s="15">
        <v>3187.7331755</v>
      </c>
      <c r="C63" s="37">
        <v>31361.185959999999</v>
      </c>
      <c r="D63" s="15"/>
      <c r="E63" s="14">
        <v>19.819613582279999</v>
      </c>
      <c r="F63" s="14">
        <v>23.707904838299999</v>
      </c>
      <c r="G63" s="11" t="s">
        <v>54</v>
      </c>
      <c r="H63" s="11" t="s">
        <v>50</v>
      </c>
      <c r="I63" s="11" t="s">
        <v>55</v>
      </c>
      <c r="J63" s="11" t="s">
        <v>28</v>
      </c>
      <c r="K63" s="15">
        <v>1</v>
      </c>
      <c r="L63" s="15">
        <v>0</v>
      </c>
      <c r="M63" s="14" t="s">
        <v>100</v>
      </c>
    </row>
    <row r="64" spans="1:13" hidden="1">
      <c r="A64" s="15">
        <v>3187.7449999999999</v>
      </c>
      <c r="B64" s="15">
        <v>3187.7443901000001</v>
      </c>
      <c r="C64" s="37">
        <v>31361.075633</v>
      </c>
      <c r="D64" s="15" t="s">
        <v>66</v>
      </c>
      <c r="E64" s="14">
        <v>19.819613582279999</v>
      </c>
      <c r="F64" s="14">
        <v>23.707891159500001</v>
      </c>
      <c r="G64" s="11" t="s">
        <v>54</v>
      </c>
      <c r="H64" s="11" t="s">
        <v>50</v>
      </c>
      <c r="I64" s="11" t="s">
        <v>55</v>
      </c>
      <c r="J64" s="11" t="s">
        <v>28</v>
      </c>
      <c r="K64" s="15">
        <v>1</v>
      </c>
      <c r="L64" s="15">
        <v>1</v>
      </c>
      <c r="M64" s="14" t="s">
        <v>100</v>
      </c>
    </row>
    <row r="65" spans="1:13" hidden="1">
      <c r="A65" s="15">
        <v>3187.7449999999999</v>
      </c>
      <c r="B65" s="15">
        <v>3187.7453046000001</v>
      </c>
      <c r="C65" s="37">
        <v>31361.066637</v>
      </c>
      <c r="D65" s="15" t="s">
        <v>66</v>
      </c>
      <c r="E65" s="14">
        <v>19.819613582279999</v>
      </c>
      <c r="F65" s="14">
        <v>23.707890044199999</v>
      </c>
      <c r="G65" s="11" t="s">
        <v>54</v>
      </c>
      <c r="H65" s="11" t="s">
        <v>50</v>
      </c>
      <c r="I65" s="11" t="s">
        <v>55</v>
      </c>
      <c r="J65" s="11" t="s">
        <v>28</v>
      </c>
      <c r="K65" s="15">
        <v>1</v>
      </c>
      <c r="L65" s="15">
        <v>2</v>
      </c>
      <c r="M65" s="14" t="s">
        <v>100</v>
      </c>
    </row>
    <row r="66" spans="1:13" hidden="1">
      <c r="A66" s="15">
        <v>3231.2660000000001</v>
      </c>
      <c r="B66" s="15">
        <v>3231.2703836999999</v>
      </c>
      <c r="C66" s="37">
        <v>30938.649420999998</v>
      </c>
      <c r="D66" s="15">
        <v>0</v>
      </c>
      <c r="E66" s="14">
        <v>20.6157738231</v>
      </c>
      <c r="F66" s="14">
        <v>24.451677228339999</v>
      </c>
      <c r="G66" s="11" t="s">
        <v>54</v>
      </c>
      <c r="H66" s="11" t="s">
        <v>39</v>
      </c>
      <c r="I66" s="11" t="s">
        <v>33</v>
      </c>
      <c r="J66" s="11" t="s">
        <v>34</v>
      </c>
      <c r="K66" s="15">
        <v>0</v>
      </c>
      <c r="L66" s="15">
        <v>1</v>
      </c>
      <c r="M66" s="14" t="s">
        <v>100</v>
      </c>
    </row>
    <row r="67" spans="1:13" hidden="1">
      <c r="A67" s="15">
        <v>3258.2750000000001</v>
      </c>
      <c r="B67" s="15">
        <v>3258.2734953999998</v>
      </c>
      <c r="C67" s="37">
        <v>30682.252675</v>
      </c>
      <c r="D67" s="15">
        <v>1</v>
      </c>
      <c r="E67" s="14">
        <v>20.6157738231</v>
      </c>
      <c r="F67" s="14">
        <v>24.419888085299998</v>
      </c>
      <c r="G67" s="11" t="s">
        <v>54</v>
      </c>
      <c r="H67" s="11" t="s">
        <v>40</v>
      </c>
      <c r="I67" s="11" t="s">
        <v>33</v>
      </c>
      <c r="J67" s="11" t="s">
        <v>34</v>
      </c>
      <c r="K67" s="15">
        <v>0</v>
      </c>
      <c r="L67" s="15">
        <v>1</v>
      </c>
      <c r="M67" s="14" t="s">
        <v>100</v>
      </c>
    </row>
    <row r="68" spans="1:13" hidden="1">
      <c r="A68" s="15"/>
      <c r="B68" s="15">
        <v>3296.7729278000002</v>
      </c>
      <c r="C68" s="37">
        <v>30323.960105999999</v>
      </c>
      <c r="D68" s="15"/>
      <c r="E68" s="14">
        <v>20.6157738231</v>
      </c>
      <c r="F68" s="14">
        <v>24.375465471150001</v>
      </c>
      <c r="G68" s="11" t="s">
        <v>54</v>
      </c>
      <c r="H68" s="11" t="s">
        <v>41</v>
      </c>
      <c r="I68" s="11" t="s">
        <v>33</v>
      </c>
      <c r="J68" s="11" t="s">
        <v>34</v>
      </c>
      <c r="K68" s="15">
        <v>0</v>
      </c>
      <c r="L68" s="15">
        <v>1</v>
      </c>
      <c r="M68" s="14" t="s">
        <v>100</v>
      </c>
    </row>
    <row r="69" spans="1:13" hidden="1">
      <c r="A69" s="15"/>
      <c r="B69" s="15">
        <v>3354.5550871</v>
      </c>
      <c r="C69" s="37">
        <v>29801.647429000001</v>
      </c>
      <c r="D69" s="15">
        <v>1</v>
      </c>
      <c r="E69" s="14">
        <v>20.6157738231</v>
      </c>
      <c r="F69" s="14">
        <v>24.310706956650002</v>
      </c>
      <c r="G69" s="11" t="s">
        <v>54</v>
      </c>
      <c r="H69" s="11" t="s">
        <v>42</v>
      </c>
      <c r="I69" s="11" t="s">
        <v>33</v>
      </c>
      <c r="J69" s="11" t="s">
        <v>34</v>
      </c>
      <c r="K69" s="15">
        <v>0</v>
      </c>
      <c r="L69" s="15">
        <v>1</v>
      </c>
      <c r="M69" s="14" t="s">
        <v>100</v>
      </c>
    </row>
    <row r="70" spans="1:13" hidden="1">
      <c r="A70" s="15"/>
      <c r="B70" s="15">
        <v>3447.5890218999998</v>
      </c>
      <c r="C70" s="37">
        <v>28997.468325000002</v>
      </c>
      <c r="D70" s="15">
        <v>2</v>
      </c>
      <c r="E70" s="14">
        <v>20.6157738231</v>
      </c>
      <c r="F70" s="14">
        <v>24.21100146141</v>
      </c>
      <c r="G70" s="11" t="s">
        <v>54</v>
      </c>
      <c r="H70" s="11" t="s">
        <v>44</v>
      </c>
      <c r="I70" s="11" t="s">
        <v>33</v>
      </c>
      <c r="J70" s="11" t="s">
        <v>34</v>
      </c>
      <c r="K70" s="15">
        <v>0</v>
      </c>
      <c r="L70" s="15">
        <v>1</v>
      </c>
      <c r="M70" s="14" t="s">
        <v>100</v>
      </c>
    </row>
    <row r="71" spans="1:13" hidden="1">
      <c r="A71" s="15"/>
      <c r="B71" s="15">
        <v>3449.2707934999999</v>
      </c>
      <c r="C71" s="37">
        <v>28983.330366999999</v>
      </c>
      <c r="D71" s="15"/>
      <c r="E71" s="14">
        <v>20.6157738231</v>
      </c>
      <c r="F71" s="14">
        <v>24.209248578139</v>
      </c>
      <c r="G71" s="11" t="s">
        <v>54</v>
      </c>
      <c r="H71" s="11" t="s">
        <v>45</v>
      </c>
      <c r="I71" s="11" t="s">
        <v>33</v>
      </c>
      <c r="J71" s="11" t="s">
        <v>46</v>
      </c>
      <c r="K71" s="15">
        <v>0</v>
      </c>
      <c r="L71" s="15">
        <v>2</v>
      </c>
      <c r="M71" s="14" t="s">
        <v>47</v>
      </c>
    </row>
    <row r="72" spans="1:13" hidden="1">
      <c r="A72" s="15">
        <v>3554.415</v>
      </c>
      <c r="B72" s="15">
        <v>3554.4061347000002</v>
      </c>
      <c r="C72" s="37">
        <v>28126.060650899999</v>
      </c>
      <c r="D72" s="15" t="s">
        <v>61</v>
      </c>
      <c r="E72" s="14">
        <v>20.96408587426</v>
      </c>
      <c r="F72" s="14">
        <v>24.451272737498002</v>
      </c>
      <c r="G72" s="11" t="s">
        <v>26</v>
      </c>
      <c r="H72" s="11" t="s">
        <v>67</v>
      </c>
      <c r="I72" s="11" t="s">
        <v>28</v>
      </c>
      <c r="J72" s="11" t="s">
        <v>59</v>
      </c>
      <c r="K72" s="15">
        <v>2</v>
      </c>
      <c r="L72" s="15">
        <v>1</v>
      </c>
      <c r="M72" s="14" t="s">
        <v>100</v>
      </c>
    </row>
    <row r="73" spans="1:13" hidden="1">
      <c r="A73" s="15">
        <v>3554.415</v>
      </c>
      <c r="B73" s="15">
        <v>3554.4062837000001</v>
      </c>
      <c r="C73" s="37">
        <v>28126.0594724</v>
      </c>
      <c r="D73" s="15" t="s">
        <v>61</v>
      </c>
      <c r="E73" s="14">
        <v>20.96408587426</v>
      </c>
      <c r="F73" s="14">
        <v>24.451272591392001</v>
      </c>
      <c r="G73" s="11" t="s">
        <v>26</v>
      </c>
      <c r="H73" s="11" t="s">
        <v>67</v>
      </c>
      <c r="I73" s="11" t="s">
        <v>28</v>
      </c>
      <c r="J73" s="11" t="s">
        <v>59</v>
      </c>
      <c r="K73" s="15">
        <v>2</v>
      </c>
      <c r="L73" s="15">
        <v>2</v>
      </c>
      <c r="M73" s="14" t="s">
        <v>100</v>
      </c>
    </row>
    <row r="74" spans="1:13" hidden="1">
      <c r="A74" s="15">
        <v>3554.415</v>
      </c>
      <c r="B74" s="15">
        <v>3554.4062942999999</v>
      </c>
      <c r="C74" s="37">
        <v>28126.059388500002</v>
      </c>
      <c r="D74" s="15" t="s">
        <v>61</v>
      </c>
      <c r="E74" s="14">
        <v>20.96408587426</v>
      </c>
      <c r="F74" s="14">
        <v>24.45127258099</v>
      </c>
      <c r="G74" s="11" t="s">
        <v>26</v>
      </c>
      <c r="H74" s="11" t="s">
        <v>67</v>
      </c>
      <c r="I74" s="11" t="s">
        <v>28</v>
      </c>
      <c r="J74" s="11" t="s">
        <v>59</v>
      </c>
      <c r="K74" s="15">
        <v>2</v>
      </c>
      <c r="L74" s="15">
        <v>3</v>
      </c>
      <c r="M74" s="14" t="s">
        <v>100</v>
      </c>
    </row>
    <row r="75" spans="1:13" hidden="1">
      <c r="A75" s="15">
        <v>3554.415</v>
      </c>
      <c r="B75" s="15">
        <v>3554.4157931999998</v>
      </c>
      <c r="C75" s="37">
        <v>28125.9842255</v>
      </c>
      <c r="D75" s="15" t="s">
        <v>61</v>
      </c>
      <c r="E75" s="14">
        <v>20.964095349809998</v>
      </c>
      <c r="F75" s="14">
        <v>24.451272737498002</v>
      </c>
      <c r="G75" s="11" t="s">
        <v>26</v>
      </c>
      <c r="H75" s="11" t="s">
        <v>67</v>
      </c>
      <c r="I75" s="11" t="s">
        <v>28</v>
      </c>
      <c r="J75" s="11" t="s">
        <v>59</v>
      </c>
      <c r="K75" s="15">
        <v>1</v>
      </c>
      <c r="L75" s="15">
        <v>1</v>
      </c>
      <c r="M75" s="14" t="s">
        <v>100</v>
      </c>
    </row>
    <row r="76" spans="1:13" hidden="1">
      <c r="A76" s="15">
        <v>3554.415</v>
      </c>
      <c r="B76" s="15">
        <v>3554.4159420999999</v>
      </c>
      <c r="C76" s="37">
        <v>28125.983047000002</v>
      </c>
      <c r="D76" s="15" t="s">
        <v>61</v>
      </c>
      <c r="E76" s="14">
        <v>20.964095349809998</v>
      </c>
      <c r="F76" s="14">
        <v>24.451272591392001</v>
      </c>
      <c r="G76" s="11" t="s">
        <v>26</v>
      </c>
      <c r="H76" s="11" t="s">
        <v>67</v>
      </c>
      <c r="I76" s="11" t="s">
        <v>28</v>
      </c>
      <c r="J76" s="11" t="s">
        <v>59</v>
      </c>
      <c r="K76" s="15">
        <v>1</v>
      </c>
      <c r="L76" s="15">
        <v>2</v>
      </c>
      <c r="M76" s="14" t="s">
        <v>100</v>
      </c>
    </row>
    <row r="77" spans="1:13" hidden="1">
      <c r="A77" s="15"/>
      <c r="B77" s="15">
        <v>3554.5406487</v>
      </c>
      <c r="C77" s="37">
        <v>28124.996310300001</v>
      </c>
      <c r="D77" s="15"/>
      <c r="E77" s="14">
        <v>20.964217835669999</v>
      </c>
      <c r="F77" s="14">
        <v>24.451272737498002</v>
      </c>
      <c r="G77" s="11" t="s">
        <v>26</v>
      </c>
      <c r="H77" s="11" t="s">
        <v>67</v>
      </c>
      <c r="I77" s="11" t="s">
        <v>28</v>
      </c>
      <c r="J77" s="11" t="s">
        <v>59</v>
      </c>
      <c r="K77" s="15">
        <v>0</v>
      </c>
      <c r="L77" s="15">
        <v>1</v>
      </c>
      <c r="M77" s="14" t="s">
        <v>100</v>
      </c>
    </row>
    <row r="78" spans="1:13" hidden="1">
      <c r="A78" s="15">
        <v>3562.9789999999998</v>
      </c>
      <c r="B78" s="15">
        <v>3562.9690690000002</v>
      </c>
      <c r="C78" s="37">
        <v>28058.466785500001</v>
      </c>
      <c r="D78" s="15" t="s">
        <v>68</v>
      </c>
      <c r="E78" s="14">
        <v>20.96408587426</v>
      </c>
      <c r="F78" s="14">
        <v>24.442892166810001</v>
      </c>
      <c r="G78" s="11" t="s">
        <v>26</v>
      </c>
      <c r="H78" s="11" t="s">
        <v>69</v>
      </c>
      <c r="I78" s="11" t="s">
        <v>28</v>
      </c>
      <c r="J78" s="11" t="s">
        <v>55</v>
      </c>
      <c r="K78" s="15">
        <v>2</v>
      </c>
      <c r="L78" s="15">
        <v>1</v>
      </c>
      <c r="M78" s="14" t="s">
        <v>100</v>
      </c>
    </row>
    <row r="79" spans="1:13" hidden="1">
      <c r="A79" s="15">
        <v>3562.9789999999998</v>
      </c>
      <c r="B79" s="15">
        <v>3562.9787741</v>
      </c>
      <c r="C79" s="37">
        <v>28058.390360099998</v>
      </c>
      <c r="D79" s="15" t="s">
        <v>68</v>
      </c>
      <c r="E79" s="14">
        <v>20.964095349809998</v>
      </c>
      <c r="F79" s="14">
        <v>24.442892166810001</v>
      </c>
      <c r="G79" s="11" t="s">
        <v>26</v>
      </c>
      <c r="H79" s="11" t="s">
        <v>69</v>
      </c>
      <c r="I79" s="11" t="s">
        <v>28</v>
      </c>
      <c r="J79" s="11" t="s">
        <v>55</v>
      </c>
      <c r="K79" s="15">
        <v>1</v>
      </c>
      <c r="L79" s="15">
        <v>1</v>
      </c>
      <c r="M79" s="14" t="s">
        <v>100</v>
      </c>
    </row>
    <row r="80" spans="1:13" hidden="1">
      <c r="A80" s="15"/>
      <c r="B80" s="15">
        <v>3563.1042318</v>
      </c>
      <c r="C80" s="37">
        <v>28057.402444899999</v>
      </c>
      <c r="D80" s="15"/>
      <c r="E80" s="14">
        <v>20.964217835669999</v>
      </c>
      <c r="F80" s="14">
        <v>24.442892166810001</v>
      </c>
      <c r="G80" s="11" t="s">
        <v>26</v>
      </c>
      <c r="H80" s="11" t="s">
        <v>69</v>
      </c>
      <c r="I80" s="11" t="s">
        <v>28</v>
      </c>
      <c r="J80" s="11" t="s">
        <v>55</v>
      </c>
      <c r="K80" s="15">
        <v>0</v>
      </c>
      <c r="L80" s="15">
        <v>1</v>
      </c>
      <c r="M80" s="14" t="s">
        <v>100</v>
      </c>
    </row>
    <row r="81" spans="1:13" hidden="1">
      <c r="A81" s="15">
        <v>3587.27</v>
      </c>
      <c r="B81" s="15">
        <v>3587.2617918000001</v>
      </c>
      <c r="C81" s="37">
        <v>27868.461785899999</v>
      </c>
      <c r="D81" s="15" t="s">
        <v>61</v>
      </c>
      <c r="E81" s="14">
        <v>20.96408587426</v>
      </c>
      <c r="F81" s="14">
        <v>24.419334550736</v>
      </c>
      <c r="G81" s="11" t="s">
        <v>26</v>
      </c>
      <c r="H81" s="11" t="s">
        <v>70</v>
      </c>
      <c r="I81" s="11" t="s">
        <v>28</v>
      </c>
      <c r="J81" s="11" t="s">
        <v>59</v>
      </c>
      <c r="K81" s="15">
        <v>2</v>
      </c>
      <c r="L81" s="15">
        <v>1</v>
      </c>
      <c r="M81" s="14" t="s">
        <v>100</v>
      </c>
    </row>
    <row r="82" spans="1:13" hidden="1">
      <c r="A82" s="15">
        <v>3587.27</v>
      </c>
      <c r="B82" s="15">
        <v>3587.2619998999999</v>
      </c>
      <c r="C82" s="37">
        <v>27868.460168900001</v>
      </c>
      <c r="D82" s="15" t="s">
        <v>61</v>
      </c>
      <c r="E82" s="14">
        <v>20.96408587426</v>
      </c>
      <c r="F82" s="14">
        <v>24.419334350260002</v>
      </c>
      <c r="G82" s="11" t="s">
        <v>26</v>
      </c>
      <c r="H82" s="11" t="s">
        <v>70</v>
      </c>
      <c r="I82" s="11" t="s">
        <v>28</v>
      </c>
      <c r="J82" s="11" t="s">
        <v>59</v>
      </c>
      <c r="K82" s="15">
        <v>2</v>
      </c>
      <c r="L82" s="15">
        <v>2</v>
      </c>
      <c r="M82" s="14" t="s">
        <v>100</v>
      </c>
    </row>
    <row r="83" spans="1:13" hidden="1">
      <c r="A83" s="15">
        <v>3587.27</v>
      </c>
      <c r="B83" s="15">
        <v>3587.2620146999998</v>
      </c>
      <c r="C83" s="37">
        <v>27868.460054200001</v>
      </c>
      <c r="D83" s="15" t="s">
        <v>61</v>
      </c>
      <c r="E83" s="14">
        <v>20.96408587426</v>
      </c>
      <c r="F83" s="14">
        <v>24.419334336035998</v>
      </c>
      <c r="G83" s="11" t="s">
        <v>26</v>
      </c>
      <c r="H83" s="11" t="s">
        <v>70</v>
      </c>
      <c r="I83" s="11" t="s">
        <v>28</v>
      </c>
      <c r="J83" s="11" t="s">
        <v>59</v>
      </c>
      <c r="K83" s="15">
        <v>2</v>
      </c>
      <c r="L83" s="15">
        <v>3</v>
      </c>
      <c r="M83" s="14" t="s">
        <v>100</v>
      </c>
    </row>
    <row r="84" spans="1:13" hidden="1">
      <c r="A84" s="15">
        <v>3587.27</v>
      </c>
      <c r="B84" s="15">
        <v>3587.2716295999999</v>
      </c>
      <c r="C84" s="37">
        <v>27868.3853605</v>
      </c>
      <c r="D84" s="15" t="s">
        <v>61</v>
      </c>
      <c r="E84" s="14">
        <v>20.964095349809998</v>
      </c>
      <c r="F84" s="14">
        <v>24.419334550736</v>
      </c>
      <c r="G84" s="11" t="s">
        <v>26</v>
      </c>
      <c r="H84" s="11" t="s">
        <v>70</v>
      </c>
      <c r="I84" s="11" t="s">
        <v>28</v>
      </c>
      <c r="J84" s="11" t="s">
        <v>59</v>
      </c>
      <c r="K84" s="15">
        <v>1</v>
      </c>
      <c r="L84" s="15">
        <v>1</v>
      </c>
      <c r="M84" s="14" t="s">
        <v>100</v>
      </c>
    </row>
    <row r="85" spans="1:13" hidden="1">
      <c r="A85" s="15">
        <v>3587.27</v>
      </c>
      <c r="B85" s="15">
        <v>3587.2718377000001</v>
      </c>
      <c r="C85" s="37">
        <v>27868.383743499999</v>
      </c>
      <c r="D85" s="15" t="s">
        <v>61</v>
      </c>
      <c r="E85" s="14">
        <v>20.964095349809998</v>
      </c>
      <c r="F85" s="14">
        <v>24.419334350260002</v>
      </c>
      <c r="G85" s="11" t="s">
        <v>26</v>
      </c>
      <c r="H85" s="11" t="s">
        <v>70</v>
      </c>
      <c r="I85" s="11" t="s">
        <v>28</v>
      </c>
      <c r="J85" s="11" t="s">
        <v>59</v>
      </c>
      <c r="K85" s="15">
        <v>1</v>
      </c>
      <c r="L85" s="15">
        <v>2</v>
      </c>
      <c r="M85" s="14" t="s">
        <v>100</v>
      </c>
    </row>
    <row r="86" spans="1:13" hidden="1">
      <c r="A86" s="15"/>
      <c r="B86" s="15">
        <v>3587.3988039000001</v>
      </c>
      <c r="C86" s="37">
        <v>27867.397445300001</v>
      </c>
      <c r="D86" s="15">
        <v>0</v>
      </c>
      <c r="E86" s="14">
        <v>20.964217835669999</v>
      </c>
      <c r="F86" s="14">
        <v>24.419334550736</v>
      </c>
      <c r="G86" s="11" t="s">
        <v>26</v>
      </c>
      <c r="H86" s="11" t="s">
        <v>70</v>
      </c>
      <c r="I86" s="11" t="s">
        <v>28</v>
      </c>
      <c r="J86" s="11" t="s">
        <v>59</v>
      </c>
      <c r="K86" s="15">
        <v>0</v>
      </c>
      <c r="L86" s="15">
        <v>1</v>
      </c>
      <c r="M86" s="14" t="s">
        <v>100</v>
      </c>
    </row>
    <row r="87" spans="1:13" hidden="1">
      <c r="A87" s="15"/>
      <c r="B87" s="15">
        <v>3599.3044966000002</v>
      </c>
      <c r="C87" s="37">
        <v>27775.220867100001</v>
      </c>
      <c r="D87" s="15"/>
      <c r="E87" s="14">
        <v>20.96408587426</v>
      </c>
      <c r="F87" s="14">
        <v>24.407774150889999</v>
      </c>
      <c r="G87" s="11" t="s">
        <v>26</v>
      </c>
      <c r="H87" s="11" t="s">
        <v>71</v>
      </c>
      <c r="I87" s="11" t="s">
        <v>28</v>
      </c>
      <c r="J87" s="11" t="s">
        <v>55</v>
      </c>
      <c r="K87" s="15">
        <v>2</v>
      </c>
      <c r="L87" s="15">
        <v>1</v>
      </c>
      <c r="M87" s="14" t="s">
        <v>100</v>
      </c>
    </row>
    <row r="88" spans="1:13" hidden="1">
      <c r="A88" s="15"/>
      <c r="B88" s="15">
        <v>3599.3144006000002</v>
      </c>
      <c r="C88" s="37">
        <v>27775.144441699998</v>
      </c>
      <c r="D88" s="15"/>
      <c r="E88" s="14">
        <v>20.964095349809998</v>
      </c>
      <c r="F88" s="14">
        <v>24.407774150889999</v>
      </c>
      <c r="G88" s="11" t="s">
        <v>26</v>
      </c>
      <c r="H88" s="11" t="s">
        <v>71</v>
      </c>
      <c r="I88" s="11" t="s">
        <v>28</v>
      </c>
      <c r="J88" s="11" t="s">
        <v>55</v>
      </c>
      <c r="K88" s="15">
        <v>1</v>
      </c>
      <c r="L88" s="15">
        <v>1</v>
      </c>
      <c r="M88" s="14" t="s">
        <v>100</v>
      </c>
    </row>
    <row r="89" spans="1:13" hidden="1">
      <c r="A89" s="15"/>
      <c r="B89" s="15">
        <v>3599.4424302000002</v>
      </c>
      <c r="C89" s="37">
        <v>27774.156526499999</v>
      </c>
      <c r="D89" s="15"/>
      <c r="E89" s="14">
        <v>20.964217835669999</v>
      </c>
      <c r="F89" s="14">
        <v>24.407774150889999</v>
      </c>
      <c r="G89" s="11" t="s">
        <v>26</v>
      </c>
      <c r="H89" s="11" t="s">
        <v>71</v>
      </c>
      <c r="I89" s="11" t="s">
        <v>28</v>
      </c>
      <c r="J89" s="11" t="s">
        <v>55</v>
      </c>
      <c r="K89" s="15">
        <v>0</v>
      </c>
      <c r="L89" s="15">
        <v>1</v>
      </c>
      <c r="M89" s="14" t="s">
        <v>100</v>
      </c>
    </row>
    <row r="90" spans="1:13" hidden="1">
      <c r="A90" s="15">
        <v>3613.643</v>
      </c>
      <c r="B90" s="15">
        <v>3613.6420797000001</v>
      </c>
      <c r="C90" s="37">
        <v>27665.022153000002</v>
      </c>
      <c r="D90" s="15">
        <v>3</v>
      </c>
      <c r="E90" s="14">
        <v>20.6157738231</v>
      </c>
      <c r="F90" s="14">
        <v>24.045799201299999</v>
      </c>
      <c r="G90" s="11" t="s">
        <v>54</v>
      </c>
      <c r="H90" s="11" t="s">
        <v>48</v>
      </c>
      <c r="I90" s="11" t="s">
        <v>33</v>
      </c>
      <c r="J90" s="11" t="s">
        <v>34</v>
      </c>
      <c r="K90" s="15">
        <v>0</v>
      </c>
      <c r="L90" s="15">
        <v>1</v>
      </c>
      <c r="M90" s="14" t="s">
        <v>100</v>
      </c>
    </row>
    <row r="91" spans="1:13" hidden="1">
      <c r="A91" s="15"/>
      <c r="B91" s="15">
        <v>3616.8023566000002</v>
      </c>
      <c r="C91" s="37">
        <v>27640.849760000001</v>
      </c>
      <c r="D91" s="15"/>
      <c r="E91" s="14">
        <v>20.6157738231</v>
      </c>
      <c r="F91" s="14">
        <v>24.042802206754999</v>
      </c>
      <c r="G91" s="11" t="s">
        <v>54</v>
      </c>
      <c r="H91" s="11" t="s">
        <v>49</v>
      </c>
      <c r="I91" s="11" t="s">
        <v>33</v>
      </c>
      <c r="J91" s="11" t="s">
        <v>46</v>
      </c>
      <c r="K91" s="15">
        <v>0</v>
      </c>
      <c r="L91" s="15">
        <v>2</v>
      </c>
      <c r="M91" s="14" t="s">
        <v>47</v>
      </c>
    </row>
    <row r="92" spans="1:13" hidden="1">
      <c r="A92" s="15"/>
      <c r="B92" s="15">
        <v>3634.2307608000001</v>
      </c>
      <c r="C92" s="37">
        <v>27508.2981956</v>
      </c>
      <c r="D92" s="15" t="s">
        <v>62</v>
      </c>
      <c r="E92" s="14">
        <v>20.96408587426</v>
      </c>
      <c r="F92" s="14">
        <v>24.374679959533001</v>
      </c>
      <c r="G92" s="11" t="s">
        <v>26</v>
      </c>
      <c r="H92" s="11" t="s">
        <v>72</v>
      </c>
      <c r="I92" s="11" t="s">
        <v>28</v>
      </c>
      <c r="J92" s="11" t="s">
        <v>59</v>
      </c>
      <c r="K92" s="15">
        <v>2</v>
      </c>
      <c r="L92" s="15">
        <v>1</v>
      </c>
      <c r="M92" s="14" t="s">
        <v>100</v>
      </c>
    </row>
    <row r="93" spans="1:13" hidden="1">
      <c r="A93" s="15"/>
      <c r="B93" s="15">
        <v>3634.2310650999998</v>
      </c>
      <c r="C93" s="37">
        <v>27508.295892499998</v>
      </c>
      <c r="D93" s="15" t="s">
        <v>62</v>
      </c>
      <c r="E93" s="14">
        <v>20.96408587426</v>
      </c>
      <c r="F93" s="14">
        <v>24.374679673987</v>
      </c>
      <c r="G93" s="11" t="s">
        <v>26</v>
      </c>
      <c r="H93" s="11" t="s">
        <v>72</v>
      </c>
      <c r="I93" s="11" t="s">
        <v>28</v>
      </c>
      <c r="J93" s="11" t="s">
        <v>59</v>
      </c>
      <c r="K93" s="15">
        <v>2</v>
      </c>
      <c r="L93" s="15">
        <v>2</v>
      </c>
      <c r="M93" s="14" t="s">
        <v>100</v>
      </c>
    </row>
    <row r="94" spans="1:13" hidden="1">
      <c r="A94" s="15"/>
      <c r="B94" s="15">
        <v>3634.2310865999998</v>
      </c>
      <c r="C94" s="37">
        <v>27508.295730000002</v>
      </c>
      <c r="D94" s="15" t="s">
        <v>62</v>
      </c>
      <c r="E94" s="14">
        <v>20.96408587426</v>
      </c>
      <c r="F94" s="14">
        <v>24.374679653828998</v>
      </c>
      <c r="G94" s="11" t="s">
        <v>26</v>
      </c>
      <c r="H94" s="11" t="s">
        <v>72</v>
      </c>
      <c r="I94" s="11" t="s">
        <v>28</v>
      </c>
      <c r="J94" s="11" t="s">
        <v>59</v>
      </c>
      <c r="K94" s="15">
        <v>2</v>
      </c>
      <c r="L94" s="15">
        <v>3</v>
      </c>
      <c r="M94" s="14" t="s">
        <v>100</v>
      </c>
    </row>
    <row r="95" spans="1:13" hidden="1">
      <c r="A95" s="15"/>
      <c r="B95" s="15">
        <v>3634.2408580000001</v>
      </c>
      <c r="C95" s="37">
        <v>27508.221770200002</v>
      </c>
      <c r="D95" s="15" t="s">
        <v>62</v>
      </c>
      <c r="E95" s="14">
        <v>20.964095349809998</v>
      </c>
      <c r="F95" s="14">
        <v>24.374679959533001</v>
      </c>
      <c r="G95" s="11" t="s">
        <v>26</v>
      </c>
      <c r="H95" s="11" t="s">
        <v>72</v>
      </c>
      <c r="I95" s="11" t="s">
        <v>28</v>
      </c>
      <c r="J95" s="11" t="s">
        <v>59</v>
      </c>
      <c r="K95" s="15">
        <v>1</v>
      </c>
      <c r="L95" s="15">
        <v>1</v>
      </c>
      <c r="M95" s="14" t="s">
        <v>100</v>
      </c>
    </row>
    <row r="96" spans="1:13" hidden="1">
      <c r="A96" s="15"/>
      <c r="B96" s="15">
        <v>3634.2411622999998</v>
      </c>
      <c r="C96" s="37">
        <v>27508.2194671</v>
      </c>
      <c r="D96" s="15" t="s">
        <v>62</v>
      </c>
      <c r="E96" s="14">
        <v>20.964095349809998</v>
      </c>
      <c r="F96" s="14">
        <v>24.374679673987</v>
      </c>
      <c r="G96" s="11" t="s">
        <v>26</v>
      </c>
      <c r="H96" s="11" t="s">
        <v>72</v>
      </c>
      <c r="I96" s="11" t="s">
        <v>28</v>
      </c>
      <c r="J96" s="11" t="s">
        <v>59</v>
      </c>
      <c r="K96" s="15">
        <v>1</v>
      </c>
      <c r="L96" s="15">
        <v>2</v>
      </c>
      <c r="M96" s="14" t="s">
        <v>100</v>
      </c>
    </row>
    <row r="97" spans="1:14" hidden="1">
      <c r="A97" s="15"/>
      <c r="B97" s="15">
        <v>3634.3713843</v>
      </c>
      <c r="C97" s="37">
        <v>27507.233854999999</v>
      </c>
      <c r="D97" s="15">
        <v>0</v>
      </c>
      <c r="E97" s="14">
        <v>20.964217835669999</v>
      </c>
      <c r="F97" s="14">
        <v>24.374679959533001</v>
      </c>
      <c r="G97" s="11" t="s">
        <v>26</v>
      </c>
      <c r="H97" s="11" t="s">
        <v>72</v>
      </c>
      <c r="I97" s="11" t="s">
        <v>28</v>
      </c>
      <c r="J97" s="11" t="s">
        <v>59</v>
      </c>
      <c r="K97" s="15">
        <v>0</v>
      </c>
      <c r="L97" s="15">
        <v>1</v>
      </c>
      <c r="M97" s="14" t="s">
        <v>100</v>
      </c>
    </row>
    <row r="98" spans="1:14" hidden="1">
      <c r="A98" s="15">
        <v>3651.99</v>
      </c>
      <c r="B98" s="15">
        <v>3651.9815254</v>
      </c>
      <c r="C98" s="37">
        <v>27374.595337999999</v>
      </c>
      <c r="D98" s="15" t="s">
        <v>61</v>
      </c>
      <c r="E98" s="14">
        <v>20.96408587426</v>
      </c>
      <c r="F98" s="14">
        <v>24.358102918949999</v>
      </c>
      <c r="G98" s="11" t="s">
        <v>26</v>
      </c>
      <c r="H98" s="11" t="s">
        <v>73</v>
      </c>
      <c r="I98" s="11" t="s">
        <v>28</v>
      </c>
      <c r="J98" s="11" t="s">
        <v>55</v>
      </c>
      <c r="K98" s="15">
        <v>2</v>
      </c>
      <c r="L98" s="15">
        <v>1</v>
      </c>
      <c r="M98" s="14" t="s">
        <v>100</v>
      </c>
    </row>
    <row r="99" spans="1:14" hidden="1">
      <c r="A99" s="15">
        <v>3651.99</v>
      </c>
      <c r="B99" s="15">
        <v>3651.9917214000002</v>
      </c>
      <c r="C99" s="37">
        <v>27374.5189126</v>
      </c>
      <c r="D99" s="15" t="s">
        <v>61</v>
      </c>
      <c r="E99" s="14">
        <v>20.964095349809998</v>
      </c>
      <c r="F99" s="14">
        <v>24.358102918949999</v>
      </c>
      <c r="G99" s="11" t="s">
        <v>26</v>
      </c>
      <c r="H99" s="11" t="s">
        <v>73</v>
      </c>
      <c r="I99" s="11" t="s">
        <v>28</v>
      </c>
      <c r="J99" s="11" t="s">
        <v>55</v>
      </c>
      <c r="K99" s="15">
        <v>1</v>
      </c>
      <c r="L99" s="15">
        <v>1</v>
      </c>
      <c r="M99" s="14" t="s">
        <v>100</v>
      </c>
    </row>
    <row r="100" spans="1:14" hidden="1">
      <c r="A100" s="15"/>
      <c r="B100" s="15">
        <v>3652.1235259</v>
      </c>
      <c r="C100" s="37">
        <v>27373.530997400001</v>
      </c>
      <c r="D100" s="15">
        <v>0</v>
      </c>
      <c r="E100" s="14">
        <v>20.964217835669999</v>
      </c>
      <c r="F100" s="14">
        <v>24.358102918949999</v>
      </c>
      <c r="G100" s="11" t="s">
        <v>26</v>
      </c>
      <c r="H100" s="11" t="s">
        <v>73</v>
      </c>
      <c r="I100" s="11" t="s">
        <v>28</v>
      </c>
      <c r="J100" s="11" t="s">
        <v>55</v>
      </c>
      <c r="K100" s="15">
        <v>0</v>
      </c>
      <c r="L100" s="15">
        <v>1</v>
      </c>
      <c r="M100" s="14" t="s">
        <v>100</v>
      </c>
    </row>
    <row r="101" spans="1:14" hidden="1">
      <c r="A101" s="15">
        <v>3705.0050000000001</v>
      </c>
      <c r="B101" s="15">
        <v>3704.9952678999998</v>
      </c>
      <c r="C101" s="37">
        <v>26982.9100172</v>
      </c>
      <c r="D101" s="15" t="s">
        <v>74</v>
      </c>
      <c r="E101" s="14">
        <v>20.96408587426</v>
      </c>
      <c r="F101" s="14">
        <v>24.309540131498</v>
      </c>
      <c r="G101" s="11" t="s">
        <v>26</v>
      </c>
      <c r="H101" s="11" t="s">
        <v>75</v>
      </c>
      <c r="I101" s="11" t="s">
        <v>28</v>
      </c>
      <c r="J101" s="11" t="s">
        <v>59</v>
      </c>
      <c r="K101" s="15">
        <v>2</v>
      </c>
      <c r="L101" s="15">
        <v>1</v>
      </c>
      <c r="M101" s="14" t="s">
        <v>100</v>
      </c>
    </row>
    <row r="102" spans="1:14" hidden="1">
      <c r="A102" s="15">
        <v>3705.0050000000001</v>
      </c>
      <c r="B102" s="15">
        <v>3704.9957402</v>
      </c>
      <c r="C102" s="37">
        <v>26982.906577500002</v>
      </c>
      <c r="D102" s="15" t="s">
        <v>74</v>
      </c>
      <c r="E102" s="14">
        <v>20.96408587426</v>
      </c>
      <c r="F102" s="14">
        <v>24.309539705033</v>
      </c>
      <c r="G102" s="11" t="s">
        <v>26</v>
      </c>
      <c r="H102" s="11" t="s">
        <v>75</v>
      </c>
      <c r="I102" s="11" t="s">
        <v>28</v>
      </c>
      <c r="J102" s="11" t="s">
        <v>59</v>
      </c>
      <c r="K102" s="15">
        <v>2</v>
      </c>
      <c r="L102" s="15">
        <v>2</v>
      </c>
      <c r="M102" s="14" t="s">
        <v>100</v>
      </c>
    </row>
    <row r="103" spans="1:14" hidden="1">
      <c r="A103" s="15">
        <v>3705.0050000000001</v>
      </c>
      <c r="B103" s="15">
        <v>3704.9957733000001</v>
      </c>
      <c r="C103" s="37">
        <v>26982.9063365</v>
      </c>
      <c r="D103" s="15" t="s">
        <v>74</v>
      </c>
      <c r="E103" s="14">
        <v>20.96408587426</v>
      </c>
      <c r="F103" s="14">
        <v>24.309539675151999</v>
      </c>
      <c r="G103" s="11" t="s">
        <v>26</v>
      </c>
      <c r="H103" s="11" t="s">
        <v>75</v>
      </c>
      <c r="I103" s="11" t="s">
        <v>28</v>
      </c>
      <c r="J103" s="11" t="s">
        <v>59</v>
      </c>
      <c r="K103" s="15">
        <v>2</v>
      </c>
      <c r="L103" s="15">
        <v>3</v>
      </c>
      <c r="M103" s="14" t="s">
        <v>100</v>
      </c>
    </row>
    <row r="104" spans="1:14" hidden="1">
      <c r="A104" s="15">
        <v>3705.0050000000001</v>
      </c>
      <c r="B104" s="15">
        <v>3705.0057621000001</v>
      </c>
      <c r="C104" s="37">
        <v>26982.833591800001</v>
      </c>
      <c r="D104" s="15" t="s">
        <v>74</v>
      </c>
      <c r="E104" s="14">
        <v>20.964095349809998</v>
      </c>
      <c r="F104" s="14">
        <v>24.309540131498</v>
      </c>
      <c r="G104" s="11" t="s">
        <v>26</v>
      </c>
      <c r="H104" s="11" t="s">
        <v>75</v>
      </c>
      <c r="I104" s="11" t="s">
        <v>28</v>
      </c>
      <c r="J104" s="11" t="s">
        <v>59</v>
      </c>
      <c r="K104" s="15">
        <v>1</v>
      </c>
      <c r="L104" s="15">
        <v>1</v>
      </c>
      <c r="M104" s="14" t="s">
        <v>100</v>
      </c>
    </row>
    <row r="105" spans="1:14" hidden="1">
      <c r="A105" s="15">
        <v>3705.0050000000001</v>
      </c>
      <c r="B105" s="15">
        <v>3705.0062343999998</v>
      </c>
      <c r="C105" s="37">
        <v>26982.830152099999</v>
      </c>
      <c r="D105" s="15" t="s">
        <v>74</v>
      </c>
      <c r="E105" s="14">
        <v>20.964095349809998</v>
      </c>
      <c r="F105" s="14">
        <v>24.309539705033</v>
      </c>
      <c r="G105" s="11" t="s">
        <v>26</v>
      </c>
      <c r="H105" s="11" t="s">
        <v>75</v>
      </c>
      <c r="I105" s="11" t="s">
        <v>28</v>
      </c>
      <c r="J105" s="11" t="s">
        <v>59</v>
      </c>
      <c r="K105" s="15">
        <v>1</v>
      </c>
      <c r="L105" s="15">
        <v>2</v>
      </c>
      <c r="M105" s="14" t="s">
        <v>100</v>
      </c>
    </row>
    <row r="106" spans="1:14" hidden="1">
      <c r="A106" s="15"/>
      <c r="B106" s="15">
        <v>3705.1414209</v>
      </c>
      <c r="C106" s="37">
        <v>26981.845676600002</v>
      </c>
      <c r="D106" s="15">
        <v>0</v>
      </c>
      <c r="E106" s="14">
        <v>20.964217835669999</v>
      </c>
      <c r="F106" s="14">
        <v>24.309540131498</v>
      </c>
      <c r="G106" s="11" t="s">
        <v>26</v>
      </c>
      <c r="H106" s="11" t="s">
        <v>75</v>
      </c>
      <c r="I106" s="11" t="s">
        <v>28</v>
      </c>
      <c r="J106" s="11" t="s">
        <v>59</v>
      </c>
      <c r="K106" s="15">
        <v>0</v>
      </c>
      <c r="L106" s="15">
        <v>1</v>
      </c>
      <c r="M106" s="14" t="s">
        <v>100</v>
      </c>
    </row>
    <row r="107" spans="1:14" hidden="1">
      <c r="A107" s="15"/>
      <c r="B107" s="15">
        <v>3732.8634708</v>
      </c>
      <c r="C107" s="37">
        <v>26781.470503</v>
      </c>
      <c r="D107" s="15" t="s">
        <v>61</v>
      </c>
      <c r="E107" s="14">
        <v>20.96408587426</v>
      </c>
      <c r="F107" s="14">
        <v>24.284564816300001</v>
      </c>
      <c r="G107" s="11" t="s">
        <v>26</v>
      </c>
      <c r="H107" s="11" t="s">
        <v>76</v>
      </c>
      <c r="I107" s="11" t="s">
        <v>28</v>
      </c>
      <c r="J107" s="11" t="s">
        <v>55</v>
      </c>
      <c r="K107" s="15">
        <v>2</v>
      </c>
      <c r="L107" s="15">
        <v>1</v>
      </c>
      <c r="M107" s="14" t="s">
        <v>100</v>
      </c>
    </row>
    <row r="108" spans="1:14" hidden="1">
      <c r="A108" s="15"/>
      <c r="B108" s="15">
        <v>3732.8741235000002</v>
      </c>
      <c r="C108" s="37">
        <v>26781.394077000001</v>
      </c>
      <c r="D108" s="15" t="s">
        <v>61</v>
      </c>
      <c r="E108" s="14">
        <v>20.964095349809998</v>
      </c>
      <c r="F108" s="14">
        <v>24.284564816300001</v>
      </c>
      <c r="G108" s="11" t="s">
        <v>26</v>
      </c>
      <c r="H108" s="11" t="s">
        <v>76</v>
      </c>
      <c r="I108" s="11" t="s">
        <v>28</v>
      </c>
      <c r="J108" s="11" t="s">
        <v>55</v>
      </c>
      <c r="K108" s="15">
        <v>1</v>
      </c>
      <c r="L108" s="15">
        <v>1</v>
      </c>
      <c r="M108" s="14" t="s">
        <v>100</v>
      </c>
    </row>
    <row r="109" spans="1:14" hidden="1">
      <c r="A109" s="15"/>
      <c r="B109" s="15">
        <v>3733.0118306999998</v>
      </c>
      <c r="C109" s="37">
        <v>26780.406161999999</v>
      </c>
      <c r="D109" s="15"/>
      <c r="E109" s="14">
        <v>20.964217835669999</v>
      </c>
      <c r="F109" s="14">
        <v>24.284564816300001</v>
      </c>
      <c r="G109" s="11" t="s">
        <v>26</v>
      </c>
      <c r="H109" s="11" t="s">
        <v>76</v>
      </c>
      <c r="I109" s="11" t="s">
        <v>28</v>
      </c>
      <c r="J109" s="11" t="s">
        <v>55</v>
      </c>
      <c r="K109" s="15">
        <v>0</v>
      </c>
      <c r="L109" s="15">
        <v>1</v>
      </c>
      <c r="M109" s="14" t="s">
        <v>100</v>
      </c>
    </row>
    <row r="110" spans="1:14">
      <c r="A110" s="17">
        <v>3819.6073999999999</v>
      </c>
      <c r="B110" s="17">
        <v>3819.6019692999998</v>
      </c>
      <c r="C110" s="38">
        <v>26173.310730500001</v>
      </c>
      <c r="D110" s="17" t="s">
        <v>25</v>
      </c>
      <c r="E110" s="16">
        <v>20.96408587426</v>
      </c>
      <c r="F110" s="16">
        <v>24.209162619267001</v>
      </c>
      <c r="G110" s="18" t="s">
        <v>26</v>
      </c>
      <c r="H110" s="18" t="s">
        <v>45</v>
      </c>
      <c r="I110" s="18" t="s">
        <v>28</v>
      </c>
      <c r="J110" s="18" t="s">
        <v>59</v>
      </c>
      <c r="K110" s="17">
        <v>2</v>
      </c>
      <c r="L110" s="17">
        <v>1</v>
      </c>
      <c r="M110" s="16" t="s">
        <v>100</v>
      </c>
      <c r="N110" t="s">
        <v>114</v>
      </c>
    </row>
    <row r="111" spans="1:14">
      <c r="A111" s="17">
        <v>3819.6073999999999</v>
      </c>
      <c r="B111" s="17">
        <v>3819.6027669999999</v>
      </c>
      <c r="C111" s="38">
        <v>26173.305263999999</v>
      </c>
      <c r="D111" s="17" t="s">
        <v>25</v>
      </c>
      <c r="E111" s="16">
        <v>20.96408587426</v>
      </c>
      <c r="F111" s="16">
        <v>24.209161941508999</v>
      </c>
      <c r="G111" s="18" t="s">
        <v>26</v>
      </c>
      <c r="H111" s="18" t="s">
        <v>45</v>
      </c>
      <c r="I111" s="18" t="s">
        <v>28</v>
      </c>
      <c r="J111" s="18" t="s">
        <v>59</v>
      </c>
      <c r="K111" s="17">
        <v>2</v>
      </c>
      <c r="L111" s="17">
        <v>2</v>
      </c>
      <c r="M111" s="16" t="s">
        <v>100</v>
      </c>
    </row>
    <row r="112" spans="1:14">
      <c r="A112" s="17">
        <v>3819.6073999999999</v>
      </c>
      <c r="B112" s="17">
        <v>3819.6028222999998</v>
      </c>
      <c r="C112" s="38">
        <v>26173.304885500002</v>
      </c>
      <c r="D112" s="17" t="s">
        <v>25</v>
      </c>
      <c r="E112" s="16">
        <v>20.96408587426</v>
      </c>
      <c r="F112" s="16">
        <v>24.209161894586</v>
      </c>
      <c r="G112" s="18" t="s">
        <v>26</v>
      </c>
      <c r="H112" s="18" t="s">
        <v>45</v>
      </c>
      <c r="I112" s="18" t="s">
        <v>28</v>
      </c>
      <c r="J112" s="18" t="s">
        <v>59</v>
      </c>
      <c r="K112" s="17">
        <v>2</v>
      </c>
      <c r="L112" s="17">
        <v>3</v>
      </c>
      <c r="M112" s="16" t="s">
        <v>100</v>
      </c>
    </row>
    <row r="113" spans="1:13">
      <c r="A113" s="17">
        <v>3819.6073999999999</v>
      </c>
      <c r="B113" s="17">
        <v>3819.6131227000001</v>
      </c>
      <c r="C113" s="38">
        <v>26173.234305099999</v>
      </c>
      <c r="D113" s="17" t="s">
        <v>25</v>
      </c>
      <c r="E113" s="16">
        <v>20.964095349809998</v>
      </c>
      <c r="F113" s="16">
        <v>24.209162619267001</v>
      </c>
      <c r="G113" s="18" t="s">
        <v>26</v>
      </c>
      <c r="H113" s="18" t="s">
        <v>45</v>
      </c>
      <c r="I113" s="18" t="s">
        <v>28</v>
      </c>
      <c r="J113" s="18" t="s">
        <v>59</v>
      </c>
      <c r="K113" s="17">
        <v>1</v>
      </c>
      <c r="L113" s="17">
        <v>1</v>
      </c>
      <c r="M113" s="16" t="s">
        <v>100</v>
      </c>
    </row>
    <row r="114" spans="1:13">
      <c r="A114" s="17">
        <v>3819.6073999999999</v>
      </c>
      <c r="B114" s="17">
        <v>3819.6139204999999</v>
      </c>
      <c r="C114" s="38">
        <v>26173.2288386</v>
      </c>
      <c r="D114" s="17" t="s">
        <v>25</v>
      </c>
      <c r="E114" s="16">
        <v>20.964095349809998</v>
      </c>
      <c r="F114" s="16">
        <v>24.209161941508999</v>
      </c>
      <c r="G114" s="18" t="s">
        <v>26</v>
      </c>
      <c r="H114" s="18" t="s">
        <v>45</v>
      </c>
      <c r="I114" s="18" t="s">
        <v>28</v>
      </c>
      <c r="J114" s="18" t="s">
        <v>59</v>
      </c>
      <c r="K114" s="17">
        <v>1</v>
      </c>
      <c r="L114" s="17">
        <v>2</v>
      </c>
      <c r="M114" s="16" t="s">
        <v>100</v>
      </c>
    </row>
    <row r="115" spans="1:13">
      <c r="A115" s="47" t="s">
        <v>110</v>
      </c>
      <c r="B115" s="17">
        <v>3819.7573038</v>
      </c>
      <c r="C115" s="38">
        <v>26172.246389899999</v>
      </c>
      <c r="D115" s="17">
        <v>1</v>
      </c>
      <c r="E115" s="16">
        <v>20.964217835669999</v>
      </c>
      <c r="F115" s="16">
        <v>24.209162619267001</v>
      </c>
      <c r="G115" s="18" t="s">
        <v>26</v>
      </c>
      <c r="H115" s="18" t="s">
        <v>45</v>
      </c>
      <c r="I115" s="18" t="s">
        <v>28</v>
      </c>
      <c r="J115" s="18" t="s">
        <v>59</v>
      </c>
      <c r="K115" s="17">
        <v>0</v>
      </c>
      <c r="L115" s="17">
        <v>1</v>
      </c>
      <c r="M115" s="16" t="s">
        <v>100</v>
      </c>
    </row>
    <row r="116" spans="1:13">
      <c r="A116" s="17">
        <v>3833.5540000000001</v>
      </c>
      <c r="B116" s="17">
        <v>3833.5486977999999</v>
      </c>
      <c r="C116" s="38">
        <v>26078.092584000002</v>
      </c>
      <c r="D116" s="17">
        <v>0</v>
      </c>
      <c r="E116" s="16">
        <v>21.218021673199999</v>
      </c>
      <c r="F116" s="16">
        <v>24.451292873404199</v>
      </c>
      <c r="G116" s="18" t="s">
        <v>26</v>
      </c>
      <c r="H116" s="18" t="s">
        <v>67</v>
      </c>
      <c r="I116" s="18" t="s">
        <v>34</v>
      </c>
      <c r="J116" s="18" t="s">
        <v>46</v>
      </c>
      <c r="K116" s="17">
        <v>1</v>
      </c>
      <c r="L116" s="17">
        <v>2</v>
      </c>
      <c r="M116" s="16" t="s">
        <v>100</v>
      </c>
    </row>
    <row r="117" spans="1:13">
      <c r="A117" s="47" t="s">
        <v>110</v>
      </c>
      <c r="B117" s="17">
        <v>3838.1001099999999</v>
      </c>
      <c r="C117" s="38">
        <v>26047.168601000001</v>
      </c>
      <c r="D117" s="47" t="s">
        <v>110</v>
      </c>
      <c r="E117" s="16">
        <v>21.218021673199999</v>
      </c>
      <c r="F117" s="16">
        <v>24.44745878833</v>
      </c>
      <c r="G117" s="18" t="s">
        <v>26</v>
      </c>
      <c r="H117" s="18" t="s">
        <v>69</v>
      </c>
      <c r="I117" s="18" t="s">
        <v>34</v>
      </c>
      <c r="J117" s="18" t="s">
        <v>33</v>
      </c>
      <c r="K117" s="17">
        <v>1</v>
      </c>
      <c r="L117" s="17">
        <v>0</v>
      </c>
      <c r="M117" s="16" t="s">
        <v>100</v>
      </c>
    </row>
    <row r="118" spans="1:13">
      <c r="A118" s="47" t="s">
        <v>110</v>
      </c>
      <c r="B118" s="17">
        <v>3867.4723364000001</v>
      </c>
      <c r="C118" s="38">
        <v>25849.353223999999</v>
      </c>
      <c r="D118" s="17" t="s">
        <v>74</v>
      </c>
      <c r="E118" s="16">
        <v>20.96408587426</v>
      </c>
      <c r="F118" s="16">
        <v>24.1689970101</v>
      </c>
      <c r="G118" s="18" t="s">
        <v>26</v>
      </c>
      <c r="H118" s="18" t="s">
        <v>77</v>
      </c>
      <c r="I118" s="18" t="s">
        <v>28</v>
      </c>
      <c r="J118" s="18" t="s">
        <v>55</v>
      </c>
      <c r="K118" s="17">
        <v>2</v>
      </c>
      <c r="L118" s="17">
        <v>1</v>
      </c>
      <c r="M118" s="16" t="s">
        <v>100</v>
      </c>
    </row>
    <row r="119" spans="1:13">
      <c r="A119" s="47" t="s">
        <v>110</v>
      </c>
      <c r="B119" s="17">
        <v>3867.4837711</v>
      </c>
      <c r="C119" s="38">
        <v>25849.276798999999</v>
      </c>
      <c r="D119" s="17" t="s">
        <v>74</v>
      </c>
      <c r="E119" s="16">
        <v>20.964095349809998</v>
      </c>
      <c r="F119" s="16">
        <v>24.1689970101</v>
      </c>
      <c r="G119" s="18" t="s">
        <v>26</v>
      </c>
      <c r="H119" s="18" t="s">
        <v>77</v>
      </c>
      <c r="I119" s="18" t="s">
        <v>28</v>
      </c>
      <c r="J119" s="18" t="s">
        <v>55</v>
      </c>
      <c r="K119" s="17">
        <v>1</v>
      </c>
      <c r="L119" s="17">
        <v>1</v>
      </c>
      <c r="M119" s="16" t="s">
        <v>100</v>
      </c>
    </row>
    <row r="120" spans="1:13">
      <c r="A120" s="47" t="s">
        <v>110</v>
      </c>
      <c r="B120" s="17">
        <v>3867.6315887999999</v>
      </c>
      <c r="C120" s="38">
        <v>25848.288884000001</v>
      </c>
      <c r="D120" s="17">
        <v>1</v>
      </c>
      <c r="E120" s="16">
        <v>20.964217835669999</v>
      </c>
      <c r="F120" s="16">
        <v>24.1689970101</v>
      </c>
      <c r="G120" s="18" t="s">
        <v>26</v>
      </c>
      <c r="H120" s="18" t="s">
        <v>77</v>
      </c>
      <c r="I120" s="18" t="s">
        <v>28</v>
      </c>
      <c r="J120" s="18" t="s">
        <v>55</v>
      </c>
      <c r="K120" s="17">
        <v>0</v>
      </c>
      <c r="L120" s="17">
        <v>1</v>
      </c>
      <c r="M120" s="16" t="s">
        <v>100</v>
      </c>
    </row>
    <row r="121" spans="1:13">
      <c r="A121" s="17">
        <v>3871.7910000000002</v>
      </c>
      <c r="B121" s="17">
        <v>3871.7863913000001</v>
      </c>
      <c r="C121" s="38">
        <v>25820.551803999999</v>
      </c>
      <c r="D121" s="17">
        <v>1</v>
      </c>
      <c r="E121" s="16">
        <v>21.218021673199999</v>
      </c>
      <c r="F121" s="16">
        <v>24.419361888242001</v>
      </c>
      <c r="G121" s="18" t="s">
        <v>26</v>
      </c>
      <c r="H121" s="18" t="s">
        <v>70</v>
      </c>
      <c r="I121" s="18" t="s">
        <v>34</v>
      </c>
      <c r="J121" s="18" t="s">
        <v>46</v>
      </c>
      <c r="K121" s="17">
        <v>1</v>
      </c>
      <c r="L121" s="17">
        <v>2</v>
      </c>
      <c r="M121" s="16" t="s">
        <v>100</v>
      </c>
    </row>
    <row r="122" spans="1:13">
      <c r="A122" s="17"/>
      <c r="B122" s="17">
        <v>3878.1768422999999</v>
      </c>
      <c r="C122" s="38">
        <v>25778.005740000001</v>
      </c>
      <c r="D122" s="17"/>
      <c r="E122" s="16">
        <v>21.218021673199999</v>
      </c>
      <c r="F122" s="16">
        <v>24.41408684884</v>
      </c>
      <c r="G122" s="18" t="s">
        <v>26</v>
      </c>
      <c r="H122" s="18" t="s">
        <v>71</v>
      </c>
      <c r="I122" s="18" t="s">
        <v>34</v>
      </c>
      <c r="J122" s="18" t="s">
        <v>33</v>
      </c>
      <c r="K122" s="17">
        <v>1</v>
      </c>
      <c r="L122" s="17">
        <v>0</v>
      </c>
      <c r="M122" s="16" t="s">
        <v>100</v>
      </c>
    </row>
    <row r="123" spans="1:13">
      <c r="A123" s="17"/>
      <c r="B123" s="17">
        <v>3888.6046477</v>
      </c>
      <c r="C123" s="38">
        <v>25708.880209999999</v>
      </c>
      <c r="D123" s="17"/>
      <c r="E123" s="16">
        <v>19.819613582279999</v>
      </c>
      <c r="F123" s="16">
        <v>23.007108285200001</v>
      </c>
      <c r="G123" s="18" t="s">
        <v>54</v>
      </c>
      <c r="H123" s="18" t="s">
        <v>52</v>
      </c>
      <c r="I123" s="18" t="s">
        <v>55</v>
      </c>
      <c r="J123" s="18" t="s">
        <v>28</v>
      </c>
      <c r="K123" s="17">
        <v>1</v>
      </c>
      <c r="L123" s="17">
        <v>0</v>
      </c>
      <c r="M123" s="16" t="s">
        <v>100</v>
      </c>
    </row>
    <row r="124" spans="1:13">
      <c r="A124" s="17">
        <v>3888.6480000000001</v>
      </c>
      <c r="B124" s="17">
        <v>3888.6455854999999</v>
      </c>
      <c r="C124" s="38">
        <v>25708.609564999999</v>
      </c>
      <c r="D124" s="17" t="s">
        <v>78</v>
      </c>
      <c r="E124" s="16">
        <v>19.819613582279999</v>
      </c>
      <c r="F124" s="16">
        <v>23.007074729500001</v>
      </c>
      <c r="G124" s="18" t="s">
        <v>54</v>
      </c>
      <c r="H124" s="18" t="s">
        <v>52</v>
      </c>
      <c r="I124" s="18" t="s">
        <v>55</v>
      </c>
      <c r="J124" s="18" t="s">
        <v>28</v>
      </c>
      <c r="K124" s="17">
        <v>1</v>
      </c>
      <c r="L124" s="17">
        <v>1</v>
      </c>
      <c r="M124" s="16" t="s">
        <v>100</v>
      </c>
    </row>
    <row r="125" spans="1:13">
      <c r="A125" s="17">
        <v>3888.6480000000001</v>
      </c>
      <c r="B125" s="17">
        <v>3888.6489095000002</v>
      </c>
      <c r="C125" s="38">
        <v>25708.587589999999</v>
      </c>
      <c r="D125" s="17" t="s">
        <v>78</v>
      </c>
      <c r="E125" s="16">
        <v>19.819613582279999</v>
      </c>
      <c r="F125" s="16">
        <v>23.007072004899999</v>
      </c>
      <c r="G125" s="18" t="s">
        <v>54</v>
      </c>
      <c r="H125" s="18" t="s">
        <v>52</v>
      </c>
      <c r="I125" s="18" t="s">
        <v>55</v>
      </c>
      <c r="J125" s="18" t="s">
        <v>28</v>
      </c>
      <c r="K125" s="17">
        <v>1</v>
      </c>
      <c r="L125" s="17">
        <v>2</v>
      </c>
      <c r="M125" s="16" t="s">
        <v>100</v>
      </c>
    </row>
    <row r="126" spans="1:13">
      <c r="A126" s="17"/>
      <c r="B126" s="17">
        <v>3926.5443713</v>
      </c>
      <c r="C126" s="38">
        <v>25460.477105999998</v>
      </c>
      <c r="D126" s="17">
        <v>1</v>
      </c>
      <c r="E126" s="16">
        <v>21.218021673199999</v>
      </c>
      <c r="F126" s="16">
        <v>24.374718318287002</v>
      </c>
      <c r="G126" s="18" t="s">
        <v>26</v>
      </c>
      <c r="H126" s="18" t="s">
        <v>72</v>
      </c>
      <c r="I126" s="18" t="s">
        <v>34</v>
      </c>
      <c r="J126" s="18" t="s">
        <v>46</v>
      </c>
      <c r="K126" s="17">
        <v>1</v>
      </c>
      <c r="L126" s="17">
        <v>2</v>
      </c>
      <c r="M126" s="16" t="s">
        <v>100</v>
      </c>
    </row>
    <row r="127" spans="1:13">
      <c r="A127" s="17">
        <v>3935.9119999999998</v>
      </c>
      <c r="B127" s="17">
        <v>3935.9452075999998</v>
      </c>
      <c r="C127" s="38">
        <v>25399.667206999999</v>
      </c>
      <c r="D127" s="17">
        <v>0</v>
      </c>
      <c r="E127" s="16">
        <v>21.218021673199999</v>
      </c>
      <c r="F127" s="16">
        <v>24.3671788521</v>
      </c>
      <c r="G127" s="18" t="s">
        <v>26</v>
      </c>
      <c r="H127" s="18" t="s">
        <v>73</v>
      </c>
      <c r="I127" s="18" t="s">
        <v>34</v>
      </c>
      <c r="J127" s="18" t="s">
        <v>33</v>
      </c>
      <c r="K127" s="17">
        <v>1</v>
      </c>
      <c r="L127" s="17">
        <v>0</v>
      </c>
      <c r="M127" s="16" t="s">
        <v>100</v>
      </c>
    </row>
    <row r="128" spans="1:13">
      <c r="A128" s="17">
        <v>3964.7291</v>
      </c>
      <c r="B128" s="17">
        <v>3964.7288137999999</v>
      </c>
      <c r="C128" s="38">
        <v>25215.271767999999</v>
      </c>
      <c r="D128" s="17">
        <v>20</v>
      </c>
      <c r="E128" s="16">
        <v>20.6157738231</v>
      </c>
      <c r="F128" s="16">
        <v>23.742068882800002</v>
      </c>
      <c r="G128" s="18" t="s">
        <v>54</v>
      </c>
      <c r="H128" s="18" t="s">
        <v>50</v>
      </c>
      <c r="I128" s="18" t="s">
        <v>33</v>
      </c>
      <c r="J128" s="18" t="s">
        <v>34</v>
      </c>
      <c r="K128" s="17">
        <v>0</v>
      </c>
      <c r="L128" s="17">
        <v>1</v>
      </c>
      <c r="M128" s="16" t="s">
        <v>100</v>
      </c>
    </row>
    <row r="129" spans="1:13">
      <c r="A129" s="17"/>
      <c r="B129" s="17">
        <v>3972.0154389999998</v>
      </c>
      <c r="C129" s="38">
        <v>25169.015599999999</v>
      </c>
      <c r="D129" s="17"/>
      <c r="E129" s="16">
        <v>20.6157738231</v>
      </c>
      <c r="F129" s="16">
        <v>23.736333849169998</v>
      </c>
      <c r="G129" s="18" t="s">
        <v>54</v>
      </c>
      <c r="H129" s="18" t="s">
        <v>51</v>
      </c>
      <c r="I129" s="18" t="s">
        <v>33</v>
      </c>
      <c r="J129" s="18" t="s">
        <v>46</v>
      </c>
      <c r="K129" s="17">
        <v>0</v>
      </c>
      <c r="L129" s="17">
        <v>2</v>
      </c>
      <c r="M129" s="16" t="s">
        <v>47</v>
      </c>
    </row>
    <row r="130" spans="1:13">
      <c r="A130" s="17"/>
      <c r="B130" s="17">
        <v>4009.2564996000001</v>
      </c>
      <c r="C130" s="38">
        <v>24935.231436999999</v>
      </c>
      <c r="D130" s="17">
        <v>1</v>
      </c>
      <c r="E130" s="16">
        <v>21.218021673199999</v>
      </c>
      <c r="F130" s="16">
        <v>24.309596159181002</v>
      </c>
      <c r="G130" s="18" t="s">
        <v>26</v>
      </c>
      <c r="H130" s="18" t="s">
        <v>75</v>
      </c>
      <c r="I130" s="18" t="s">
        <v>34</v>
      </c>
      <c r="J130" s="18" t="s">
        <v>46</v>
      </c>
      <c r="K130" s="17">
        <v>1</v>
      </c>
      <c r="L130" s="17">
        <v>2</v>
      </c>
      <c r="M130" s="16" t="s">
        <v>100</v>
      </c>
    </row>
    <row r="131" spans="1:13">
      <c r="A131" s="17">
        <v>4023.973</v>
      </c>
      <c r="B131" s="17">
        <v>4023.9797782999999</v>
      </c>
      <c r="C131" s="38">
        <v>24843.998237</v>
      </c>
      <c r="D131" s="17">
        <v>1</v>
      </c>
      <c r="E131" s="16">
        <v>21.218021673199999</v>
      </c>
      <c r="F131" s="16">
        <v>24.2982846847</v>
      </c>
      <c r="G131" s="18" t="s">
        <v>26</v>
      </c>
      <c r="H131" s="18" t="s">
        <v>76</v>
      </c>
      <c r="I131" s="18" t="s">
        <v>34</v>
      </c>
      <c r="J131" s="18" t="s">
        <v>33</v>
      </c>
      <c r="K131" s="17">
        <v>1</v>
      </c>
      <c r="L131" s="17">
        <v>0</v>
      </c>
      <c r="M131" s="16" t="s">
        <v>100</v>
      </c>
    </row>
    <row r="132" spans="1:13">
      <c r="A132" s="17">
        <v>4026.1914000000002</v>
      </c>
      <c r="B132" s="17">
        <v>4026.1843607999999</v>
      </c>
      <c r="C132" s="38">
        <v>24830.394914600001</v>
      </c>
      <c r="D132" s="17" t="s">
        <v>79</v>
      </c>
      <c r="E132" s="16">
        <v>20.96408587426</v>
      </c>
      <c r="F132" s="16">
        <v>24.042662288854999</v>
      </c>
      <c r="G132" s="18" t="s">
        <v>26</v>
      </c>
      <c r="H132" s="18" t="s">
        <v>49</v>
      </c>
      <c r="I132" s="18" t="s">
        <v>28</v>
      </c>
      <c r="J132" s="18" t="s">
        <v>59</v>
      </c>
      <c r="K132" s="17">
        <v>2</v>
      </c>
      <c r="L132" s="17">
        <v>1</v>
      </c>
      <c r="M132" s="16" t="s">
        <v>100</v>
      </c>
    </row>
    <row r="133" spans="1:13">
      <c r="A133" s="17">
        <v>4026.1914000000002</v>
      </c>
      <c r="B133" s="17">
        <v>4026.1858944999999</v>
      </c>
      <c r="C133" s="38">
        <v>24830.385456100001</v>
      </c>
      <c r="D133" s="17" t="s">
        <v>79</v>
      </c>
      <c r="E133" s="16">
        <v>20.96408587426</v>
      </c>
      <c r="F133" s="16">
        <v>24.042661116144</v>
      </c>
      <c r="G133" s="18" t="s">
        <v>26</v>
      </c>
      <c r="H133" s="18" t="s">
        <v>49</v>
      </c>
      <c r="I133" s="18" t="s">
        <v>28</v>
      </c>
      <c r="J133" s="18" t="s">
        <v>59</v>
      </c>
      <c r="K133" s="17">
        <v>2</v>
      </c>
      <c r="L133" s="17">
        <v>2</v>
      </c>
      <c r="M133" s="16" t="s">
        <v>100</v>
      </c>
    </row>
    <row r="134" spans="1:13">
      <c r="A134" s="17">
        <v>4026.1914000000002</v>
      </c>
      <c r="B134" s="17">
        <v>4026.1859985000001</v>
      </c>
      <c r="C134" s="38">
        <v>24830.3848149</v>
      </c>
      <c r="D134" s="17" t="s">
        <v>79</v>
      </c>
      <c r="E134" s="16">
        <v>20.96408587426</v>
      </c>
      <c r="F134" s="16">
        <v>24.042661036653001</v>
      </c>
      <c r="G134" s="18" t="s">
        <v>26</v>
      </c>
      <c r="H134" s="18" t="s">
        <v>49</v>
      </c>
      <c r="I134" s="18" t="s">
        <v>28</v>
      </c>
      <c r="J134" s="18" t="s">
        <v>59</v>
      </c>
      <c r="K134" s="17">
        <v>2</v>
      </c>
      <c r="L134" s="17">
        <v>3</v>
      </c>
      <c r="M134" s="16" t="s">
        <v>100</v>
      </c>
    </row>
    <row r="135" spans="1:13">
      <c r="A135" s="17">
        <v>4026.1914000000002</v>
      </c>
      <c r="B135" s="17">
        <v>4026.1967533000002</v>
      </c>
      <c r="C135" s="38">
        <v>24830.318489199999</v>
      </c>
      <c r="D135" s="17" t="s">
        <v>79</v>
      </c>
      <c r="E135" s="16">
        <v>20.964095349809998</v>
      </c>
      <c r="F135" s="16">
        <v>24.042662288854999</v>
      </c>
      <c r="G135" s="18" t="s">
        <v>26</v>
      </c>
      <c r="H135" s="18" t="s">
        <v>49</v>
      </c>
      <c r="I135" s="18" t="s">
        <v>28</v>
      </c>
      <c r="J135" s="18" t="s">
        <v>59</v>
      </c>
      <c r="K135" s="17">
        <v>1</v>
      </c>
      <c r="L135" s="17">
        <v>1</v>
      </c>
      <c r="M135" s="16" t="s">
        <v>100</v>
      </c>
    </row>
    <row r="136" spans="1:13">
      <c r="A136" s="17">
        <v>4026.1914000000002</v>
      </c>
      <c r="B136" s="17">
        <v>4026.1982870000002</v>
      </c>
      <c r="C136" s="38">
        <v>24830.309030699998</v>
      </c>
      <c r="D136" s="17" t="s">
        <v>79</v>
      </c>
      <c r="E136" s="16">
        <v>20.964095349809998</v>
      </c>
      <c r="F136" s="16">
        <v>24.042661116144</v>
      </c>
      <c r="G136" s="18" t="s">
        <v>26</v>
      </c>
      <c r="H136" s="18" t="s">
        <v>49</v>
      </c>
      <c r="I136" s="18" t="s">
        <v>28</v>
      </c>
      <c r="J136" s="18" t="s">
        <v>59</v>
      </c>
      <c r="K136" s="17">
        <v>1</v>
      </c>
      <c r="L136" s="17">
        <v>2</v>
      </c>
      <c r="M136" s="16" t="s">
        <v>100</v>
      </c>
    </row>
    <row r="137" spans="1:13">
      <c r="A137" s="17"/>
      <c r="B137" s="17">
        <v>4026.3569518999998</v>
      </c>
      <c r="C137" s="38">
        <v>24829.330574</v>
      </c>
      <c r="D137" s="17">
        <v>5</v>
      </c>
      <c r="E137" s="16">
        <v>20.964217835669999</v>
      </c>
      <c r="F137" s="16">
        <v>24.042662288854999</v>
      </c>
      <c r="G137" s="18" t="s">
        <v>26</v>
      </c>
      <c r="H137" s="18" t="s">
        <v>49</v>
      </c>
      <c r="I137" s="18" t="s">
        <v>28</v>
      </c>
      <c r="J137" s="18" t="s">
        <v>59</v>
      </c>
      <c r="K137" s="17">
        <v>0</v>
      </c>
      <c r="L137" s="17">
        <v>1</v>
      </c>
      <c r="M137" s="16" t="s">
        <v>100</v>
      </c>
    </row>
    <row r="138" spans="1:13">
      <c r="A138" s="17">
        <v>4120.8154000000004</v>
      </c>
      <c r="B138" s="17">
        <v>4120.8107571999999</v>
      </c>
      <c r="C138" s="38">
        <v>24260.224871999999</v>
      </c>
      <c r="D138" s="17" t="s">
        <v>80</v>
      </c>
      <c r="E138" s="16">
        <v>20.96408587426</v>
      </c>
      <c r="F138" s="16">
        <v>23.971970217599999</v>
      </c>
      <c r="G138" s="18" t="s">
        <v>26</v>
      </c>
      <c r="H138" s="18" t="s">
        <v>81</v>
      </c>
      <c r="I138" s="18" t="s">
        <v>28</v>
      </c>
      <c r="J138" s="18" t="s">
        <v>55</v>
      </c>
      <c r="K138" s="17">
        <v>2</v>
      </c>
      <c r="L138" s="17">
        <v>1</v>
      </c>
      <c r="M138" s="16" t="s">
        <v>100</v>
      </c>
    </row>
    <row r="139" spans="1:13">
      <c r="A139" s="17">
        <v>4120.8154000000004</v>
      </c>
      <c r="B139" s="17">
        <v>4120.8237390000004</v>
      </c>
      <c r="C139" s="38">
        <v>24260.148445999999</v>
      </c>
      <c r="D139" s="17" t="s">
        <v>80</v>
      </c>
      <c r="E139" s="16">
        <v>20.964095349809998</v>
      </c>
      <c r="F139" s="16">
        <v>23.971970217599999</v>
      </c>
      <c r="G139" s="18" t="s">
        <v>26</v>
      </c>
      <c r="H139" s="18" t="s">
        <v>81</v>
      </c>
      <c r="I139" s="18" t="s">
        <v>28</v>
      </c>
      <c r="J139" s="18" t="s">
        <v>55</v>
      </c>
      <c r="K139" s="17">
        <v>1</v>
      </c>
      <c r="L139" s="17">
        <v>1</v>
      </c>
      <c r="M139" s="16" t="s">
        <v>100</v>
      </c>
    </row>
    <row r="140" spans="1:13">
      <c r="A140" s="17"/>
      <c r="B140" s="17">
        <v>4120.9915563000004</v>
      </c>
      <c r="C140" s="38">
        <v>24259.160531000001</v>
      </c>
      <c r="D140" s="17">
        <v>2</v>
      </c>
      <c r="E140" s="16">
        <v>20.964217835669999</v>
      </c>
      <c r="F140" s="16">
        <v>23.971970217599999</v>
      </c>
      <c r="G140" s="18" t="s">
        <v>26</v>
      </c>
      <c r="H140" s="18" t="s">
        <v>81</v>
      </c>
      <c r="I140" s="18" t="s">
        <v>28</v>
      </c>
      <c r="J140" s="18" t="s">
        <v>55</v>
      </c>
      <c r="K140" s="17">
        <v>0</v>
      </c>
      <c r="L140" s="17">
        <v>1</v>
      </c>
      <c r="M140" s="16" t="s">
        <v>100</v>
      </c>
    </row>
    <row r="141" spans="1:13">
      <c r="A141" s="17"/>
      <c r="B141" s="17">
        <v>4141.3321395000003</v>
      </c>
      <c r="C141" s="38">
        <v>24140.01152</v>
      </c>
      <c r="D141" s="17"/>
      <c r="E141" s="16">
        <v>21.218021673199999</v>
      </c>
      <c r="F141" s="16">
        <v>24.21100146141</v>
      </c>
      <c r="G141" s="18" t="s">
        <v>26</v>
      </c>
      <c r="H141" s="18" t="s">
        <v>44</v>
      </c>
      <c r="I141" s="18" t="s">
        <v>34</v>
      </c>
      <c r="J141" s="18" t="s">
        <v>34</v>
      </c>
      <c r="K141" s="17">
        <v>1</v>
      </c>
      <c r="L141" s="17">
        <v>1</v>
      </c>
      <c r="M141" s="16" t="s">
        <v>47</v>
      </c>
    </row>
    <row r="142" spans="1:13">
      <c r="A142" s="17">
        <v>4143.7610000000004</v>
      </c>
      <c r="B142" s="17">
        <v>4143.7590421000004</v>
      </c>
      <c r="C142" s="38">
        <v>24125.873562000001</v>
      </c>
      <c r="D142" s="17">
        <v>3</v>
      </c>
      <c r="E142" s="16">
        <v>21.218021673199999</v>
      </c>
      <c r="F142" s="16">
        <v>24.209248578139</v>
      </c>
      <c r="G142" s="18" t="s">
        <v>26</v>
      </c>
      <c r="H142" s="18" t="s">
        <v>45</v>
      </c>
      <c r="I142" s="18" t="s">
        <v>34</v>
      </c>
      <c r="J142" s="18" t="s">
        <v>46</v>
      </c>
      <c r="K142" s="17">
        <v>1</v>
      </c>
      <c r="L142" s="17">
        <v>2</v>
      </c>
      <c r="M142" s="16" t="s">
        <v>100</v>
      </c>
    </row>
    <row r="143" spans="1:13">
      <c r="A143" s="17">
        <v>4168.9669999999996</v>
      </c>
      <c r="B143" s="17">
        <v>4168.9714947000002</v>
      </c>
      <c r="C143" s="38">
        <v>23979.971753999998</v>
      </c>
      <c r="D143" s="17">
        <v>1</v>
      </c>
      <c r="E143" s="16">
        <v>21.218021673199999</v>
      </c>
      <c r="F143" s="16">
        <v>24.1911590606</v>
      </c>
      <c r="G143" s="18" t="s">
        <v>26</v>
      </c>
      <c r="H143" s="18" t="s">
        <v>77</v>
      </c>
      <c r="I143" s="18" t="s">
        <v>34</v>
      </c>
      <c r="J143" s="18" t="s">
        <v>33</v>
      </c>
      <c r="K143" s="17">
        <v>1</v>
      </c>
      <c r="L143" s="17">
        <v>0</v>
      </c>
      <c r="M143" s="16" t="s">
        <v>100</v>
      </c>
    </row>
    <row r="144" spans="1:13">
      <c r="A144" s="17"/>
      <c r="B144" s="17">
        <v>4383.2785356000004</v>
      </c>
      <c r="C144" s="38">
        <v>22807.565348</v>
      </c>
      <c r="D144" s="17"/>
      <c r="E144" s="16">
        <v>21.218021673199999</v>
      </c>
      <c r="F144" s="16">
        <v>24.045799201299999</v>
      </c>
      <c r="G144" s="18" t="s">
        <v>26</v>
      </c>
      <c r="H144" s="18" t="s">
        <v>48</v>
      </c>
      <c r="I144" s="18" t="s">
        <v>34</v>
      </c>
      <c r="J144" s="18" t="s">
        <v>34</v>
      </c>
      <c r="K144" s="17">
        <v>1</v>
      </c>
      <c r="L144" s="17">
        <v>1</v>
      </c>
      <c r="M144" s="16" t="s">
        <v>47</v>
      </c>
    </row>
    <row r="145" spans="1:13">
      <c r="A145" s="17">
        <v>4387.9296000000004</v>
      </c>
      <c r="B145" s="17">
        <v>4387.9291241000001</v>
      </c>
      <c r="C145" s="38">
        <v>22783.392954999999</v>
      </c>
      <c r="D145" s="17">
        <v>10</v>
      </c>
      <c r="E145" s="16">
        <v>21.218021673199999</v>
      </c>
      <c r="F145" s="16">
        <v>24.042802206754999</v>
      </c>
      <c r="G145" s="18" t="s">
        <v>26</v>
      </c>
      <c r="H145" s="18" t="s">
        <v>49</v>
      </c>
      <c r="I145" s="18" t="s">
        <v>34</v>
      </c>
      <c r="J145" s="18" t="s">
        <v>46</v>
      </c>
      <c r="K145" s="17">
        <v>1</v>
      </c>
      <c r="L145" s="17">
        <v>2</v>
      </c>
      <c r="M145" s="16" t="s">
        <v>100</v>
      </c>
    </row>
    <row r="146" spans="1:13">
      <c r="A146" s="17">
        <v>4437.5510000000004</v>
      </c>
      <c r="B146" s="17">
        <v>4437.5534076000004</v>
      </c>
      <c r="C146" s="38">
        <v>22528.615149000001</v>
      </c>
      <c r="D146" s="17">
        <v>3</v>
      </c>
      <c r="E146" s="16">
        <v>21.218021673199999</v>
      </c>
      <c r="F146" s="16">
        <v>24.011213786700001</v>
      </c>
      <c r="G146" s="18" t="s">
        <v>26</v>
      </c>
      <c r="H146" s="18" t="s">
        <v>81</v>
      </c>
      <c r="I146" s="18" t="s">
        <v>34</v>
      </c>
      <c r="J146" s="18" t="s">
        <v>33</v>
      </c>
      <c r="K146" s="17">
        <v>1</v>
      </c>
      <c r="L146" s="17">
        <v>0</v>
      </c>
      <c r="M146" s="16" t="s">
        <v>100</v>
      </c>
    </row>
    <row r="147" spans="1:13">
      <c r="A147" s="17">
        <v>4471.4802</v>
      </c>
      <c r="B147" s="17">
        <v>4471.4703651999998</v>
      </c>
      <c r="C147" s="38">
        <v>22357.7341787</v>
      </c>
      <c r="D147" s="17" t="s">
        <v>82</v>
      </c>
      <c r="E147" s="16">
        <v>20.96408587426</v>
      </c>
      <c r="F147" s="16">
        <v>23.736091449</v>
      </c>
      <c r="G147" s="18" t="s">
        <v>26</v>
      </c>
      <c r="H147" s="18" t="s">
        <v>51</v>
      </c>
      <c r="I147" s="18" t="s">
        <v>28</v>
      </c>
      <c r="J147" s="18" t="s">
        <v>59</v>
      </c>
      <c r="K147" s="17">
        <v>2</v>
      </c>
      <c r="L147" s="17">
        <v>1</v>
      </c>
      <c r="M147" s="16" t="s">
        <v>100</v>
      </c>
    </row>
    <row r="148" spans="1:13" s="2" customFormat="1">
      <c r="A148" s="87">
        <v>4471.4802</v>
      </c>
      <c r="B148" s="87">
        <v>4471.4740693000003</v>
      </c>
      <c r="C148" s="88">
        <v>22357.715658199999</v>
      </c>
      <c r="D148" s="87" t="s">
        <v>82</v>
      </c>
      <c r="E148" s="89">
        <v>20.96408587426</v>
      </c>
      <c r="F148" s="89">
        <v>23.736089152750001</v>
      </c>
      <c r="G148" s="90" t="s">
        <v>26</v>
      </c>
      <c r="H148" s="90" t="s">
        <v>51</v>
      </c>
      <c r="I148" s="90" t="s">
        <v>28</v>
      </c>
      <c r="J148" s="90" t="s">
        <v>59</v>
      </c>
      <c r="K148" s="87">
        <v>2</v>
      </c>
      <c r="L148" s="87">
        <v>2</v>
      </c>
      <c r="M148" s="89" t="s">
        <v>100</v>
      </c>
    </row>
    <row r="149" spans="1:13">
      <c r="A149" s="17">
        <v>4471.4802</v>
      </c>
      <c r="B149" s="17">
        <v>4471.4743096000002</v>
      </c>
      <c r="C149" s="38">
        <v>22357.7144567</v>
      </c>
      <c r="D149" s="17" t="s">
        <v>82</v>
      </c>
      <c r="E149" s="16">
        <v>20.96408587426</v>
      </c>
      <c r="F149" s="16">
        <v>23.736089003789999</v>
      </c>
      <c r="G149" s="18" t="s">
        <v>26</v>
      </c>
      <c r="H149" s="18" t="s">
        <v>51</v>
      </c>
      <c r="I149" s="18" t="s">
        <v>28</v>
      </c>
      <c r="J149" s="18" t="s">
        <v>59</v>
      </c>
      <c r="K149" s="17">
        <v>2</v>
      </c>
      <c r="L149" s="17">
        <v>3</v>
      </c>
      <c r="M149" s="16" t="s">
        <v>100</v>
      </c>
    </row>
    <row r="150" spans="1:13">
      <c r="A150" s="17">
        <v>4471.4802</v>
      </c>
      <c r="B150" s="17">
        <v>4471.4856503000001</v>
      </c>
      <c r="C150" s="38">
        <v>22357.657753300002</v>
      </c>
      <c r="D150" s="17" t="s">
        <v>82</v>
      </c>
      <c r="E150" s="16">
        <v>20.964095349809998</v>
      </c>
      <c r="F150" s="16">
        <v>23.736091449</v>
      </c>
      <c r="G150" s="18" t="s">
        <v>26</v>
      </c>
      <c r="H150" s="18" t="s">
        <v>51</v>
      </c>
      <c r="I150" s="18" t="s">
        <v>28</v>
      </c>
      <c r="J150" s="18" t="s">
        <v>59</v>
      </c>
      <c r="K150" s="17">
        <v>1</v>
      </c>
      <c r="L150" s="17">
        <v>1</v>
      </c>
      <c r="M150" s="16" t="s">
        <v>100</v>
      </c>
    </row>
    <row r="151" spans="1:13">
      <c r="A151" s="17">
        <v>4471.4802</v>
      </c>
      <c r="B151" s="17">
        <v>4471.4893543999997</v>
      </c>
      <c r="C151" s="38">
        <v>22357.6392328</v>
      </c>
      <c r="D151" s="17" t="s">
        <v>82</v>
      </c>
      <c r="E151" s="16">
        <v>20.964095349809998</v>
      </c>
      <c r="F151" s="16">
        <v>23.736089152750001</v>
      </c>
      <c r="G151" s="18" t="s">
        <v>26</v>
      </c>
      <c r="H151" s="18" t="s">
        <v>51</v>
      </c>
      <c r="I151" s="18" t="s">
        <v>28</v>
      </c>
      <c r="J151" s="18" t="s">
        <v>59</v>
      </c>
      <c r="K151" s="17">
        <v>1</v>
      </c>
      <c r="L151" s="17">
        <v>2</v>
      </c>
      <c r="M151" s="16" t="s">
        <v>100</v>
      </c>
    </row>
    <row r="152" spans="1:13">
      <c r="A152" s="17"/>
      <c r="B152" s="17">
        <v>4471.6832433</v>
      </c>
      <c r="C152" s="38">
        <v>22356.669838099999</v>
      </c>
      <c r="D152" s="17">
        <v>25</v>
      </c>
      <c r="E152" s="16">
        <v>20.964217835669999</v>
      </c>
      <c r="F152" s="16">
        <v>23.736091449</v>
      </c>
      <c r="G152" s="18" t="s">
        <v>26</v>
      </c>
      <c r="H152" s="18" t="s">
        <v>51</v>
      </c>
      <c r="I152" s="18" t="s">
        <v>28</v>
      </c>
      <c r="J152" s="18" t="s">
        <v>59</v>
      </c>
      <c r="K152" s="17">
        <v>0</v>
      </c>
      <c r="L152" s="17">
        <v>1</v>
      </c>
      <c r="M152" s="16" t="s">
        <v>100</v>
      </c>
    </row>
    <row r="153" spans="1:13">
      <c r="A153" s="20">
        <v>4713.1457</v>
      </c>
      <c r="B153" s="20">
        <v>4713.1391640000002</v>
      </c>
      <c r="C153" s="39">
        <v>21211.346787999999</v>
      </c>
      <c r="D153" s="20" t="s">
        <v>83</v>
      </c>
      <c r="E153" s="19">
        <v>20.96408587426</v>
      </c>
      <c r="F153" s="19">
        <v>23.593957536200001</v>
      </c>
      <c r="G153" s="21" t="s">
        <v>26</v>
      </c>
      <c r="H153" s="21" t="s">
        <v>84</v>
      </c>
      <c r="I153" s="21" t="s">
        <v>28</v>
      </c>
      <c r="J153" s="21" t="s">
        <v>55</v>
      </c>
      <c r="K153" s="20">
        <v>2</v>
      </c>
      <c r="L153" s="20">
        <v>1</v>
      </c>
      <c r="M153" s="19" t="s">
        <v>100</v>
      </c>
    </row>
    <row r="154" spans="1:13">
      <c r="A154" s="20">
        <v>4713.1457</v>
      </c>
      <c r="B154" s="20">
        <v>4713.1561449999999</v>
      </c>
      <c r="C154" s="39">
        <v>21211.270361999999</v>
      </c>
      <c r="D154" s="20" t="s">
        <v>83</v>
      </c>
      <c r="E154" s="19">
        <v>20.964095349809998</v>
      </c>
      <c r="F154" s="19">
        <v>23.593957536200001</v>
      </c>
      <c r="G154" s="21" t="s">
        <v>26</v>
      </c>
      <c r="H154" s="21" t="s">
        <v>84</v>
      </c>
      <c r="I154" s="21" t="s">
        <v>28</v>
      </c>
      <c r="J154" s="21" t="s">
        <v>55</v>
      </c>
      <c r="K154" s="20">
        <v>1</v>
      </c>
      <c r="L154" s="20">
        <v>1</v>
      </c>
      <c r="M154" s="19" t="s">
        <v>100</v>
      </c>
    </row>
    <row r="155" spans="1:13">
      <c r="A155" s="20"/>
      <c r="B155" s="20">
        <v>4713.3756739999999</v>
      </c>
      <c r="C155" s="39">
        <v>21210.282447000001</v>
      </c>
      <c r="D155" s="20">
        <v>4</v>
      </c>
      <c r="E155" s="19">
        <v>20.964217835669999</v>
      </c>
      <c r="F155" s="19">
        <v>23.593957536200001</v>
      </c>
      <c r="G155" s="21" t="s">
        <v>26</v>
      </c>
      <c r="H155" s="21" t="s">
        <v>84</v>
      </c>
      <c r="I155" s="21" t="s">
        <v>28</v>
      </c>
      <c r="J155" s="21" t="s">
        <v>55</v>
      </c>
      <c r="K155" s="20">
        <v>0</v>
      </c>
      <c r="L155" s="20">
        <v>1</v>
      </c>
      <c r="M155" s="19" t="s">
        <v>100</v>
      </c>
    </row>
    <row r="156" spans="1:13">
      <c r="A156" s="23"/>
      <c r="B156" s="23">
        <v>4910.7474560999999</v>
      </c>
      <c r="C156" s="40">
        <v>20357.814963000001</v>
      </c>
      <c r="D156" s="23"/>
      <c r="E156" s="22">
        <v>21.218021673199999</v>
      </c>
      <c r="F156" s="22">
        <v>23.742068882800002</v>
      </c>
      <c r="G156" s="24" t="s">
        <v>26</v>
      </c>
      <c r="H156" s="24" t="s">
        <v>50</v>
      </c>
      <c r="I156" s="24" t="s">
        <v>34</v>
      </c>
      <c r="J156" s="24" t="s">
        <v>34</v>
      </c>
      <c r="K156" s="23">
        <v>1</v>
      </c>
      <c r="L156" s="23">
        <v>1</v>
      </c>
      <c r="M156" s="22" t="s">
        <v>47</v>
      </c>
    </row>
    <row r="157" spans="1:13">
      <c r="A157" s="23"/>
      <c r="B157" s="23">
        <v>4920.6127011999997</v>
      </c>
      <c r="C157" s="40">
        <v>20317.000515</v>
      </c>
      <c r="D157" s="23"/>
      <c r="E157" s="22">
        <v>21.218021673199999</v>
      </c>
      <c r="F157" s="22">
        <v>23.737008536459001</v>
      </c>
      <c r="G157" s="24" t="s">
        <v>26</v>
      </c>
      <c r="H157" s="24" t="s">
        <v>85</v>
      </c>
      <c r="I157" s="24" t="s">
        <v>34</v>
      </c>
      <c r="J157" s="24" t="s">
        <v>86</v>
      </c>
      <c r="K157" s="23">
        <v>1</v>
      </c>
      <c r="L157" s="23">
        <v>3</v>
      </c>
      <c r="M157" s="22" t="s">
        <v>47</v>
      </c>
    </row>
    <row r="158" spans="1:13">
      <c r="A158" s="23">
        <v>4921.9313000000002</v>
      </c>
      <c r="B158" s="23">
        <v>4921.9310127999997</v>
      </c>
      <c r="C158" s="40">
        <v>20311.558795000001</v>
      </c>
      <c r="D158" s="23">
        <v>20</v>
      </c>
      <c r="E158" s="22">
        <v>21.218021673199999</v>
      </c>
      <c r="F158" s="22">
        <v>23.736333849169998</v>
      </c>
      <c r="G158" s="24" t="s">
        <v>26</v>
      </c>
      <c r="H158" s="24" t="s">
        <v>51</v>
      </c>
      <c r="I158" s="24" t="s">
        <v>34</v>
      </c>
      <c r="J158" s="24" t="s">
        <v>46</v>
      </c>
      <c r="K158" s="23">
        <v>1</v>
      </c>
      <c r="L158" s="23">
        <v>2</v>
      </c>
      <c r="M158" s="22" t="s">
        <v>100</v>
      </c>
    </row>
    <row r="159" spans="1:13">
      <c r="A159" s="29">
        <v>5015.6782999999996</v>
      </c>
      <c r="B159" s="29">
        <v>5015.6779809999998</v>
      </c>
      <c r="C159" s="41">
        <v>19931.924799</v>
      </c>
      <c r="D159" s="29">
        <v>100</v>
      </c>
      <c r="E159" s="28">
        <v>20.6157738231</v>
      </c>
      <c r="F159" s="28">
        <v>23.087017385399999</v>
      </c>
      <c r="G159" s="30" t="s">
        <v>54</v>
      </c>
      <c r="H159" s="30" t="s">
        <v>52</v>
      </c>
      <c r="I159" s="30" t="s">
        <v>33</v>
      </c>
      <c r="J159" s="30" t="s">
        <v>34</v>
      </c>
      <c r="K159" s="29">
        <v>0</v>
      </c>
      <c r="L159" s="29">
        <v>1</v>
      </c>
      <c r="M159" s="28" t="s">
        <v>100</v>
      </c>
    </row>
    <row r="160" spans="1:13">
      <c r="A160" s="29"/>
      <c r="B160" s="29">
        <v>5042.0874696000001</v>
      </c>
      <c r="C160" s="41">
        <v>19827.526548000002</v>
      </c>
      <c r="D160" s="29"/>
      <c r="E160" s="28">
        <v>20.6157738231</v>
      </c>
      <c r="F160" s="28">
        <v>23.07407365281</v>
      </c>
      <c r="G160" s="30" t="s">
        <v>54</v>
      </c>
      <c r="H160" s="30" t="s">
        <v>53</v>
      </c>
      <c r="I160" s="30" t="s">
        <v>33</v>
      </c>
      <c r="J160" s="30" t="s">
        <v>46</v>
      </c>
      <c r="K160" s="29">
        <v>0</v>
      </c>
      <c r="L160" s="29">
        <v>2</v>
      </c>
      <c r="M160" s="28" t="s">
        <v>47</v>
      </c>
    </row>
    <row r="161" spans="1:13">
      <c r="A161" s="29">
        <v>5047.7380000000003</v>
      </c>
      <c r="B161" s="29">
        <v>5047.7385430000004</v>
      </c>
      <c r="C161" s="41">
        <v>19805.329409000002</v>
      </c>
      <c r="D161" s="29">
        <v>10</v>
      </c>
      <c r="E161" s="28">
        <v>21.218021673199999</v>
      </c>
      <c r="F161" s="28">
        <v>23.673569408599999</v>
      </c>
      <c r="G161" s="30" t="s">
        <v>26</v>
      </c>
      <c r="H161" s="30" t="s">
        <v>84</v>
      </c>
      <c r="I161" s="30" t="s">
        <v>34</v>
      </c>
      <c r="J161" s="30" t="s">
        <v>33</v>
      </c>
      <c r="K161" s="29">
        <v>1</v>
      </c>
      <c r="L161" s="29">
        <v>0</v>
      </c>
      <c r="M161" s="28" t="s">
        <v>100</v>
      </c>
    </row>
    <row r="162" spans="1:13">
      <c r="A162" s="32"/>
      <c r="B162" s="32">
        <v>5874.4338687999998</v>
      </c>
      <c r="C162" s="42">
        <v>17018.2002168</v>
      </c>
      <c r="D162" s="32"/>
      <c r="E162" s="31">
        <v>20.96408587426</v>
      </c>
      <c r="F162" s="31">
        <v>23.07407365281</v>
      </c>
      <c r="G162" s="33" t="s">
        <v>26</v>
      </c>
      <c r="H162" s="33" t="s">
        <v>53</v>
      </c>
      <c r="I162" s="33" t="s">
        <v>28</v>
      </c>
      <c r="J162" s="33" t="s">
        <v>46</v>
      </c>
      <c r="K162" s="32">
        <v>2</v>
      </c>
      <c r="L162" s="32">
        <v>2</v>
      </c>
      <c r="M162" s="31" t="s">
        <v>100</v>
      </c>
    </row>
    <row r="163" spans="1:13">
      <c r="A163" s="32"/>
      <c r="B163" s="32">
        <v>5874.4602500000001</v>
      </c>
      <c r="C163" s="42">
        <v>17018.123791400001</v>
      </c>
      <c r="D163" s="32"/>
      <c r="E163" s="31">
        <v>20.964095349809998</v>
      </c>
      <c r="F163" s="31">
        <v>23.07407365281</v>
      </c>
      <c r="G163" s="33" t="s">
        <v>26</v>
      </c>
      <c r="H163" s="33" t="s">
        <v>53</v>
      </c>
      <c r="I163" s="33" t="s">
        <v>28</v>
      </c>
      <c r="J163" s="33" t="s">
        <v>46</v>
      </c>
      <c r="K163" s="32">
        <v>1</v>
      </c>
      <c r="L163" s="32">
        <v>2</v>
      </c>
      <c r="M163" s="31" t="s">
        <v>100</v>
      </c>
    </row>
    <row r="164" spans="1:13">
      <c r="A164" s="32"/>
      <c r="B164" s="32">
        <v>5875.5986966999999</v>
      </c>
      <c r="C164" s="42">
        <v>17014.826417799999</v>
      </c>
      <c r="D164" s="32"/>
      <c r="E164" s="31">
        <v>20.96408587426</v>
      </c>
      <c r="F164" s="31">
        <v>23.073655355069999</v>
      </c>
      <c r="G164" s="33" t="s">
        <v>26</v>
      </c>
      <c r="H164" s="33" t="s">
        <v>53</v>
      </c>
      <c r="I164" s="33" t="s">
        <v>28</v>
      </c>
      <c r="J164" s="33" t="s">
        <v>59</v>
      </c>
      <c r="K164" s="32">
        <v>2</v>
      </c>
      <c r="L164" s="32">
        <v>1</v>
      </c>
      <c r="M164" s="31" t="s">
        <v>100</v>
      </c>
    </row>
    <row r="165" spans="1:13">
      <c r="A165" s="32">
        <v>5875.6210000000001</v>
      </c>
      <c r="B165" s="32">
        <v>5875.6139604999998</v>
      </c>
      <c r="C165" s="42">
        <v>17014.782216600001</v>
      </c>
      <c r="D165" s="32" t="s">
        <v>78</v>
      </c>
      <c r="E165" s="31">
        <v>20.96408587426</v>
      </c>
      <c r="F165" s="31">
        <v>23.073649874819999</v>
      </c>
      <c r="G165" s="33" t="s">
        <v>26</v>
      </c>
      <c r="H165" s="33" t="s">
        <v>53</v>
      </c>
      <c r="I165" s="33" t="s">
        <v>28</v>
      </c>
      <c r="J165" s="33" t="s">
        <v>59</v>
      </c>
      <c r="K165" s="32">
        <v>2</v>
      </c>
      <c r="L165" s="32">
        <v>2</v>
      </c>
      <c r="M165" s="31" t="s">
        <v>100</v>
      </c>
    </row>
    <row r="166" spans="1:13">
      <c r="A166" s="32">
        <v>5875.6210000000001</v>
      </c>
      <c r="B166" s="32">
        <v>5875.6148280999996</v>
      </c>
      <c r="C166" s="42">
        <v>17014.779704199998</v>
      </c>
      <c r="D166" s="32" t="s">
        <v>78</v>
      </c>
      <c r="E166" s="31">
        <v>20.96408587426</v>
      </c>
      <c r="F166" s="31">
        <v>23.07364956332</v>
      </c>
      <c r="G166" s="33" t="s">
        <v>26</v>
      </c>
      <c r="H166" s="33" t="s">
        <v>53</v>
      </c>
      <c r="I166" s="33" t="s">
        <v>28</v>
      </c>
      <c r="J166" s="33" t="s">
        <v>59</v>
      </c>
      <c r="K166" s="32">
        <v>2</v>
      </c>
      <c r="L166" s="32">
        <v>3</v>
      </c>
      <c r="M166" s="31" t="s">
        <v>100</v>
      </c>
    </row>
    <row r="167" spans="1:13">
      <c r="A167" s="32">
        <v>5875.6210000000001</v>
      </c>
      <c r="B167" s="32">
        <v>5875.6250884000001</v>
      </c>
      <c r="C167" s="42">
        <v>17014.7499924</v>
      </c>
      <c r="D167" s="32" t="s">
        <v>78</v>
      </c>
      <c r="E167" s="31">
        <v>20.964095349809998</v>
      </c>
      <c r="F167" s="31">
        <v>23.073655355069999</v>
      </c>
      <c r="G167" s="33" t="s">
        <v>26</v>
      </c>
      <c r="H167" s="33" t="s">
        <v>53</v>
      </c>
      <c r="I167" s="33" t="s">
        <v>28</v>
      </c>
      <c r="J167" s="33" t="s">
        <v>59</v>
      </c>
      <c r="K167" s="32">
        <v>1</v>
      </c>
      <c r="L167" s="32">
        <v>1</v>
      </c>
      <c r="M167" s="31" t="s">
        <v>100</v>
      </c>
    </row>
    <row r="168" spans="1:13">
      <c r="A168" s="32">
        <v>5875.6210000000001</v>
      </c>
      <c r="B168" s="32">
        <v>5875.6403523999998</v>
      </c>
      <c r="C168" s="42">
        <v>17014.705791199998</v>
      </c>
      <c r="D168" s="32" t="s">
        <v>78</v>
      </c>
      <c r="E168" s="31">
        <v>20.964095349809998</v>
      </c>
      <c r="F168" s="31">
        <v>23.073649874819999</v>
      </c>
      <c r="G168" s="33" t="s">
        <v>26</v>
      </c>
      <c r="H168" s="33" t="s">
        <v>53</v>
      </c>
      <c r="I168" s="33" t="s">
        <v>28</v>
      </c>
      <c r="J168" s="33" t="s">
        <v>59</v>
      </c>
      <c r="K168" s="32">
        <v>1</v>
      </c>
      <c r="L168" s="32">
        <v>2</v>
      </c>
      <c r="M168" s="31" t="s">
        <v>100</v>
      </c>
    </row>
    <row r="169" spans="1:13">
      <c r="A169" s="32"/>
      <c r="B169" s="32">
        <v>5875.9662635000004</v>
      </c>
      <c r="C169" s="42">
        <v>17013.762077200001</v>
      </c>
      <c r="D169" s="32">
        <v>100</v>
      </c>
      <c r="E169" s="31">
        <v>20.964217835669999</v>
      </c>
      <c r="F169" s="31">
        <v>23.073655355069999</v>
      </c>
      <c r="G169" s="33" t="s">
        <v>26</v>
      </c>
      <c r="H169" s="33" t="s">
        <v>53</v>
      </c>
      <c r="I169" s="33" t="s">
        <v>28</v>
      </c>
      <c r="J169" s="33" t="s">
        <v>59</v>
      </c>
      <c r="K169" s="32">
        <v>0</v>
      </c>
      <c r="L169" s="32">
        <v>1</v>
      </c>
      <c r="M169" s="31" t="s">
        <v>100</v>
      </c>
    </row>
    <row r="170" spans="1:13">
      <c r="A170" s="35"/>
      <c r="B170" s="35">
        <v>6631.9018230000001</v>
      </c>
      <c r="C170" s="43">
        <v>15074.467994000001</v>
      </c>
      <c r="D170" s="35"/>
      <c r="E170" s="34">
        <v>21.218021673199999</v>
      </c>
      <c r="F170" s="34">
        <v>23.087017385399999</v>
      </c>
      <c r="G170" s="36" t="s">
        <v>26</v>
      </c>
      <c r="H170" s="36" t="s">
        <v>52</v>
      </c>
      <c r="I170" s="36" t="s">
        <v>34</v>
      </c>
      <c r="J170" s="36" t="s">
        <v>34</v>
      </c>
      <c r="K170" s="35">
        <v>1</v>
      </c>
      <c r="L170" s="35">
        <v>1</v>
      </c>
      <c r="M170" s="34" t="s">
        <v>47</v>
      </c>
    </row>
    <row r="171" spans="1:13">
      <c r="A171" s="35">
        <v>6678.1509999999998</v>
      </c>
      <c r="B171" s="35">
        <v>6678.1517039999999</v>
      </c>
      <c r="C171" s="43">
        <v>14970.069743</v>
      </c>
      <c r="D171" s="35">
        <v>100</v>
      </c>
      <c r="E171" s="34">
        <v>21.218021673199999</v>
      </c>
      <c r="F171" s="34">
        <v>23.07407365281</v>
      </c>
      <c r="G171" s="36" t="s">
        <v>26</v>
      </c>
      <c r="H171" s="36" t="s">
        <v>53</v>
      </c>
      <c r="I171" s="36" t="s">
        <v>34</v>
      </c>
      <c r="J171" s="36" t="s">
        <v>46</v>
      </c>
      <c r="K171" s="35">
        <v>1</v>
      </c>
      <c r="L171" s="35">
        <v>2</v>
      </c>
      <c r="M171" s="34" t="s">
        <v>100</v>
      </c>
    </row>
    <row r="172" spans="1:13">
      <c r="A172" s="35"/>
      <c r="B172" s="35">
        <v>6679.6768339999999</v>
      </c>
      <c r="C172" s="43">
        <v>14966.651743</v>
      </c>
      <c r="D172" s="35"/>
      <c r="E172" s="34">
        <v>21.218021673199999</v>
      </c>
      <c r="F172" s="34">
        <v>23.073649874819999</v>
      </c>
      <c r="G172" s="36" t="s">
        <v>26</v>
      </c>
      <c r="H172" s="36" t="s">
        <v>53</v>
      </c>
      <c r="I172" s="36" t="s">
        <v>34</v>
      </c>
      <c r="J172" s="36" t="s">
        <v>59</v>
      </c>
      <c r="K172" s="35">
        <v>1</v>
      </c>
      <c r="L172" s="35">
        <v>2</v>
      </c>
      <c r="M172" s="34" t="s">
        <v>100</v>
      </c>
    </row>
    <row r="173" spans="1:13">
      <c r="A173" s="35">
        <v>7065.19</v>
      </c>
      <c r="B173" s="35">
        <v>7065.1771399999998</v>
      </c>
      <c r="C173" s="43">
        <v>14150.025229999999</v>
      </c>
      <c r="D173" s="35" t="s">
        <v>82</v>
      </c>
      <c r="E173" s="34">
        <v>20.96408587426</v>
      </c>
      <c r="F173" s="34">
        <v>22.718465298000002</v>
      </c>
      <c r="G173" s="36" t="s">
        <v>26</v>
      </c>
      <c r="H173" s="36" t="s">
        <v>87</v>
      </c>
      <c r="I173" s="36" t="s">
        <v>28</v>
      </c>
      <c r="J173" s="36" t="s">
        <v>55</v>
      </c>
      <c r="K173" s="35">
        <v>2</v>
      </c>
      <c r="L173" s="35">
        <v>1</v>
      </c>
      <c r="M173" s="34" t="s">
        <v>100</v>
      </c>
    </row>
    <row r="174" spans="1:13">
      <c r="A174" s="35">
        <v>7065.19</v>
      </c>
      <c r="B174" s="35">
        <v>7065.2152999999998</v>
      </c>
      <c r="C174" s="43">
        <v>14149.9488</v>
      </c>
      <c r="D174" s="35" t="s">
        <v>82</v>
      </c>
      <c r="E174" s="34">
        <v>20.964095349809998</v>
      </c>
      <c r="F174" s="34">
        <v>22.718465298000002</v>
      </c>
      <c r="G174" s="36" t="s">
        <v>26</v>
      </c>
      <c r="H174" s="36" t="s">
        <v>87</v>
      </c>
      <c r="I174" s="36" t="s">
        <v>28</v>
      </c>
      <c r="J174" s="36" t="s">
        <v>55</v>
      </c>
      <c r="K174" s="35">
        <v>1</v>
      </c>
      <c r="L174" s="35">
        <v>1</v>
      </c>
      <c r="M174" s="34" t="s">
        <v>100</v>
      </c>
    </row>
    <row r="175" spans="1:13">
      <c r="A175" s="35">
        <v>7065.71</v>
      </c>
      <c r="B175" s="35">
        <v>7065.7086099999997</v>
      </c>
      <c r="C175" s="43">
        <v>14148.96089</v>
      </c>
      <c r="D175" s="35">
        <v>30</v>
      </c>
      <c r="E175" s="34">
        <v>20.964217835669999</v>
      </c>
      <c r="F175" s="34">
        <v>22.718465298000002</v>
      </c>
      <c r="G175" s="36" t="s">
        <v>26</v>
      </c>
      <c r="H175" s="36" t="s">
        <v>87</v>
      </c>
      <c r="I175" s="36" t="s">
        <v>28</v>
      </c>
      <c r="J175" s="36" t="s">
        <v>55</v>
      </c>
      <c r="K175" s="35">
        <v>0</v>
      </c>
      <c r="L175" s="35">
        <v>1</v>
      </c>
      <c r="M175" s="34" t="s">
        <v>100</v>
      </c>
    </row>
    <row r="176" spans="1:13">
      <c r="A176" s="15"/>
      <c r="B176" s="15">
        <v>7160.5556299999998</v>
      </c>
      <c r="C176" s="37">
        <v>13961.548280000001</v>
      </c>
      <c r="D176" s="15"/>
      <c r="E176" s="14">
        <v>22.718465298000002</v>
      </c>
      <c r="F176" s="14">
        <v>24.44947656095</v>
      </c>
      <c r="G176" s="11" t="s">
        <v>87</v>
      </c>
      <c r="H176" s="11" t="s">
        <v>39</v>
      </c>
      <c r="I176" s="11" t="s">
        <v>55</v>
      </c>
      <c r="J176" s="11" t="s">
        <v>28</v>
      </c>
      <c r="K176" s="15">
        <v>1</v>
      </c>
      <c r="L176" s="15">
        <v>0</v>
      </c>
      <c r="M176" s="14" t="s">
        <v>100</v>
      </c>
    </row>
    <row r="177" spans="1:13">
      <c r="A177" s="15"/>
      <c r="B177" s="15">
        <v>7160.5590700000002</v>
      </c>
      <c r="C177" s="37">
        <v>13961.541569999999</v>
      </c>
      <c r="D177" s="15"/>
      <c r="E177" s="14">
        <v>22.718465298000002</v>
      </c>
      <c r="F177" s="14">
        <v>24.44947572861</v>
      </c>
      <c r="G177" s="11" t="s">
        <v>87</v>
      </c>
      <c r="H177" s="11" t="s">
        <v>39</v>
      </c>
      <c r="I177" s="11" t="s">
        <v>55</v>
      </c>
      <c r="J177" s="11" t="s">
        <v>28</v>
      </c>
      <c r="K177" s="15">
        <v>1</v>
      </c>
      <c r="L177" s="15">
        <v>1</v>
      </c>
      <c r="M177" s="14" t="s">
        <v>100</v>
      </c>
    </row>
    <row r="178" spans="1:13">
      <c r="A178" s="15"/>
      <c r="B178" s="15">
        <v>7160.5593500000004</v>
      </c>
      <c r="C178" s="37">
        <v>13961.541020000001</v>
      </c>
      <c r="D178" s="15"/>
      <c r="E178" s="14">
        <v>22.718465298000002</v>
      </c>
      <c r="F178" s="14">
        <v>24.449475660899999</v>
      </c>
      <c r="G178" s="11" t="s">
        <v>87</v>
      </c>
      <c r="H178" s="11" t="s">
        <v>39</v>
      </c>
      <c r="I178" s="11" t="s">
        <v>55</v>
      </c>
      <c r="J178" s="11" t="s">
        <v>28</v>
      </c>
      <c r="K178" s="15">
        <v>1</v>
      </c>
      <c r="L178" s="15">
        <v>2</v>
      </c>
      <c r="M178" s="14" t="s">
        <v>100</v>
      </c>
    </row>
    <row r="179" spans="1:13">
      <c r="A179" s="15">
        <v>7281.3490000000002</v>
      </c>
      <c r="B179" s="15">
        <v>7281.3507419999996</v>
      </c>
      <c r="C179" s="37">
        <v>13729.93237</v>
      </c>
      <c r="D179" s="15">
        <v>50</v>
      </c>
      <c r="E179" s="14">
        <v>21.218021673199999</v>
      </c>
      <c r="F179" s="14">
        <v>22.920316225000001</v>
      </c>
      <c r="G179" s="11" t="s">
        <v>26</v>
      </c>
      <c r="H179" s="11" t="s">
        <v>87</v>
      </c>
      <c r="I179" s="11" t="s">
        <v>34</v>
      </c>
      <c r="J179" s="11" t="s">
        <v>33</v>
      </c>
      <c r="K179" s="15">
        <v>1</v>
      </c>
      <c r="L179" s="15">
        <v>0</v>
      </c>
      <c r="M179" s="14" t="s">
        <v>100</v>
      </c>
    </row>
    <row r="180" spans="1:13">
      <c r="A180" s="15"/>
      <c r="B180" s="15">
        <v>7298.0320400000001</v>
      </c>
      <c r="C180" s="37">
        <v>13698.549709999999</v>
      </c>
      <c r="D180" s="15"/>
      <c r="E180" s="14">
        <v>22.718465298000002</v>
      </c>
      <c r="F180" s="14">
        <v>24.416868895699999</v>
      </c>
      <c r="G180" s="11" t="s">
        <v>87</v>
      </c>
      <c r="H180" s="11" t="s">
        <v>40</v>
      </c>
      <c r="I180" s="11" t="s">
        <v>55</v>
      </c>
      <c r="J180" s="11" t="s">
        <v>28</v>
      </c>
      <c r="K180" s="15">
        <v>1</v>
      </c>
      <c r="L180" s="15">
        <v>0</v>
      </c>
      <c r="M180" s="14" t="s">
        <v>100</v>
      </c>
    </row>
    <row r="181" spans="1:13">
      <c r="A181" s="15"/>
      <c r="B181" s="15">
        <v>7298.0369600000004</v>
      </c>
      <c r="C181" s="37">
        <v>13698.54047</v>
      </c>
      <c r="D181" s="15"/>
      <c r="E181" s="14">
        <v>22.718465298000002</v>
      </c>
      <c r="F181" s="14">
        <v>24.416867750320002</v>
      </c>
      <c r="G181" s="11" t="s">
        <v>87</v>
      </c>
      <c r="H181" s="11" t="s">
        <v>40</v>
      </c>
      <c r="I181" s="11" t="s">
        <v>55</v>
      </c>
      <c r="J181" s="11" t="s">
        <v>28</v>
      </c>
      <c r="K181" s="15">
        <v>1</v>
      </c>
      <c r="L181" s="15">
        <v>1</v>
      </c>
      <c r="M181" s="14" t="s">
        <v>100</v>
      </c>
    </row>
    <row r="182" spans="1:13">
      <c r="A182" s="15"/>
      <c r="B182" s="15">
        <v>7298.0373600000003</v>
      </c>
      <c r="C182" s="37">
        <v>13698.539720000001</v>
      </c>
      <c r="D182" s="15"/>
      <c r="E182" s="14">
        <v>22.718465298000002</v>
      </c>
      <c r="F182" s="14">
        <v>24.41686765711</v>
      </c>
      <c r="G182" s="11" t="s">
        <v>87</v>
      </c>
      <c r="H182" s="11" t="s">
        <v>40</v>
      </c>
      <c r="I182" s="11" t="s">
        <v>55</v>
      </c>
      <c r="J182" s="11" t="s">
        <v>28</v>
      </c>
      <c r="K182" s="15">
        <v>1</v>
      </c>
      <c r="L182" s="15">
        <v>2</v>
      </c>
      <c r="M182" s="14" t="s">
        <v>100</v>
      </c>
    </row>
    <row r="183" spans="1:13">
      <c r="A183" s="15"/>
      <c r="B183" s="15">
        <v>7499.8471399999999</v>
      </c>
      <c r="C183" s="37">
        <v>13329.9344</v>
      </c>
      <c r="D183" s="15"/>
      <c r="E183" s="14">
        <v>22.718465298000002</v>
      </c>
      <c r="F183" s="14">
        <v>24.371166425670001</v>
      </c>
      <c r="G183" s="11" t="s">
        <v>87</v>
      </c>
      <c r="H183" s="11" t="s">
        <v>41</v>
      </c>
      <c r="I183" s="11" t="s">
        <v>55</v>
      </c>
      <c r="J183" s="11" t="s">
        <v>28</v>
      </c>
      <c r="K183" s="15">
        <v>1</v>
      </c>
      <c r="L183" s="15">
        <v>0</v>
      </c>
      <c r="M183" s="14" t="s">
        <v>100</v>
      </c>
    </row>
    <row r="184" spans="1:13">
      <c r="A184" s="15"/>
      <c r="B184" s="15">
        <v>7499.8545700000004</v>
      </c>
      <c r="C184" s="37">
        <v>13329.921200000001</v>
      </c>
      <c r="D184" s="15"/>
      <c r="E184" s="14">
        <v>22.718465298000002</v>
      </c>
      <c r="F184" s="14">
        <v>24.371164788150001</v>
      </c>
      <c r="G184" s="11" t="s">
        <v>87</v>
      </c>
      <c r="H184" s="11" t="s">
        <v>41</v>
      </c>
      <c r="I184" s="11" t="s">
        <v>55</v>
      </c>
      <c r="J184" s="11" t="s">
        <v>28</v>
      </c>
      <c r="K184" s="15">
        <v>1</v>
      </c>
      <c r="L184" s="15">
        <v>1</v>
      </c>
      <c r="M184" s="14" t="s">
        <v>100</v>
      </c>
    </row>
    <row r="185" spans="1:13">
      <c r="A185" s="15"/>
      <c r="B185" s="15">
        <v>7499.8551699999998</v>
      </c>
      <c r="C185" s="37">
        <v>13329.920120000001</v>
      </c>
      <c r="D185" s="15"/>
      <c r="E185" s="14">
        <v>22.718465298000002</v>
      </c>
      <c r="F185" s="14">
        <v>24.371164654849998</v>
      </c>
      <c r="G185" s="11" t="s">
        <v>87</v>
      </c>
      <c r="H185" s="11" t="s">
        <v>41</v>
      </c>
      <c r="I185" s="11" t="s">
        <v>55</v>
      </c>
      <c r="J185" s="11" t="s">
        <v>28</v>
      </c>
      <c r="K185" s="15">
        <v>1</v>
      </c>
      <c r="L185" s="15">
        <v>2</v>
      </c>
      <c r="M185" s="14" t="s">
        <v>100</v>
      </c>
    </row>
  </sheetData>
  <mergeCells count="18">
    <mergeCell ref="G40:H41"/>
    <mergeCell ref="G8:H9"/>
    <mergeCell ref="I8:J9"/>
    <mergeCell ref="K8:L8"/>
    <mergeCell ref="M8:M9"/>
    <mergeCell ref="A1:F1"/>
    <mergeCell ref="A40:B40"/>
    <mergeCell ref="C40:C41"/>
    <mergeCell ref="D40:D41"/>
    <mergeCell ref="E40:F40"/>
    <mergeCell ref="A7:M7"/>
    <mergeCell ref="E8:F8"/>
    <mergeCell ref="D8:D9"/>
    <mergeCell ref="C8:C9"/>
    <mergeCell ref="A8:B8"/>
    <mergeCell ref="I40:J41"/>
    <mergeCell ref="K40:L40"/>
    <mergeCell ref="M40:M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topLeftCell="A5" zoomScaleNormal="100" workbookViewId="0">
      <selection activeCell="A4" sqref="A4:J23"/>
    </sheetView>
  </sheetViews>
  <sheetFormatPr defaultRowHeight="15"/>
  <cols>
    <col min="1" max="1" width="17.7109375" style="69" customWidth="1"/>
    <col min="2" max="2" width="17.7109375" style="71" customWidth="1"/>
    <col min="3" max="4" width="9.140625" style="73"/>
    <col min="5" max="5" width="17.42578125" style="72" customWidth="1"/>
    <col min="6" max="6" width="18" style="72" customWidth="1"/>
    <col min="7" max="7" width="9.140625" style="68"/>
    <col min="9" max="9" width="9.140625" style="70"/>
    <col min="10" max="16384" width="9.140625" style="68"/>
  </cols>
  <sheetData>
    <row r="1" spans="1:10">
      <c r="A1" s="162" t="s">
        <v>200</v>
      </c>
      <c r="B1" s="162"/>
      <c r="C1" s="162"/>
      <c r="D1" s="162"/>
      <c r="E1" s="162"/>
      <c r="F1" s="162"/>
      <c r="G1" s="162"/>
      <c r="H1" s="162"/>
      <c r="I1" s="162"/>
      <c r="J1" s="162"/>
    </row>
    <row r="2" spans="1:10" ht="15" customHeight="1">
      <c r="A2" s="159" t="s">
        <v>199</v>
      </c>
      <c r="B2" s="159" t="s">
        <v>93</v>
      </c>
      <c r="C2" s="157" t="s">
        <v>103</v>
      </c>
      <c r="D2" s="157"/>
      <c r="E2" s="159" t="s">
        <v>96</v>
      </c>
      <c r="F2" s="159"/>
      <c r="G2" s="157" t="s">
        <v>97</v>
      </c>
      <c r="H2" s="157"/>
      <c r="I2" s="158" t="s">
        <v>98</v>
      </c>
      <c r="J2" s="158"/>
    </row>
    <row r="3" spans="1:10">
      <c r="A3" s="159"/>
      <c r="B3" s="159"/>
      <c r="C3" s="12" t="s">
        <v>90</v>
      </c>
      <c r="D3" s="12" t="s">
        <v>91</v>
      </c>
      <c r="E3" s="159"/>
      <c r="F3" s="159"/>
      <c r="G3" s="157"/>
      <c r="H3" s="157"/>
      <c r="I3" s="13" t="s">
        <v>88</v>
      </c>
      <c r="J3" s="13" t="s">
        <v>89</v>
      </c>
    </row>
    <row r="4" spans="1:10">
      <c r="A4" s="74">
        <v>3848</v>
      </c>
      <c r="B4" s="75">
        <v>5</v>
      </c>
      <c r="C4" s="76">
        <v>33.095579999999998</v>
      </c>
      <c r="D4" s="76">
        <v>36.316690000000001</v>
      </c>
      <c r="E4" s="77" t="s">
        <v>169</v>
      </c>
      <c r="F4" s="77" t="s">
        <v>170</v>
      </c>
      <c r="G4" s="78" t="s">
        <v>171</v>
      </c>
      <c r="H4" s="14" t="s">
        <v>172</v>
      </c>
      <c r="I4" s="79" t="s">
        <v>193</v>
      </c>
      <c r="J4" s="78" t="s">
        <v>193</v>
      </c>
    </row>
    <row r="5" spans="1:10">
      <c r="A5" s="74">
        <v>3865.5</v>
      </c>
      <c r="B5" s="75">
        <v>130</v>
      </c>
      <c r="C5" s="76">
        <v>33.05254</v>
      </c>
      <c r="D5" s="76">
        <v>36.259140000000002</v>
      </c>
      <c r="E5" s="77" t="s">
        <v>169</v>
      </c>
      <c r="F5" s="77" t="s">
        <v>170</v>
      </c>
      <c r="G5" s="78" t="s">
        <v>171</v>
      </c>
      <c r="H5" s="14" t="s">
        <v>172</v>
      </c>
      <c r="I5" s="79" t="s">
        <v>194</v>
      </c>
      <c r="J5" s="78" t="s">
        <v>194</v>
      </c>
    </row>
    <row r="6" spans="1:10">
      <c r="A6" s="74">
        <v>3872.9</v>
      </c>
      <c r="B6" s="75">
        <v>19</v>
      </c>
      <c r="C6" s="76">
        <v>33.05254</v>
      </c>
      <c r="D6" s="76">
        <v>36.252899999999997</v>
      </c>
      <c r="E6" s="77" t="s">
        <v>169</v>
      </c>
      <c r="F6" s="77" t="s">
        <v>170</v>
      </c>
      <c r="G6" s="78" t="s">
        <v>171</v>
      </c>
      <c r="H6" s="14" t="s">
        <v>173</v>
      </c>
      <c r="I6" s="79" t="s">
        <v>194</v>
      </c>
      <c r="J6" s="78" t="s">
        <v>193</v>
      </c>
    </row>
    <row r="7" spans="1:10">
      <c r="A7" s="74">
        <v>3881.8</v>
      </c>
      <c r="B7" s="75">
        <v>420</v>
      </c>
      <c r="C7" s="76">
        <v>33.05254</v>
      </c>
      <c r="D7" s="76">
        <v>36.245609999999999</v>
      </c>
      <c r="E7" s="77" t="s">
        <v>169</v>
      </c>
      <c r="F7" s="77" t="s">
        <v>170</v>
      </c>
      <c r="G7" s="78" t="s">
        <v>171</v>
      </c>
      <c r="H7" s="14" t="s">
        <v>172</v>
      </c>
      <c r="I7" s="79" t="s">
        <v>194</v>
      </c>
      <c r="J7" s="78" t="s">
        <v>195</v>
      </c>
    </row>
    <row r="8" spans="1:10">
      <c r="A8" s="74">
        <v>3885.7</v>
      </c>
      <c r="B8" s="75">
        <v>36</v>
      </c>
      <c r="C8" s="76">
        <v>33.138779999999997</v>
      </c>
      <c r="D8" s="76">
        <v>36.32864</v>
      </c>
      <c r="E8" s="77" t="s">
        <v>169</v>
      </c>
      <c r="F8" s="77" t="s">
        <v>170</v>
      </c>
      <c r="G8" s="78" t="s">
        <v>171</v>
      </c>
      <c r="H8" s="14" t="s">
        <v>173</v>
      </c>
      <c r="I8" s="79" t="s">
        <v>196</v>
      </c>
      <c r="J8" s="78" t="s">
        <v>196</v>
      </c>
    </row>
    <row r="9" spans="1:10">
      <c r="A9" s="74">
        <v>3900.4</v>
      </c>
      <c r="B9" s="75">
        <v>15</v>
      </c>
      <c r="C9" s="76">
        <v>33.138779999999997</v>
      </c>
      <c r="D9" s="76">
        <v>36.316690000000001</v>
      </c>
      <c r="E9" s="77" t="s">
        <v>169</v>
      </c>
      <c r="F9" s="77" t="s">
        <v>170</v>
      </c>
      <c r="G9" s="78" t="s">
        <v>171</v>
      </c>
      <c r="H9" s="14" t="s">
        <v>172</v>
      </c>
      <c r="I9" s="79" t="s">
        <v>196</v>
      </c>
      <c r="J9" s="78" t="s">
        <v>193</v>
      </c>
    </row>
    <row r="10" spans="1:10">
      <c r="A10" s="74">
        <v>3917.9</v>
      </c>
      <c r="B10" s="75">
        <v>160</v>
      </c>
      <c r="C10" s="76">
        <v>33.095579999999998</v>
      </c>
      <c r="D10" s="76">
        <v>36.259140000000002</v>
      </c>
      <c r="E10" s="77" t="s">
        <v>169</v>
      </c>
      <c r="F10" s="77" t="s">
        <v>170</v>
      </c>
      <c r="G10" s="78" t="s">
        <v>171</v>
      </c>
      <c r="H10" s="14" t="s">
        <v>172</v>
      </c>
      <c r="I10" s="79" t="s">
        <v>193</v>
      </c>
      <c r="J10" s="78" t="s">
        <v>194</v>
      </c>
    </row>
    <row r="11" spans="1:10">
      <c r="A11" s="74">
        <v>3925.6</v>
      </c>
      <c r="B11" s="75">
        <v>85</v>
      </c>
      <c r="C11" s="76">
        <v>33.095579999999998</v>
      </c>
      <c r="D11" s="76">
        <v>36.252899999999997</v>
      </c>
      <c r="E11" s="77" t="s">
        <v>169</v>
      </c>
      <c r="F11" s="77" t="s">
        <v>170</v>
      </c>
      <c r="G11" s="78" t="s">
        <v>171</v>
      </c>
      <c r="H11" s="14" t="s">
        <v>173</v>
      </c>
      <c r="I11" s="79" t="s">
        <v>193</v>
      </c>
      <c r="J11" s="78" t="s">
        <v>193</v>
      </c>
    </row>
    <row r="12" spans="1:10">
      <c r="A12" s="74">
        <v>3930.6</v>
      </c>
      <c r="B12" s="75">
        <v>15</v>
      </c>
      <c r="C12" s="76">
        <v>33.175190000000001</v>
      </c>
      <c r="D12" s="76">
        <v>36.32864</v>
      </c>
      <c r="E12" s="77" t="s">
        <v>169</v>
      </c>
      <c r="F12" s="77" t="s">
        <v>170</v>
      </c>
      <c r="G12" s="78" t="s">
        <v>171</v>
      </c>
      <c r="H12" s="14" t="s">
        <v>173</v>
      </c>
      <c r="I12" s="79" t="s">
        <v>197</v>
      </c>
      <c r="J12" s="78" t="s">
        <v>196</v>
      </c>
    </row>
    <row r="13" spans="1:10">
      <c r="A13" s="74">
        <v>3942.6</v>
      </c>
      <c r="B13" s="75">
        <v>32</v>
      </c>
      <c r="C13" s="76">
        <v>33.095579999999998</v>
      </c>
      <c r="D13" s="76">
        <v>36.239240000000002</v>
      </c>
      <c r="E13" s="77" t="s">
        <v>169</v>
      </c>
      <c r="F13" s="77" t="s">
        <v>170</v>
      </c>
      <c r="G13" s="78" t="s">
        <v>171</v>
      </c>
      <c r="H13" s="14" t="s">
        <v>174</v>
      </c>
      <c r="I13" s="79" t="s">
        <v>193</v>
      </c>
      <c r="J13" s="78" t="s">
        <v>196</v>
      </c>
    </row>
    <row r="14" spans="1:10">
      <c r="A14" s="74">
        <v>3980.3</v>
      </c>
      <c r="B14" s="75">
        <v>14</v>
      </c>
      <c r="C14" s="76">
        <v>33.138779999999997</v>
      </c>
      <c r="D14" s="76">
        <v>36.252899999999997</v>
      </c>
      <c r="E14" s="77" t="s">
        <v>169</v>
      </c>
      <c r="F14" s="77" t="s">
        <v>170</v>
      </c>
      <c r="G14" s="78" t="s">
        <v>171</v>
      </c>
      <c r="H14" s="14" t="s">
        <v>173</v>
      </c>
      <c r="I14" s="79" t="s">
        <v>196</v>
      </c>
      <c r="J14" s="78" t="s">
        <v>193</v>
      </c>
    </row>
    <row r="15" spans="1:10">
      <c r="A15" s="74">
        <v>3997.7</v>
      </c>
      <c r="B15" s="75">
        <v>14</v>
      </c>
      <c r="C15" s="76">
        <v>33.138779999999997</v>
      </c>
      <c r="D15" s="76">
        <v>36.239240000000002</v>
      </c>
      <c r="E15" s="77" t="s">
        <v>169</v>
      </c>
      <c r="F15" s="77" t="s">
        <v>170</v>
      </c>
      <c r="G15" s="78" t="s">
        <v>171</v>
      </c>
      <c r="H15" s="14" t="s">
        <v>174</v>
      </c>
      <c r="I15" s="79" t="s">
        <v>196</v>
      </c>
      <c r="J15" s="78" t="s">
        <v>196</v>
      </c>
    </row>
    <row r="16" spans="1:10">
      <c r="A16" s="74">
        <v>4008.8</v>
      </c>
      <c r="B16" s="75">
        <v>27</v>
      </c>
      <c r="C16" s="76">
        <v>33.138779999999997</v>
      </c>
      <c r="D16" s="76">
        <v>36.230609999999999</v>
      </c>
      <c r="E16" s="77" t="s">
        <v>169</v>
      </c>
      <c r="F16" s="77" t="s">
        <v>170</v>
      </c>
      <c r="G16" s="78" t="s">
        <v>171</v>
      </c>
      <c r="H16" s="14" t="s">
        <v>174</v>
      </c>
      <c r="I16" s="79" t="s">
        <v>196</v>
      </c>
      <c r="J16" s="78" t="s">
        <v>197</v>
      </c>
    </row>
    <row r="17" spans="1:10">
      <c r="A17" s="74">
        <v>4176.7</v>
      </c>
      <c r="B17" s="75">
        <v>82</v>
      </c>
      <c r="C17" s="76">
        <v>33.29148</v>
      </c>
      <c r="D17" s="76">
        <v>36.259140000000002</v>
      </c>
      <c r="E17" s="77" t="s">
        <v>169</v>
      </c>
      <c r="F17" s="77" t="s">
        <v>170</v>
      </c>
      <c r="G17" s="78" t="s">
        <v>175</v>
      </c>
      <c r="H17" s="14" t="s">
        <v>172</v>
      </c>
      <c r="I17" s="79" t="s">
        <v>193</v>
      </c>
      <c r="J17" s="78" t="s">
        <v>194</v>
      </c>
    </row>
    <row r="18" spans="1:10">
      <c r="A18" s="74">
        <v>4185.5</v>
      </c>
      <c r="B18" s="75">
        <v>150</v>
      </c>
      <c r="C18" s="76">
        <v>33.29148</v>
      </c>
      <c r="D18" s="76">
        <v>36.252899999999997</v>
      </c>
      <c r="E18" s="77" t="s">
        <v>169</v>
      </c>
      <c r="F18" s="77" t="s">
        <v>170</v>
      </c>
      <c r="G18" s="78" t="s">
        <v>175</v>
      </c>
      <c r="H18" s="14" t="s">
        <v>173</v>
      </c>
      <c r="I18" s="79" t="s">
        <v>193</v>
      </c>
      <c r="J18" s="78" t="s">
        <v>193</v>
      </c>
    </row>
    <row r="19" spans="1:10">
      <c r="A19" s="74">
        <v>4204.8999999999996</v>
      </c>
      <c r="B19" s="75">
        <v>46</v>
      </c>
      <c r="C19" s="76">
        <v>33.29148</v>
      </c>
      <c r="D19" s="76">
        <v>36.239240000000002</v>
      </c>
      <c r="E19" s="77" t="s">
        <v>169</v>
      </c>
      <c r="F19" s="77" t="s">
        <v>170</v>
      </c>
      <c r="G19" s="78" t="s">
        <v>175</v>
      </c>
      <c r="H19" s="14" t="s">
        <v>174</v>
      </c>
      <c r="I19" s="79" t="s">
        <v>193</v>
      </c>
      <c r="J19" s="78" t="s">
        <v>196</v>
      </c>
    </row>
    <row r="20" spans="1:10">
      <c r="A20" s="74">
        <v>4253.8</v>
      </c>
      <c r="B20" s="75">
        <v>17</v>
      </c>
      <c r="C20" s="76">
        <v>33.339030000000001</v>
      </c>
      <c r="D20" s="76">
        <v>36.252899999999997</v>
      </c>
      <c r="E20" s="77" t="s">
        <v>169</v>
      </c>
      <c r="F20" s="77" t="s">
        <v>170</v>
      </c>
      <c r="G20" s="78" t="s">
        <v>175</v>
      </c>
      <c r="H20" s="14" t="s">
        <v>173</v>
      </c>
      <c r="I20" s="79" t="s">
        <v>196</v>
      </c>
      <c r="J20" s="78" t="s">
        <v>193</v>
      </c>
    </row>
    <row r="21" spans="1:10">
      <c r="A21" s="74">
        <v>4273.8999999999996</v>
      </c>
      <c r="B21" s="75">
        <v>23</v>
      </c>
      <c r="C21" s="76">
        <v>33.339030000000001</v>
      </c>
      <c r="D21" s="76">
        <v>36.239240000000002</v>
      </c>
      <c r="E21" s="77" t="s">
        <v>169</v>
      </c>
      <c r="F21" s="77" t="s">
        <v>170</v>
      </c>
      <c r="G21" s="78" t="s">
        <v>175</v>
      </c>
      <c r="H21" s="14" t="s">
        <v>174</v>
      </c>
      <c r="I21" s="79" t="s">
        <v>196</v>
      </c>
      <c r="J21" s="78" t="s">
        <v>196</v>
      </c>
    </row>
    <row r="22" spans="1:10">
      <c r="A22" s="74">
        <v>4286.7</v>
      </c>
      <c r="B22" s="75">
        <v>46</v>
      </c>
      <c r="C22" s="76">
        <v>33.339030000000001</v>
      </c>
      <c r="D22" s="76">
        <v>36.230609999999999</v>
      </c>
      <c r="E22" s="77" t="s">
        <v>169</v>
      </c>
      <c r="F22" s="77" t="s">
        <v>170</v>
      </c>
      <c r="G22" s="78" t="s">
        <v>175</v>
      </c>
      <c r="H22" s="14" t="s">
        <v>174</v>
      </c>
      <c r="I22" s="79" t="s">
        <v>196</v>
      </c>
      <c r="J22" s="78" t="s">
        <v>197</v>
      </c>
    </row>
    <row r="23" spans="1:10">
      <c r="A23" s="74">
        <v>4393.34</v>
      </c>
      <c r="B23" s="75" t="s">
        <v>176</v>
      </c>
      <c r="C23" s="76">
        <v>2.104429068</v>
      </c>
      <c r="D23" s="76">
        <v>4.9257309999999999</v>
      </c>
      <c r="E23" s="77" t="s">
        <v>177</v>
      </c>
      <c r="F23" s="77" t="s">
        <v>178</v>
      </c>
      <c r="G23" s="78" t="s">
        <v>179</v>
      </c>
      <c r="H23" s="14" t="s">
        <v>180</v>
      </c>
      <c r="I23" s="79" t="s">
        <v>196</v>
      </c>
      <c r="J23" s="78" t="s">
        <v>193</v>
      </c>
    </row>
    <row r="24" spans="1:10">
      <c r="A24" s="74">
        <v>4432.3</v>
      </c>
      <c r="B24" s="75">
        <v>310</v>
      </c>
      <c r="C24" s="76">
        <v>32.700249999999997</v>
      </c>
      <c r="D24" s="76">
        <v>35.496720000000003</v>
      </c>
      <c r="E24" s="77" t="s">
        <v>169</v>
      </c>
      <c r="F24" s="77" t="s">
        <v>181</v>
      </c>
      <c r="G24" s="78" t="s">
        <v>182</v>
      </c>
      <c r="H24" s="14" t="s">
        <v>174</v>
      </c>
      <c r="I24" s="79" t="s">
        <v>196</v>
      </c>
      <c r="J24" s="78" t="s">
        <v>193</v>
      </c>
    </row>
    <row r="25" spans="1:10">
      <c r="A25" s="74">
        <v>4494.1769999999997</v>
      </c>
      <c r="B25" s="75">
        <v>10</v>
      </c>
      <c r="C25" s="76">
        <v>2.1022970430000001</v>
      </c>
      <c r="D25" s="76">
        <v>4.8602959999999999</v>
      </c>
      <c r="E25" s="77" t="s">
        <v>177</v>
      </c>
      <c r="F25" s="77" t="s">
        <v>183</v>
      </c>
      <c r="G25" s="78" t="s">
        <v>179</v>
      </c>
      <c r="H25" s="14" t="s">
        <v>180</v>
      </c>
      <c r="I25" s="79" t="s">
        <v>197</v>
      </c>
      <c r="J25" s="78" t="s">
        <v>196</v>
      </c>
    </row>
    <row r="26" spans="1:10">
      <c r="A26" s="74">
        <v>4497.6580000000004</v>
      </c>
      <c r="B26" s="75" t="s">
        <v>184</v>
      </c>
      <c r="C26" s="76">
        <v>2.104429068</v>
      </c>
      <c r="D26" s="76">
        <v>4.8602959999999999</v>
      </c>
      <c r="E26" s="77" t="s">
        <v>177</v>
      </c>
      <c r="F26" s="77" t="s">
        <v>183</v>
      </c>
      <c r="G26" s="78" t="s">
        <v>179</v>
      </c>
      <c r="H26" s="14" t="s">
        <v>180</v>
      </c>
      <c r="I26" s="79" t="s">
        <v>196</v>
      </c>
      <c r="J26" s="78" t="s">
        <v>193</v>
      </c>
    </row>
    <row r="27" spans="1:10">
      <c r="A27" s="74">
        <v>4664.8107</v>
      </c>
      <c r="B27" s="75">
        <v>1</v>
      </c>
      <c r="C27" s="76">
        <v>2.1022970430000001</v>
      </c>
      <c r="D27" s="76">
        <v>4.7594143999999998</v>
      </c>
      <c r="E27" s="77" t="s">
        <v>177</v>
      </c>
      <c r="F27" s="77" t="s">
        <v>185</v>
      </c>
      <c r="G27" s="78" t="s">
        <v>179</v>
      </c>
      <c r="H27" s="14" t="s">
        <v>180</v>
      </c>
      <c r="I27" s="79" t="s">
        <v>197</v>
      </c>
      <c r="J27" s="78" t="s">
        <v>196</v>
      </c>
    </row>
    <row r="28" spans="1:10">
      <c r="A28" s="74">
        <v>4668.5595000000003</v>
      </c>
      <c r="B28" s="75" t="s">
        <v>62</v>
      </c>
      <c r="C28" s="76">
        <v>2.104429068</v>
      </c>
      <c r="D28" s="76">
        <v>4.7594127000000004</v>
      </c>
      <c r="E28" s="77" t="s">
        <v>177</v>
      </c>
      <c r="F28" s="77" t="s">
        <v>185</v>
      </c>
      <c r="G28" s="78" t="s">
        <v>179</v>
      </c>
      <c r="H28" s="14" t="s">
        <v>180</v>
      </c>
      <c r="I28" s="79" t="s">
        <v>196</v>
      </c>
      <c r="J28" s="78" t="s">
        <v>193</v>
      </c>
    </row>
    <row r="29" spans="1:10">
      <c r="A29" s="74">
        <v>4751.8217999999997</v>
      </c>
      <c r="B29" s="75">
        <v>2</v>
      </c>
      <c r="C29" s="76">
        <v>2.104429068</v>
      </c>
      <c r="D29" s="76">
        <v>4.7128923</v>
      </c>
      <c r="E29" s="77" t="s">
        <v>177</v>
      </c>
      <c r="F29" s="77" t="s">
        <v>186</v>
      </c>
      <c r="G29" s="78" t="s">
        <v>179</v>
      </c>
      <c r="H29" s="14" t="s">
        <v>187</v>
      </c>
      <c r="I29" s="79" t="s">
        <v>196</v>
      </c>
      <c r="J29" s="78" t="s">
        <v>197</v>
      </c>
    </row>
    <row r="30" spans="1:10">
      <c r="A30" s="74">
        <v>4978.5414000000001</v>
      </c>
      <c r="B30" s="75">
        <v>1</v>
      </c>
      <c r="C30" s="76">
        <v>2.1022970430000001</v>
      </c>
      <c r="D30" s="76">
        <v>4.5919742000000001</v>
      </c>
      <c r="E30" s="77" t="s">
        <v>177</v>
      </c>
      <c r="F30" s="77" t="s">
        <v>188</v>
      </c>
      <c r="G30" s="78" t="s">
        <v>179</v>
      </c>
      <c r="H30" s="14" t="s">
        <v>180</v>
      </c>
      <c r="I30" s="79" t="s">
        <v>197</v>
      </c>
      <c r="J30" s="78" t="s">
        <v>196</v>
      </c>
    </row>
    <row r="31" spans="1:10">
      <c r="A31" s="74">
        <v>4982.8134</v>
      </c>
      <c r="B31" s="75">
        <v>2</v>
      </c>
      <c r="C31" s="76">
        <v>2.104429068</v>
      </c>
      <c r="D31" s="76">
        <v>4.5919717000000002</v>
      </c>
      <c r="E31" s="77" t="s">
        <v>177</v>
      </c>
      <c r="F31" s="77" t="s">
        <v>188</v>
      </c>
      <c r="G31" s="78" t="s">
        <v>179</v>
      </c>
      <c r="H31" s="14" t="s">
        <v>180</v>
      </c>
      <c r="I31" s="79" t="s">
        <v>196</v>
      </c>
      <c r="J31" s="78" t="s">
        <v>193</v>
      </c>
    </row>
    <row r="32" spans="1:10">
      <c r="A32" s="74">
        <v>5071.2</v>
      </c>
      <c r="B32" s="75">
        <v>270</v>
      </c>
      <c r="C32" s="76">
        <v>33.05254</v>
      </c>
      <c r="D32" s="76">
        <v>35.496720000000003</v>
      </c>
      <c r="E32" s="77" t="s">
        <v>169</v>
      </c>
      <c r="F32" s="77" t="s">
        <v>181</v>
      </c>
      <c r="G32" s="78" t="s">
        <v>171</v>
      </c>
      <c r="H32" s="14" t="s">
        <v>174</v>
      </c>
      <c r="I32" s="79" t="s">
        <v>194</v>
      </c>
      <c r="J32" s="78" t="s">
        <v>193</v>
      </c>
    </row>
    <row r="33" spans="1:12">
      <c r="A33" s="74">
        <v>5148.8380999999999</v>
      </c>
      <c r="B33" s="75">
        <v>1</v>
      </c>
      <c r="C33" s="76">
        <v>2.1022970430000001</v>
      </c>
      <c r="D33" s="76">
        <v>4.5096296000000002</v>
      </c>
      <c r="E33" s="77" t="s">
        <v>177</v>
      </c>
      <c r="F33" s="77" t="s">
        <v>189</v>
      </c>
      <c r="G33" s="78" t="s">
        <v>179</v>
      </c>
      <c r="H33" s="14" t="s">
        <v>187</v>
      </c>
      <c r="I33" s="79" t="s">
        <v>197</v>
      </c>
      <c r="J33" s="78" t="s">
        <v>197</v>
      </c>
    </row>
    <row r="34" spans="1:12">
      <c r="A34" s="74">
        <v>5153.4023999999999</v>
      </c>
      <c r="B34" s="75">
        <v>2</v>
      </c>
      <c r="C34" s="76">
        <v>2.104429068</v>
      </c>
      <c r="D34" s="76">
        <v>4.5096296000000002</v>
      </c>
      <c r="E34" s="77" t="s">
        <v>177</v>
      </c>
      <c r="F34" s="77" t="s">
        <v>189</v>
      </c>
      <c r="G34" s="78" t="s">
        <v>179</v>
      </c>
      <c r="H34" s="14" t="s">
        <v>187</v>
      </c>
      <c r="I34" s="79" t="s">
        <v>196</v>
      </c>
      <c r="J34" s="78" t="s">
        <v>197</v>
      </c>
    </row>
    <row r="35" spans="1:12">
      <c r="A35" s="74">
        <v>5162.5</v>
      </c>
      <c r="B35" s="75">
        <v>83</v>
      </c>
      <c r="C35" s="76">
        <v>33.095579999999998</v>
      </c>
      <c r="D35" s="76">
        <v>35.496720000000003</v>
      </c>
      <c r="E35" s="77" t="s">
        <v>169</v>
      </c>
      <c r="F35" s="77" t="s">
        <v>181</v>
      </c>
      <c r="G35" s="78" t="s">
        <v>171</v>
      </c>
      <c r="H35" s="14" t="s">
        <v>174</v>
      </c>
      <c r="I35" s="79" t="s">
        <v>193</v>
      </c>
      <c r="J35" s="78" t="s">
        <v>193</v>
      </c>
    </row>
    <row r="36" spans="1:12">
      <c r="A36" s="74">
        <v>5256.4</v>
      </c>
      <c r="B36" s="75">
        <v>7</v>
      </c>
      <c r="C36" s="76">
        <v>33.138779999999997</v>
      </c>
      <c r="D36" s="76">
        <v>35.496720000000003</v>
      </c>
      <c r="E36" s="77" t="s">
        <v>169</v>
      </c>
      <c r="F36" s="77" t="s">
        <v>181</v>
      </c>
      <c r="G36" s="78" t="s">
        <v>171</v>
      </c>
      <c r="H36" s="14" t="s">
        <v>174</v>
      </c>
      <c r="I36" s="79" t="s">
        <v>196</v>
      </c>
      <c r="J36" s="78" t="s">
        <v>193</v>
      </c>
    </row>
    <row r="37" spans="1:12">
      <c r="A37" s="74">
        <v>5621</v>
      </c>
      <c r="B37" s="75">
        <v>42</v>
      </c>
      <c r="C37" s="76">
        <v>33.29148</v>
      </c>
      <c r="D37" s="76">
        <v>35.496720000000003</v>
      </c>
      <c r="E37" s="77" t="s">
        <v>169</v>
      </c>
      <c r="F37" s="77" t="s">
        <v>181</v>
      </c>
      <c r="G37" s="78" t="s">
        <v>175</v>
      </c>
      <c r="H37" s="14" t="s">
        <v>174</v>
      </c>
      <c r="I37" s="79" t="s">
        <v>193</v>
      </c>
      <c r="J37" s="78" t="s">
        <v>193</v>
      </c>
    </row>
    <row r="38" spans="1:12">
      <c r="A38" s="74">
        <v>5682.6333000000004</v>
      </c>
      <c r="B38" s="75">
        <v>5</v>
      </c>
      <c r="C38" s="76">
        <v>2.1022970430000001</v>
      </c>
      <c r="D38" s="76">
        <v>4.2835004999999997</v>
      </c>
      <c r="E38" s="77" t="s">
        <v>177</v>
      </c>
      <c r="F38" s="77" t="s">
        <v>190</v>
      </c>
      <c r="G38" s="78" t="s">
        <v>179</v>
      </c>
      <c r="H38" s="14" t="s">
        <v>180</v>
      </c>
      <c r="I38" s="79" t="s">
        <v>197</v>
      </c>
      <c r="J38" s="78" t="s">
        <v>196</v>
      </c>
    </row>
    <row r="39" spans="1:12">
      <c r="A39" s="74">
        <v>5688.1934000000001</v>
      </c>
      <c r="B39" s="75">
        <v>1</v>
      </c>
      <c r="C39" s="76">
        <v>2.104429068</v>
      </c>
      <c r="D39" s="76">
        <v>4.2835004999999997</v>
      </c>
      <c r="E39" s="77" t="s">
        <v>177</v>
      </c>
      <c r="F39" s="77" t="s">
        <v>190</v>
      </c>
      <c r="G39" s="78" t="s">
        <v>179</v>
      </c>
      <c r="H39" s="14" t="s">
        <v>180</v>
      </c>
      <c r="I39" s="79" t="s">
        <v>196</v>
      </c>
      <c r="J39" s="78" t="s">
        <v>196</v>
      </c>
    </row>
    <row r="40" spans="1:12">
      <c r="A40" s="74">
        <v>5688.2046</v>
      </c>
      <c r="B40" s="75">
        <v>9</v>
      </c>
      <c r="C40" s="76">
        <v>2.104429068</v>
      </c>
      <c r="D40" s="76">
        <v>4.2834962000000001</v>
      </c>
      <c r="E40" s="77" t="s">
        <v>177</v>
      </c>
      <c r="F40" s="77" t="s">
        <v>190</v>
      </c>
      <c r="G40" s="78" t="s">
        <v>179</v>
      </c>
      <c r="H40" s="14" t="s">
        <v>180</v>
      </c>
      <c r="I40" s="79" t="s">
        <v>196</v>
      </c>
      <c r="J40" s="78" t="s">
        <v>193</v>
      </c>
    </row>
    <row r="41" spans="1:12">
      <c r="A41" s="74">
        <v>5744.2</v>
      </c>
      <c r="B41" s="75">
        <v>12</v>
      </c>
      <c r="C41" s="76">
        <v>33.339030000000001</v>
      </c>
      <c r="D41" s="76">
        <v>35.496720000000003</v>
      </c>
      <c r="E41" s="77" t="s">
        <v>169</v>
      </c>
      <c r="F41" s="77" t="s">
        <v>181</v>
      </c>
      <c r="G41" s="78" t="s">
        <v>175</v>
      </c>
      <c r="H41" s="14" t="s">
        <v>174</v>
      </c>
      <c r="I41" s="79" t="s">
        <v>196</v>
      </c>
      <c r="J41" s="78" t="s">
        <v>193</v>
      </c>
    </row>
    <row r="42" spans="1:12">
      <c r="A42" s="94">
        <v>5889.9509539999999</v>
      </c>
      <c r="B42" s="95">
        <v>80000</v>
      </c>
      <c r="C42" s="96">
        <v>0</v>
      </c>
      <c r="D42" s="96">
        <v>2.104429068</v>
      </c>
      <c r="E42" s="97" t="s">
        <v>191</v>
      </c>
      <c r="F42" s="97" t="s">
        <v>177</v>
      </c>
      <c r="G42" s="98" t="s">
        <v>187</v>
      </c>
      <c r="H42" s="99" t="s">
        <v>179</v>
      </c>
      <c r="I42" s="100" t="s">
        <v>197</v>
      </c>
      <c r="J42" s="98" t="s">
        <v>196</v>
      </c>
      <c r="L42" s="68" t="s">
        <v>233</v>
      </c>
    </row>
    <row r="43" spans="1:12">
      <c r="A43" s="94">
        <v>5895.9242370000002</v>
      </c>
      <c r="B43" s="95">
        <v>40000</v>
      </c>
      <c r="C43" s="96">
        <v>0</v>
      </c>
      <c r="D43" s="96">
        <v>2.1022970430000001</v>
      </c>
      <c r="E43" s="97" t="s">
        <v>191</v>
      </c>
      <c r="F43" s="97" t="s">
        <v>177</v>
      </c>
      <c r="G43" s="98" t="s">
        <v>187</v>
      </c>
      <c r="H43" s="99" t="s">
        <v>179</v>
      </c>
      <c r="I43" s="100" t="s">
        <v>197</v>
      </c>
      <c r="J43" s="98" t="s">
        <v>197</v>
      </c>
    </row>
    <row r="44" spans="1:12">
      <c r="A44" s="74">
        <v>6154.2253000000001</v>
      </c>
      <c r="B44" s="75">
        <v>1</v>
      </c>
      <c r="C44" s="76">
        <v>2.1022970430000001</v>
      </c>
      <c r="D44" s="76">
        <v>4.1163585999999999</v>
      </c>
      <c r="E44" s="77" t="s">
        <v>177</v>
      </c>
      <c r="F44" s="77" t="s">
        <v>192</v>
      </c>
      <c r="G44" s="78" t="s">
        <v>179</v>
      </c>
      <c r="H44" s="14" t="s">
        <v>187</v>
      </c>
      <c r="I44" s="79" t="s">
        <v>197</v>
      </c>
      <c r="J44" s="78" t="s">
        <v>197</v>
      </c>
    </row>
    <row r="45" spans="1:12">
      <c r="A45" s="74">
        <v>6160.7470000000003</v>
      </c>
      <c r="B45" s="75">
        <v>2</v>
      </c>
      <c r="C45" s="76">
        <v>2.104429068</v>
      </c>
      <c r="D45" s="76">
        <v>4.1163585999999999</v>
      </c>
      <c r="E45" s="77" t="s">
        <v>177</v>
      </c>
      <c r="F45" s="77" t="s">
        <v>192</v>
      </c>
      <c r="G45" s="78" t="s">
        <v>179</v>
      </c>
      <c r="H45" s="14" t="s">
        <v>187</v>
      </c>
      <c r="I45" s="79" t="s">
        <v>196</v>
      </c>
      <c r="J45" s="78" t="s">
        <v>197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7" sqref="A1:K7"/>
    </sheetView>
  </sheetViews>
  <sheetFormatPr defaultRowHeight="15"/>
  <cols>
    <col min="1" max="1" width="2.140625" bestFit="1" customWidth="1"/>
    <col min="2" max="1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Calc Na</vt:lpstr>
      <vt:lpstr>He 2</vt:lpstr>
      <vt:lpstr>He and Hg Levels</vt:lpstr>
      <vt:lpstr>He Spectrum Database</vt:lpstr>
      <vt:lpstr>Na Spectrum Database</vt:lpstr>
      <vt:lpstr>Sheet4</vt:lpstr>
      <vt:lpstr>'He 2'!minimums.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cp:lastPrinted>2012-06-03T19:27:57Z</cp:lastPrinted>
  <dcterms:created xsi:type="dcterms:W3CDTF">2011-06-16T18:24:51Z</dcterms:created>
  <dcterms:modified xsi:type="dcterms:W3CDTF">2012-06-04T19:10:27Z</dcterms:modified>
</cp:coreProperties>
</file>