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5600" windowHeight="7995" activeTab="2"/>
  </bookViews>
  <sheets>
    <sheet name="Old Cal" sheetId="1" r:id="rId1"/>
    <sheet name="Old He" sheetId="2" r:id="rId2"/>
    <sheet name="He 2" sheetId="4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G14" i="4"/>
  <c r="F19"/>
  <c r="E19"/>
  <c r="E18"/>
  <c r="F18"/>
  <c r="F15"/>
  <c r="E15"/>
  <c r="G9"/>
  <c r="H9"/>
  <c r="H10"/>
  <c r="G16"/>
  <c r="H8"/>
  <c r="G17"/>
  <c r="G18"/>
  <c r="M20"/>
  <c r="E12" i="1"/>
  <c r="G10" i="4"/>
  <c r="I6"/>
  <c r="I5"/>
  <c r="F17"/>
  <c r="E17"/>
  <c r="E16"/>
  <c r="E14"/>
  <c r="G7"/>
  <c r="H7"/>
  <c r="I7" s="1"/>
  <c r="G8"/>
  <c r="I8"/>
  <c r="G6"/>
  <c r="H6"/>
  <c r="H5"/>
  <c r="G5"/>
  <c r="O2"/>
  <c r="O3"/>
  <c r="O4"/>
  <c r="O5"/>
  <c r="H2" i="2"/>
  <c r="H3"/>
  <c r="H4"/>
  <c r="G2"/>
  <c r="O4"/>
  <c r="O3"/>
  <c r="O5" s="1"/>
  <c r="O2"/>
  <c r="G4"/>
  <c r="G3"/>
  <c r="E19" i="1"/>
  <c r="E20" s="1"/>
  <c r="E18"/>
  <c r="E17"/>
  <c r="E11"/>
  <c r="F11"/>
  <c r="E10"/>
  <c r="F10"/>
  <c r="H10"/>
  <c r="I10" s="1"/>
  <c r="E9"/>
  <c r="F9"/>
  <c r="G9" s="1"/>
  <c r="H9"/>
  <c r="I9"/>
  <c r="F8"/>
  <c r="F7"/>
  <c r="H8"/>
  <c r="I8" s="1"/>
  <c r="H7"/>
  <c r="I7" s="1"/>
  <c r="E8"/>
  <c r="G8" s="1"/>
  <c r="E7"/>
  <c r="G7" s="1"/>
  <c r="I9" i="4" l="1"/>
  <c r="G19"/>
  <c r="I10"/>
  <c r="F14"/>
  <c r="G15"/>
  <c r="F16"/>
  <c r="G11" i="1"/>
  <c r="I2" i="2"/>
  <c r="I3"/>
  <c r="I4"/>
  <c r="G10" i="1"/>
</calcChain>
</file>

<file path=xl/sharedStrings.xml><?xml version="1.0" encoding="utf-8"?>
<sst xmlns="http://schemas.openxmlformats.org/spreadsheetml/2006/main" count="79" uniqueCount="39">
  <si>
    <t>Na first order</t>
  </si>
  <si>
    <t>phi zero</t>
  </si>
  <si>
    <t>phi L</t>
  </si>
  <si>
    <t>phi R</t>
  </si>
  <si>
    <t>theta L</t>
  </si>
  <si>
    <t>theta R</t>
  </si>
  <si>
    <t>deviation</t>
  </si>
  <si>
    <t>theta L1</t>
  </si>
  <si>
    <t>phi 2</t>
  </si>
  <si>
    <t>phi 1</t>
  </si>
  <si>
    <t>.05 minutes</t>
  </si>
  <si>
    <t>average</t>
  </si>
  <si>
    <t>Color</t>
  </si>
  <si>
    <t>N</t>
  </si>
  <si>
    <t>Blue</t>
  </si>
  <si>
    <t>Purple</t>
  </si>
  <si>
    <t>Green 1</t>
  </si>
  <si>
    <t>Correction</t>
  </si>
  <si>
    <t>Delta theta</t>
  </si>
  <si>
    <t>Deg</t>
  </si>
  <si>
    <t>Minutes</t>
  </si>
  <si>
    <t>Send me an e-mail for Monday</t>
  </si>
  <si>
    <t>Amen also wanted in</t>
  </si>
  <si>
    <t xml:space="preserve"> </t>
  </si>
  <si>
    <t>Yellow</t>
  </si>
  <si>
    <t>Green 2</t>
  </si>
  <si>
    <t>Violet</t>
  </si>
  <si>
    <t>Red</t>
  </si>
  <si>
    <t>Theta L</t>
  </si>
  <si>
    <t>Theta R</t>
  </si>
  <si>
    <t>Lambda</t>
  </si>
  <si>
    <t>Lamda</t>
  </si>
  <si>
    <t>Observations</t>
  </si>
  <si>
    <t>Theory</t>
  </si>
  <si>
    <t>Error</t>
  </si>
  <si>
    <t>Average</t>
  </si>
  <si>
    <t>2p and 2d Triplets</t>
  </si>
  <si>
    <t>Classification</t>
  </si>
  <si>
    <t>n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</si>
</sst>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E+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activeCell="I12" sqref="A5:I12"/>
    </sheetView>
  </sheetViews>
  <sheetFormatPr defaultRowHeight="15"/>
  <cols>
    <col min="5" max="5" width="12" bestFit="1" customWidth="1"/>
    <col min="8" max="8" width="12.28515625" customWidth="1"/>
    <col min="9" max="9" width="10.28515625" bestFit="1" customWidth="1"/>
    <col min="12" max="12" width="16.140625" customWidth="1"/>
  </cols>
  <sheetData>
    <row r="1" spans="1:12">
      <c r="A1" t="s">
        <v>0</v>
      </c>
    </row>
    <row r="2" spans="1:12">
      <c r="A2" t="s">
        <v>1</v>
      </c>
      <c r="B2">
        <v>234</v>
      </c>
      <c r="C2">
        <v>14</v>
      </c>
    </row>
    <row r="5" spans="1:12">
      <c r="A5" s="7" t="s">
        <v>2</v>
      </c>
      <c r="B5" s="7"/>
      <c r="C5" s="7" t="s">
        <v>3</v>
      </c>
      <c r="D5" s="7"/>
      <c r="E5" t="s">
        <v>4</v>
      </c>
      <c r="F5" t="s">
        <v>5</v>
      </c>
      <c r="G5" t="s">
        <v>6</v>
      </c>
      <c r="H5" t="s">
        <v>18</v>
      </c>
      <c r="I5" t="s">
        <v>17</v>
      </c>
    </row>
    <row r="6" spans="1:12">
      <c r="A6" s="1" t="s">
        <v>19</v>
      </c>
      <c r="B6" s="1" t="s">
        <v>20</v>
      </c>
      <c r="C6" s="1" t="s">
        <v>19</v>
      </c>
      <c r="D6" s="1" t="s">
        <v>20</v>
      </c>
      <c r="E6" s="1" t="s">
        <v>19</v>
      </c>
      <c r="F6" s="1" t="s">
        <v>19</v>
      </c>
      <c r="G6" s="1" t="s">
        <v>19</v>
      </c>
      <c r="H6" s="1" t="s">
        <v>19</v>
      </c>
      <c r="I6" s="1" t="s">
        <v>19</v>
      </c>
    </row>
    <row r="7" spans="1:12">
      <c r="A7">
        <v>255</v>
      </c>
      <c r="C7">
        <v>213.5</v>
      </c>
      <c r="D7">
        <v>0</v>
      </c>
      <c r="E7">
        <f>A7+(B7/60)-($B$2+($C$2/60))</f>
        <v>20.76666666666668</v>
      </c>
      <c r="F7">
        <f>ABS(C7+(D7/60)-($B$2+($C$2/60)))</f>
        <v>20.73333333333332</v>
      </c>
      <c r="G7">
        <f>STDEV(E7:F7)</f>
        <v>2.3570226039570343E-2</v>
      </c>
      <c r="H7">
        <f>(A7-C7)/2</f>
        <v>20.75</v>
      </c>
      <c r="I7">
        <f>234+H7</f>
        <v>254.75</v>
      </c>
    </row>
    <row r="8" spans="1:12">
      <c r="A8">
        <v>250</v>
      </c>
      <c r="C8">
        <v>213</v>
      </c>
      <c r="D8">
        <v>0</v>
      </c>
      <c r="E8">
        <f>A8+(B8/60)-($B$2+($C$2/60))</f>
        <v>15.76666666666668</v>
      </c>
      <c r="F8">
        <f>ABS(C8+(D8/60)-($B$2+($C$2/60)))</f>
        <v>21.23333333333332</v>
      </c>
      <c r="G8">
        <f>STDEV(E8:F8)</f>
        <v>3.8655170704864421</v>
      </c>
      <c r="H8">
        <f>(A8-C8)/2</f>
        <v>18.5</v>
      </c>
      <c r="I8">
        <f>234+H8</f>
        <v>252.5</v>
      </c>
      <c r="K8" s="6" t="s">
        <v>21</v>
      </c>
      <c r="L8" s="6"/>
    </row>
    <row r="9" spans="1:12">
      <c r="A9">
        <v>255.5</v>
      </c>
      <c r="C9">
        <v>214</v>
      </c>
      <c r="D9">
        <v>0</v>
      </c>
      <c r="E9">
        <f>A9+(B9/60)-($B$2+($C$2/60))</f>
        <v>21.26666666666668</v>
      </c>
      <c r="F9">
        <f>ABS(C9+(D9/60)-($B$2+($C$2/60)))</f>
        <v>20.23333333333332</v>
      </c>
      <c r="G9">
        <f>STDEV(E9:F9)</f>
        <v>0.73067700722610396</v>
      </c>
      <c r="H9">
        <f>(A9-C9)/2</f>
        <v>20.75</v>
      </c>
      <c r="I9">
        <f>234+H9</f>
        <v>254.75</v>
      </c>
      <c r="K9" s="6"/>
      <c r="L9" s="6"/>
    </row>
    <row r="10" spans="1:12">
      <c r="A10">
        <v>255</v>
      </c>
      <c r="C10">
        <v>213.5</v>
      </c>
      <c r="D10">
        <v>0</v>
      </c>
      <c r="E10">
        <f>A10+(B10/60)-($B$2+($C$2/60))</f>
        <v>20.76666666666668</v>
      </c>
      <c r="F10">
        <f>ABS(C10+(D10/60)-($B$2+($C$2/60)))</f>
        <v>20.73333333333332</v>
      </c>
      <c r="G10">
        <f>STDEV(E10:F10)</f>
        <v>2.3570226039570343E-2</v>
      </c>
      <c r="H10">
        <f>(A10-C10)/2</f>
        <v>20.75</v>
      </c>
      <c r="I10">
        <f>234+H10</f>
        <v>254.75</v>
      </c>
      <c r="K10" s="7" t="s">
        <v>22</v>
      </c>
      <c r="L10" s="7"/>
    </row>
    <row r="11" spans="1:12">
      <c r="A11">
        <v>255</v>
      </c>
      <c r="B11">
        <v>4</v>
      </c>
      <c r="C11">
        <v>213</v>
      </c>
      <c r="D11">
        <v>20</v>
      </c>
      <c r="E11">
        <f>A11+(B11/60)-($B$2+($C$2/60))</f>
        <v>20.833333333333343</v>
      </c>
      <c r="F11">
        <f>ABS(C11+(D11/60)-($B$2+($C$2/60)))</f>
        <v>20.899999999999977</v>
      </c>
      <c r="G11">
        <f>STDEV(E11:F11)</f>
        <v>4.7140452079080387E-2</v>
      </c>
    </row>
    <row r="12" spans="1:12">
      <c r="E12">
        <f>(5893*10^-10)/(1/2*(SIN(RADIANS(E11))+SIN(RADIANS(F11))))</f>
        <v>1.6544337366061791E-6</v>
      </c>
    </row>
    <row r="16" spans="1:12">
      <c r="A16" s="7" t="s">
        <v>9</v>
      </c>
      <c r="B16" s="7"/>
      <c r="C16" s="7" t="s">
        <v>8</v>
      </c>
      <c r="D16" s="7"/>
      <c r="E16" t="s">
        <v>7</v>
      </c>
    </row>
    <row r="17" spans="1:7">
      <c r="A17">
        <v>239</v>
      </c>
      <c r="B17">
        <v>26</v>
      </c>
      <c r="C17">
        <v>239</v>
      </c>
      <c r="D17">
        <v>23</v>
      </c>
      <c r="E17">
        <f>A17+(B17/60)-(C17+(D17/60))</f>
        <v>5.0000000000011369E-2</v>
      </c>
    </row>
    <row r="18" spans="1:7">
      <c r="A18">
        <v>188</v>
      </c>
      <c r="B18">
        <v>35</v>
      </c>
      <c r="C18">
        <v>188</v>
      </c>
      <c r="D18">
        <v>33</v>
      </c>
      <c r="E18">
        <f>A18+(B18/60)-(C18+(D18/60))</f>
        <v>3.3333333333331439E-2</v>
      </c>
    </row>
    <row r="19" spans="1:7">
      <c r="A19">
        <v>188</v>
      </c>
      <c r="B19">
        <v>27</v>
      </c>
      <c r="C19">
        <v>188</v>
      </c>
      <c r="D19">
        <v>24.5</v>
      </c>
      <c r="E19">
        <f>A19+(B19/60)-(C19+(D19/60))</f>
        <v>4.1666666666657193E-2</v>
      </c>
      <c r="G19" t="s">
        <v>10</v>
      </c>
    </row>
    <row r="20" spans="1:7">
      <c r="D20" t="s">
        <v>11</v>
      </c>
      <c r="E20">
        <f>AVERAGE(E17:E19)</f>
        <v>4.1666666666666664E-2</v>
      </c>
    </row>
  </sheetData>
  <mergeCells count="6">
    <mergeCell ref="K8:L9"/>
    <mergeCell ref="K10:L10"/>
    <mergeCell ref="C5:D5"/>
    <mergeCell ref="A5:B5"/>
    <mergeCell ref="A16:B16"/>
    <mergeCell ref="C16:D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4"/>
  <sheetViews>
    <sheetView workbookViewId="0">
      <selection activeCell="I3" sqref="I3"/>
    </sheetView>
  </sheetViews>
  <sheetFormatPr defaultRowHeight="15"/>
  <sheetData>
    <row r="1" spans="1:17">
      <c r="A1" t="s">
        <v>13</v>
      </c>
      <c r="B1" t="s">
        <v>12</v>
      </c>
      <c r="C1" s="7" t="s">
        <v>2</v>
      </c>
      <c r="D1" s="7"/>
      <c r="E1" s="7" t="s">
        <v>3</v>
      </c>
      <c r="F1" s="7"/>
      <c r="G1" t="s">
        <v>4</v>
      </c>
      <c r="H1" t="s">
        <v>5</v>
      </c>
      <c r="I1" t="s">
        <v>6</v>
      </c>
      <c r="K1" s="7" t="s">
        <v>9</v>
      </c>
      <c r="L1" s="7"/>
      <c r="M1" s="7" t="s">
        <v>8</v>
      </c>
      <c r="N1" s="7"/>
      <c r="O1" t="s">
        <v>7</v>
      </c>
    </row>
    <row r="2" spans="1:17">
      <c r="A2">
        <v>1</v>
      </c>
      <c r="B2" t="s">
        <v>15</v>
      </c>
      <c r="C2">
        <v>249.5</v>
      </c>
      <c r="D2">
        <v>22</v>
      </c>
      <c r="E2">
        <v>218.5</v>
      </c>
      <c r="F2">
        <v>0</v>
      </c>
      <c r="G2">
        <f>C2+(D2/60)-($D$2+($E$2/60))</f>
        <v>224.22500000000002</v>
      </c>
      <c r="H2">
        <f>ABS(E2+(F2/60)-($D$2+($E$2/60)))</f>
        <v>192.85833333333335</v>
      </c>
      <c r="I2">
        <f>STDEV(G2:H2)</f>
        <v>22.179582703218365</v>
      </c>
      <c r="O2">
        <f>K2+(L2/60)-(M2+(N2/60))</f>
        <v>0</v>
      </c>
    </row>
    <row r="3" spans="1:17">
      <c r="A3">
        <v>1</v>
      </c>
      <c r="B3" t="s">
        <v>14</v>
      </c>
      <c r="C3">
        <v>250.5</v>
      </c>
      <c r="D3">
        <v>15</v>
      </c>
      <c r="E3">
        <v>217.5</v>
      </c>
      <c r="F3">
        <v>7</v>
      </c>
      <c r="G3">
        <f>C3+(D3/60)-($D$2+($E$2/60))</f>
        <v>225.10833333333335</v>
      </c>
      <c r="H3">
        <f>ABS(E3+(F3/60)-($D$2+($E$2/60)))</f>
        <v>191.97500000000002</v>
      </c>
      <c r="I3">
        <f>STDEV(G3:H3)</f>
        <v>23.428804683314397</v>
      </c>
      <c r="O3">
        <f>K3+(L3/60)-(M3+(N3/60))</f>
        <v>0</v>
      </c>
    </row>
    <row r="4" spans="1:17">
      <c r="A4">
        <v>1</v>
      </c>
      <c r="B4" t="s">
        <v>16</v>
      </c>
      <c r="C4">
        <v>251.5</v>
      </c>
      <c r="D4">
        <v>0</v>
      </c>
      <c r="E4">
        <v>214</v>
      </c>
      <c r="F4">
        <v>22</v>
      </c>
      <c r="G4">
        <f>C4+(D4/60)-($D$2+($E$2/60))</f>
        <v>225.85833333333335</v>
      </c>
      <c r="H4">
        <f>ABS(E4+(F4/60)-($D$2+($E$2/60)))</f>
        <v>188.72500000000002</v>
      </c>
      <c r="I4">
        <f>STDEV(G4:H4)</f>
        <v>26.257231808060425</v>
      </c>
      <c r="O4">
        <f>K4+(L4/60)-(M4+(N4/60))</f>
        <v>0</v>
      </c>
      <c r="Q4" t="s">
        <v>10</v>
      </c>
    </row>
    <row r="5" spans="1:17">
      <c r="N5" t="s">
        <v>11</v>
      </c>
      <c r="O5">
        <f>AVERAGE(O2:O4)</f>
        <v>0</v>
      </c>
    </row>
    <row r="8" spans="1:17">
      <c r="C8" s="7"/>
      <c r="D8" s="7"/>
      <c r="E8" s="7"/>
      <c r="F8" s="7"/>
    </row>
    <row r="14" spans="1:17">
      <c r="D14" t="s">
        <v>23</v>
      </c>
    </row>
  </sheetData>
  <mergeCells count="6">
    <mergeCell ref="M1:N1"/>
    <mergeCell ref="C1:D1"/>
    <mergeCell ref="E1:F1"/>
    <mergeCell ref="C8:D8"/>
    <mergeCell ref="E8:F8"/>
    <mergeCell ref="K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0"/>
  <sheetViews>
    <sheetView tabSelected="1" topLeftCell="B1" workbookViewId="0">
      <selection activeCell="D12" sqref="D12:H19"/>
    </sheetView>
  </sheetViews>
  <sheetFormatPr defaultRowHeight="15"/>
  <cols>
    <col min="5" max="6" width="9.5703125" bestFit="1" customWidth="1"/>
    <col min="7" max="7" width="8.28515625" customWidth="1"/>
    <col min="8" max="8" width="8.85546875" customWidth="1"/>
    <col min="9" max="9" width="9.42578125" customWidth="1"/>
  </cols>
  <sheetData>
    <row r="1" spans="1:17">
      <c r="A1" t="s">
        <v>0</v>
      </c>
      <c r="K1" s="7" t="s">
        <v>9</v>
      </c>
      <c r="L1" s="7"/>
      <c r="M1" s="7" t="s">
        <v>8</v>
      </c>
      <c r="N1" s="7"/>
      <c r="O1" t="s">
        <v>7</v>
      </c>
    </row>
    <row r="2" spans="1:17">
      <c r="A2" t="s">
        <v>1</v>
      </c>
      <c r="B2">
        <v>234</v>
      </c>
      <c r="C2">
        <v>18</v>
      </c>
      <c r="O2">
        <f>K2+(L2/60)-(M2+(N2/60))</f>
        <v>0</v>
      </c>
    </row>
    <row r="3" spans="1:17">
      <c r="O3">
        <f>K3+(L3/60)-(M3+(N3/60))</f>
        <v>0</v>
      </c>
    </row>
    <row r="4" spans="1:17">
      <c r="A4" t="s">
        <v>13</v>
      </c>
      <c r="B4" t="s">
        <v>12</v>
      </c>
      <c r="C4" s="7" t="s">
        <v>2</v>
      </c>
      <c r="D4" s="7"/>
      <c r="E4" s="7" t="s">
        <v>3</v>
      </c>
      <c r="F4" s="7"/>
      <c r="G4" t="s">
        <v>4</v>
      </c>
      <c r="H4" t="s">
        <v>5</v>
      </c>
      <c r="I4" t="s">
        <v>6</v>
      </c>
      <c r="O4">
        <f>K4+(L4/60)-(M4+(N4/60))</f>
        <v>0</v>
      </c>
      <c r="Q4" t="s">
        <v>10</v>
      </c>
    </row>
    <row r="5" spans="1:17">
      <c r="A5">
        <v>1</v>
      </c>
      <c r="B5" t="s">
        <v>24</v>
      </c>
      <c r="C5">
        <v>255</v>
      </c>
      <c r="D5">
        <v>25</v>
      </c>
      <c r="E5">
        <v>213</v>
      </c>
      <c r="F5">
        <v>14</v>
      </c>
      <c r="G5">
        <f t="shared" ref="G5:G8" si="0">C5+(D5/60)-($B$2+($C$2/60))</f>
        <v>21.116666666666646</v>
      </c>
      <c r="H5">
        <f t="shared" ref="H5:H9" si="1">ABS(E5+(F5/60)-($B$2+($C$2/60)))</f>
        <v>21.066666666666691</v>
      </c>
      <c r="I5" s="3">
        <f t="shared" ref="I5:I10" si="2">STDEV(G5:H5)/SQRT(2)</f>
        <v>2.4999999999977263E-2</v>
      </c>
      <c r="N5" t="s">
        <v>11</v>
      </c>
      <c r="O5">
        <f>AVERAGE(O2:O4)</f>
        <v>0</v>
      </c>
    </row>
    <row r="6" spans="1:17">
      <c r="A6">
        <v>1</v>
      </c>
      <c r="B6" t="s">
        <v>25</v>
      </c>
      <c r="C6">
        <v>251.5</v>
      </c>
      <c r="D6">
        <v>20</v>
      </c>
      <c r="E6">
        <v>216.5</v>
      </c>
      <c r="F6">
        <v>7</v>
      </c>
      <c r="G6">
        <f t="shared" si="0"/>
        <v>17.533333333333331</v>
      </c>
      <c r="H6">
        <f t="shared" si="1"/>
        <v>17.683333333333337</v>
      </c>
      <c r="I6" s="3">
        <f t="shared" si="2"/>
        <v>7.5000000000002842E-2</v>
      </c>
    </row>
    <row r="7" spans="1:17">
      <c r="A7">
        <v>1</v>
      </c>
      <c r="B7" t="s">
        <v>16</v>
      </c>
      <c r="C7">
        <v>251.5</v>
      </c>
      <c r="D7">
        <v>0</v>
      </c>
      <c r="E7">
        <v>216.5</v>
      </c>
      <c r="F7">
        <v>18</v>
      </c>
      <c r="G7">
        <f t="shared" si="0"/>
        <v>17.199999999999989</v>
      </c>
      <c r="H7">
        <f t="shared" si="1"/>
        <v>17.5</v>
      </c>
      <c r="I7" s="3">
        <f t="shared" si="2"/>
        <v>0.15000000000012126</v>
      </c>
    </row>
    <row r="8" spans="1:17">
      <c r="B8" t="s">
        <v>14</v>
      </c>
      <c r="C8" s="2">
        <v>250.5</v>
      </c>
      <c r="D8" s="2">
        <v>13</v>
      </c>
      <c r="E8">
        <v>217.5</v>
      </c>
      <c r="F8">
        <v>28</v>
      </c>
      <c r="G8">
        <f t="shared" si="0"/>
        <v>16.416666666666657</v>
      </c>
      <c r="H8">
        <f>ABS(E8+(F8/60)-($B$2+($C$2/60)))</f>
        <v>16.333333333333343</v>
      </c>
      <c r="I8" s="3">
        <f t="shared" si="2"/>
        <v>4.1666666666657186E-2</v>
      </c>
    </row>
    <row r="9" spans="1:17">
      <c r="B9" t="s">
        <v>26</v>
      </c>
      <c r="C9" s="2">
        <v>249.5</v>
      </c>
      <c r="D9" s="2">
        <v>22</v>
      </c>
      <c r="E9" s="2">
        <v>218</v>
      </c>
      <c r="F9" s="2">
        <v>28</v>
      </c>
      <c r="G9">
        <f>C9+(D9/60)-($B$2+($C$2/60))</f>
        <v>15.566666666666663</v>
      </c>
      <c r="H9">
        <f t="shared" si="1"/>
        <v>15.833333333333343</v>
      </c>
      <c r="I9" s="3">
        <f t="shared" si="2"/>
        <v>0.13333333333323716</v>
      </c>
    </row>
    <row r="10" spans="1:17">
      <c r="B10" t="s">
        <v>27</v>
      </c>
      <c r="C10" s="2">
        <v>258</v>
      </c>
      <c r="D10" s="2">
        <v>28</v>
      </c>
      <c r="E10" s="2">
        <v>210</v>
      </c>
      <c r="F10" s="2">
        <v>20</v>
      </c>
      <c r="G10">
        <f>C10+(D10/60)-($B$2+($C$2/60))</f>
        <v>24.166666666666629</v>
      </c>
      <c r="H10">
        <f>ABS(E10+(F10/60)-($B$2+($C$2/60)))</f>
        <v>23.966666666666669</v>
      </c>
      <c r="I10" s="3">
        <f t="shared" si="2"/>
        <v>9.9999999999980091E-2</v>
      </c>
    </row>
    <row r="12" spans="1:17">
      <c r="D12" s="7" t="s">
        <v>32</v>
      </c>
      <c r="E12" s="7"/>
      <c r="F12" s="7"/>
      <c r="G12" s="7"/>
      <c r="K12" s="7" t="s">
        <v>33</v>
      </c>
      <c r="L12" s="7"/>
      <c r="M12" s="7"/>
    </row>
    <row r="13" spans="1:17">
      <c r="D13" t="s">
        <v>12</v>
      </c>
      <c r="E13" t="s">
        <v>28</v>
      </c>
      <c r="F13" t="s">
        <v>29</v>
      </c>
      <c r="G13" t="s">
        <v>30</v>
      </c>
      <c r="H13" t="s">
        <v>38</v>
      </c>
      <c r="K13" t="s">
        <v>37</v>
      </c>
      <c r="L13" t="s">
        <v>31</v>
      </c>
      <c r="M13" t="s">
        <v>34</v>
      </c>
    </row>
    <row r="14" spans="1:17">
      <c r="D14" t="s">
        <v>26</v>
      </c>
      <c r="E14" s="4">
        <f>G9</f>
        <v>15.566666666666663</v>
      </c>
      <c r="F14" s="4">
        <f>H9</f>
        <v>15.833333333333343</v>
      </c>
      <c r="G14" s="5">
        <f>(1/2*(SIN(RADIANS(E14))+SIN(RADIANS(F14))))*'Old Cal'!$E$12</f>
        <v>4.4768929474745283E-7</v>
      </c>
      <c r="H14">
        <v>1</v>
      </c>
      <c r="K14" t="s">
        <v>36</v>
      </c>
    </row>
    <row r="15" spans="1:17">
      <c r="D15" t="s">
        <v>14</v>
      </c>
      <c r="E15" s="4">
        <f>G8</f>
        <v>16.416666666666657</v>
      </c>
      <c r="F15" s="4">
        <f>H8</f>
        <v>16.333333333333343</v>
      </c>
      <c r="G15" s="5">
        <f>(1/2*(SIN(RADIANS(E15))+SIN(RADIANS(F15))))*'Old Cal'!$E$12</f>
        <v>4.6642255131256729E-7</v>
      </c>
      <c r="H15">
        <v>2</v>
      </c>
    </row>
    <row r="16" spans="1:17">
      <c r="D16" t="s">
        <v>16</v>
      </c>
      <c r="E16" s="4">
        <f>G7</f>
        <v>17.199999999999989</v>
      </c>
      <c r="F16" s="4">
        <f>H7</f>
        <v>17.5</v>
      </c>
      <c r="G16" s="5">
        <f>(1/2*(SIN(RADIANS(E16))+SIN(RADIANS(F16))))*'Old Cal'!$E$12</f>
        <v>4.9336359683595088E-7</v>
      </c>
      <c r="H16">
        <v>3</v>
      </c>
    </row>
    <row r="17" spans="4:13">
      <c r="D17" t="s">
        <v>25</v>
      </c>
      <c r="E17" s="4">
        <f>G6</f>
        <v>17.533333333333331</v>
      </c>
      <c r="F17" s="4">
        <f>H6</f>
        <v>17.683333333333337</v>
      </c>
      <c r="G17" s="5">
        <f>(1/2*(SIN(RADIANS(E17))+SIN(RADIANS(F17))))*'Old Cal'!$E$12</f>
        <v>5.0047987813400588E-7</v>
      </c>
      <c r="H17">
        <v>4</v>
      </c>
    </row>
    <row r="18" spans="4:13">
      <c r="D18" t="s">
        <v>24</v>
      </c>
      <c r="E18" s="4">
        <f>G5</f>
        <v>21.116666666666646</v>
      </c>
      <c r="F18" s="4">
        <f>H5</f>
        <v>21.066666666666691</v>
      </c>
      <c r="G18" s="5">
        <f>(1/2*(SIN(RADIANS(E18))+SIN(RADIANS(F18))))*'Old Cal'!$E$12</f>
        <v>5.9536630705012594E-7</v>
      </c>
      <c r="H18">
        <v>5</v>
      </c>
    </row>
    <row r="19" spans="4:13">
      <c r="D19" t="s">
        <v>27</v>
      </c>
      <c r="E19" s="4">
        <f>G10</f>
        <v>24.166666666666629</v>
      </c>
      <c r="F19" s="4">
        <f>H10</f>
        <v>23.966666666666669</v>
      </c>
      <c r="G19" s="5">
        <f>(1/2*(SIN(RADIANS(E19))+SIN(RADIANS(F19))))*'Old Cal'!$E$12</f>
        <v>6.7467593496182044E-7</v>
      </c>
      <c r="H19">
        <v>6</v>
      </c>
    </row>
    <row r="20" spans="4:13">
      <c r="L20" t="s">
        <v>35</v>
      </c>
      <c r="M20" t="e">
        <f>AVERAGE(M14:M19)</f>
        <v>#DIV/0!</v>
      </c>
    </row>
  </sheetData>
  <mergeCells count="6">
    <mergeCell ref="C4:D4"/>
    <mergeCell ref="E4:F4"/>
    <mergeCell ref="K1:L1"/>
    <mergeCell ref="M1:N1"/>
    <mergeCell ref="D12:G12"/>
    <mergeCell ref="K12:M12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Old Cal</vt:lpstr>
      <vt:lpstr>Old He</vt:lpstr>
      <vt:lpstr>He 2</vt:lpstr>
      <vt:lpstr>Sheet3</vt:lpstr>
    </vt:vector>
  </TitlesOfParts>
  <Company>Georgia Inst.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shadow</cp:lastModifiedBy>
  <dcterms:created xsi:type="dcterms:W3CDTF">2011-06-16T18:24:51Z</dcterms:created>
  <dcterms:modified xsi:type="dcterms:W3CDTF">2011-12-19T17:08:11Z</dcterms:modified>
</cp:coreProperties>
</file>