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6380" windowHeight="8190" tabRatio="472" activeTab="2"/>
  </bookViews>
  <sheets>
    <sheet name="5-25-2012" sheetId="1" r:id="rId1"/>
    <sheet name="Data Intensity" sheetId="4" r:id="rId2"/>
    <sheet name="Data" sheetId="2" r:id="rId3"/>
    <sheet name="Sheet3" sheetId="3" r:id="rId4"/>
  </sheets>
  <calcPr calcId="125725"/>
</workbook>
</file>

<file path=xl/calcChain.xml><?xml version="1.0" encoding="utf-8"?>
<calcChain xmlns="http://schemas.openxmlformats.org/spreadsheetml/2006/main">
  <c r="R3" i="2"/>
  <c r="T3" s="1"/>
  <c r="R4"/>
  <c r="S3"/>
  <c r="S4"/>
  <c r="S37"/>
  <c r="P9"/>
  <c r="U3"/>
  <c r="L33"/>
  <c r="P4"/>
  <c r="U4" s="1"/>
  <c r="O4"/>
  <c r="J24" i="1"/>
  <c r="A11" i="3"/>
  <c r="A10"/>
  <c r="C9"/>
  <c r="A9"/>
  <c r="B8"/>
  <c r="A8"/>
  <c r="A7"/>
  <c r="A6"/>
  <c r="C5"/>
  <c r="A5"/>
  <c r="B4"/>
  <c r="A4"/>
  <c r="A3"/>
  <c r="A2"/>
  <c r="C1"/>
  <c r="A1"/>
  <c r="C31" i="2"/>
  <c r="A31"/>
  <c r="C30"/>
  <c r="A30"/>
  <c r="C29"/>
  <c r="A29"/>
  <c r="A28"/>
  <c r="C27"/>
  <c r="A27"/>
  <c r="C26"/>
  <c r="A26"/>
  <c r="C25"/>
  <c r="A25"/>
  <c r="A24"/>
  <c r="C23"/>
  <c r="A23"/>
  <c r="C22"/>
  <c r="A22"/>
  <c r="C21"/>
  <c r="A21"/>
  <c r="A14"/>
  <c r="C13"/>
  <c r="A13"/>
  <c r="C12"/>
  <c r="A12"/>
  <c r="C11"/>
  <c r="A11"/>
  <c r="A10"/>
  <c r="C9"/>
  <c r="A9"/>
  <c r="C8"/>
  <c r="A8"/>
  <c r="C7"/>
  <c r="A7"/>
  <c r="A6"/>
  <c r="C5"/>
  <c r="A5"/>
  <c r="C4"/>
  <c r="A4"/>
  <c r="AB26" i="1"/>
  <c r="D31" i="2" s="1"/>
  <c r="AA26" i="1"/>
  <c r="D30" i="2" s="1"/>
  <c r="Z26" i="1"/>
  <c r="D29" i="2" s="1"/>
  <c r="Y26" i="1"/>
  <c r="D28" i="2" s="1"/>
  <c r="X26" i="1"/>
  <c r="D27" i="2" s="1"/>
  <c r="W26" i="1"/>
  <c r="D26" i="2" s="1"/>
  <c r="V26" i="1"/>
  <c r="D25" i="2" s="1"/>
  <c r="U26" i="1"/>
  <c r="D24" i="2" s="1"/>
  <c r="T26" i="1"/>
  <c r="D23" i="2" s="1"/>
  <c r="S26" i="1"/>
  <c r="D22" i="2" s="1"/>
  <c r="R26" i="1"/>
  <c r="D21" i="2" s="1"/>
  <c r="O26" i="1"/>
  <c r="D14" i="2" s="1"/>
  <c r="N26" i="1"/>
  <c r="D13" i="2" s="1"/>
  <c r="M26" i="1"/>
  <c r="D12" i="2" s="1"/>
  <c r="L26" i="1"/>
  <c r="D11" i="2" s="1"/>
  <c r="K26" i="1"/>
  <c r="D10" i="2" s="1"/>
  <c r="J26" i="1"/>
  <c r="D9" i="2" s="1"/>
  <c r="I26" i="1"/>
  <c r="D8" i="2" s="1"/>
  <c r="H26" i="1"/>
  <c r="D7" i="2" s="1"/>
  <c r="G26" i="1"/>
  <c r="D6" i="2" s="1"/>
  <c r="F26" i="1"/>
  <c r="D5" i="2" s="1"/>
  <c r="E26" i="1"/>
  <c r="D4" i="2" s="1"/>
  <c r="AB25" i="1"/>
  <c r="AA25"/>
  <c r="Z25"/>
  <c r="Y25"/>
  <c r="C28" i="2" s="1"/>
  <c r="X25" i="1"/>
  <c r="W25"/>
  <c r="V25"/>
  <c r="U25"/>
  <c r="C24" i="2" s="1"/>
  <c r="T25" i="1"/>
  <c r="S25"/>
  <c r="R25"/>
  <c r="O25"/>
  <c r="C14" i="2" s="1"/>
  <c r="N25" i="1"/>
  <c r="C10" i="3" s="1"/>
  <c r="M25" i="1"/>
  <c r="L25"/>
  <c r="C8" i="3" s="1"/>
  <c r="K25" i="1"/>
  <c r="C10" i="2" s="1"/>
  <c r="J25" i="1"/>
  <c r="C6" i="3" s="1"/>
  <c r="I25" i="1"/>
  <c r="H25"/>
  <c r="C4" i="3" s="1"/>
  <c r="G25" i="1"/>
  <c r="C3" i="3" s="1"/>
  <c r="F25" i="1"/>
  <c r="C2" i="3" s="1"/>
  <c r="E25" i="1"/>
  <c r="B25"/>
  <c r="AB24"/>
  <c r="B31" i="2" s="1"/>
  <c r="AA24" i="1"/>
  <c r="B30" i="2" s="1"/>
  <c r="Z24" i="1"/>
  <c r="B29" i="2" s="1"/>
  <c r="Y24" i="1"/>
  <c r="B28" i="2" s="1"/>
  <c r="X24" i="1"/>
  <c r="B27" i="2" s="1"/>
  <c r="W24" i="1"/>
  <c r="B26" i="2" s="1"/>
  <c r="V24" i="1"/>
  <c r="B25" i="2" s="1"/>
  <c r="U24" i="1"/>
  <c r="B24" i="2" s="1"/>
  <c r="T24" i="1"/>
  <c r="B23" i="2" s="1"/>
  <c r="S24" i="1"/>
  <c r="B22" i="2" s="1"/>
  <c r="R24" i="1"/>
  <c r="B21" i="2" s="1"/>
  <c r="O24" i="1"/>
  <c r="B14" i="2" s="1"/>
  <c r="N24" i="1"/>
  <c r="B13" i="2" s="1"/>
  <c r="M24" i="1"/>
  <c r="B9" i="3" s="1"/>
  <c r="L24" i="1"/>
  <c r="B11" i="2" s="1"/>
  <c r="K24" i="1"/>
  <c r="B10" i="2" s="1"/>
  <c r="B9"/>
  <c r="I24" i="1"/>
  <c r="B5" i="3" s="1"/>
  <c r="H24" i="1"/>
  <c r="B7" i="2" s="1"/>
  <c r="G24" i="1"/>
  <c r="B6" i="2" s="1"/>
  <c r="F24" i="1"/>
  <c r="B5" i="2" s="1"/>
  <c r="E24" i="1"/>
  <c r="B1" i="3" s="1"/>
  <c r="B24" i="1"/>
  <c r="T4" i="2" l="1"/>
  <c r="C6"/>
  <c r="B2" i="3"/>
  <c r="B6"/>
  <c r="C7"/>
  <c r="B10"/>
  <c r="C11"/>
  <c r="B3"/>
  <c r="B7"/>
  <c r="B11"/>
  <c r="B4" i="2"/>
  <c r="B8"/>
  <c r="B12"/>
</calcChain>
</file>

<file path=xl/sharedStrings.xml><?xml version="1.0" encoding="utf-8"?>
<sst xmlns="http://schemas.openxmlformats.org/spreadsheetml/2006/main" count="114" uniqueCount="73">
  <si>
    <t>Unknown</t>
  </si>
  <si>
    <t>Table of Measurements for the Double Slit</t>
  </si>
  <si>
    <t>Table of Measurements for the Single Slit</t>
  </si>
  <si>
    <t>Pos. (μm)</t>
  </si>
  <si>
    <t>Trial</t>
  </si>
  <si>
    <r>
      <t xml:space="preserve"> </t>
    </r>
    <r>
      <rPr>
        <i/>
        <sz val="11"/>
        <color rgb="FF000000"/>
        <rFont val="Calibri"/>
        <family val="2"/>
        <charset val="1"/>
      </rPr>
      <t>pc</t>
    </r>
    <r>
      <rPr>
        <sz val="11"/>
        <color rgb="FF000000"/>
        <rFont val="Calibri"/>
        <family val="2"/>
        <charset val="1"/>
      </rPr>
      <t xml:space="preserve"> (10 Hz)</t>
    </r>
  </si>
  <si>
    <r>
      <t xml:space="preserve">Photon Count </t>
    </r>
    <r>
      <rPr>
        <i/>
        <sz val="11"/>
        <color rgb="FF000000"/>
        <rFont val="Calibri"/>
        <family val="2"/>
        <charset val="1"/>
      </rPr>
      <t>pc</t>
    </r>
    <r>
      <rPr>
        <sz val="11"/>
        <color rgb="FF000000"/>
        <rFont val="Calibri"/>
        <family val="2"/>
        <charset val="1"/>
      </rPr>
      <t xml:space="preserve"> (10 Count/s or 10 Hz)</t>
    </r>
  </si>
  <si>
    <t>--</t>
  </si>
  <si>
    <t>mean pc</t>
  </si>
  <si>
    <r>
      <t xml:space="preserve">mean </t>
    </r>
    <r>
      <rPr>
        <i/>
        <sz val="11"/>
        <color rgb="FF000000"/>
        <rFont val="Calibri"/>
        <family val="2"/>
        <charset val="1"/>
      </rPr>
      <t>pc</t>
    </r>
  </si>
  <si>
    <t>Std. Error</t>
  </si>
  <si>
    <t>Std σ</t>
  </si>
  <si>
    <t>Unknown Data Table</t>
  </si>
  <si>
    <t>Position (μm)</t>
  </si>
  <si>
    <t>Photon Count (10 Counts/s)</t>
  </si>
  <si>
    <t>mean</t>
  </si>
  <si>
    <t>Error</t>
  </si>
  <si>
    <t>Single Slit Data Table</t>
  </si>
  <si>
    <t>Witdh</t>
  </si>
  <si>
    <t>Center of Graph</t>
  </si>
  <si>
    <t>λ (nm)</t>
  </si>
  <si>
    <t>L (m)</t>
  </si>
  <si>
    <t>a</t>
  </si>
  <si>
    <t>d</t>
  </si>
  <si>
    <t>α</t>
  </si>
  <si>
    <t>β</t>
  </si>
  <si>
    <t>atan(x_0/L)</t>
  </si>
  <si>
    <t>Laser</t>
  </si>
  <si>
    <t>Bulb</t>
  </si>
  <si>
    <t>Pos.</t>
  </si>
  <si>
    <t>Fit</t>
  </si>
  <si>
    <t>Double Slit Prediction</t>
  </si>
  <si>
    <t>+/- 5</t>
  </si>
  <si>
    <t>look at graph.</t>
  </si>
  <si>
    <t>did not do the bulb</t>
  </si>
  <si>
    <t>Predicted max</t>
  </si>
  <si>
    <t>max</t>
  </si>
  <si>
    <t>microns</t>
  </si>
  <si>
    <t>Hz</t>
  </si>
  <si>
    <t>&lt;--- These are what we predict under IDEAL conditions (Things like ~4% lose from the slit, waves add exactly like vectors, uncertaincy about L, and other things cause measure value to be different</t>
  </si>
  <si>
    <t xml:space="preserve">^ actually there is an small error in using geometric optics </t>
  </si>
  <si>
    <t>One slit Prediction</t>
  </si>
  <si>
    <t>Predicted Maximum</t>
  </si>
  <si>
    <t>^predicted by alpha</t>
  </si>
  <si>
    <t>Single Slit</t>
  </si>
  <si>
    <t>Double Slit</t>
  </si>
  <si>
    <t>Intensity</t>
  </si>
  <si>
    <t>Position</t>
  </si>
  <si>
    <t>Fit Intensity</t>
  </si>
  <si>
    <t>Predicted Max (*)</t>
  </si>
  <si>
    <t>Volts</t>
  </si>
  <si>
    <t>*This took over two hours to compute &lt;-&lt;;</t>
  </si>
  <si>
    <t>The reduced signfig represent the increase uncertaincy in control break the firt manually</t>
  </si>
  <si>
    <t>^regression did not exit properly</t>
  </si>
  <si>
    <t>Predicted Max</t>
  </si>
  <si>
    <t>Precited Min</t>
  </si>
  <si>
    <t>I (volts)</t>
  </si>
  <si>
    <t>Max x</t>
  </si>
  <si>
    <t>1 Open</t>
  </si>
  <si>
    <t>Both open</t>
  </si>
  <si>
    <t>Multimer</t>
  </si>
  <si>
    <t>left side</t>
  </si>
  <si>
    <t>right side</t>
  </si>
  <si>
    <t xml:space="preserve">a </t>
  </si>
  <si>
    <t>Double Slit Laser Values</t>
  </si>
  <si>
    <t>Trial 1</t>
  </si>
  <si>
    <t>Trial 2</t>
  </si>
  <si>
    <t>Variable</t>
  </si>
  <si>
    <t>Fringe width single slit</t>
  </si>
  <si>
    <t xml:space="preserve">d sin teha = lamda </t>
  </si>
  <si>
    <t>L = .5 cm</t>
  </si>
  <si>
    <t>y = .5 cm * sin -1 (750 nm / 10 um )</t>
  </si>
  <si>
    <t>~ 10 um</t>
  </si>
</sst>
</file>

<file path=xl/styles.xml><?xml version="1.0" encoding="utf-8"?>
<styleSheet xmlns="http://schemas.openxmlformats.org/spreadsheetml/2006/main">
  <numFmts count="4">
    <numFmt numFmtId="164" formatCode="0."/>
    <numFmt numFmtId="165" formatCode="0.0"/>
    <numFmt numFmtId="166" formatCode="0.000"/>
    <numFmt numFmtId="167" formatCode="0.0000"/>
  </numFmts>
  <fonts count="7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i/>
      <sz val="11"/>
      <color rgb="FF000000"/>
      <name val="Calibri"/>
      <family val="2"/>
      <charset val="1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sz val="11"/>
      <color rgb="FFFF0000"/>
      <name val="Calibri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55">
    <xf numFmtId="0" fontId="0" fillId="0" borderId="0" xfId="0"/>
    <xf numFmtId="0" fontId="0" fillId="0" borderId="0" xfId="0" applyFont="1" applyAlignment="1">
      <alignment horizontal="center"/>
    </xf>
    <xf numFmtId="1" fontId="0" fillId="0" borderId="0" xfId="0" applyNumberFormat="1"/>
    <xf numFmtId="164" fontId="0" fillId="0" borderId="0" xfId="0" applyNumberFormat="1"/>
    <xf numFmtId="0" fontId="0" fillId="0" borderId="0" xfId="0"/>
    <xf numFmtId="165" fontId="0" fillId="0" borderId="0" xfId="0" applyNumberFormat="1"/>
    <xf numFmtId="2" fontId="0" fillId="0" borderId="0" xfId="0" applyNumberFormat="1"/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65" fontId="3" fillId="0" borderId="0" xfId="0" applyNumberFormat="1" applyFont="1"/>
    <xf numFmtId="1" fontId="3" fillId="0" borderId="0" xfId="0" applyNumberFormat="1" applyFont="1"/>
    <xf numFmtId="0" fontId="0" fillId="0" borderId="0" xfId="0" applyAlignment="1">
      <alignment horizontal="center"/>
    </xf>
    <xf numFmtId="0" fontId="0" fillId="0" borderId="0" xfId="0" quotePrefix="1"/>
    <xf numFmtId="0" fontId="6" fillId="0" borderId="0" xfId="0" applyFont="1" applyAlignment="1">
      <alignment wrapText="1"/>
    </xf>
    <xf numFmtId="0" fontId="6" fillId="0" borderId="0" xfId="0" applyFont="1" applyAlignment="1"/>
    <xf numFmtId="0" fontId="0" fillId="2" borderId="0" xfId="0" applyFill="1" applyAlignment="1">
      <alignment horizontal="center"/>
    </xf>
    <xf numFmtId="0" fontId="0" fillId="2" borderId="0" xfId="0" applyFill="1"/>
    <xf numFmtId="0" fontId="0" fillId="2" borderId="4" xfId="0" applyFill="1" applyBorder="1"/>
    <xf numFmtId="0" fontId="0" fillId="2" borderId="5" xfId="0" applyFill="1" applyBorder="1"/>
    <xf numFmtId="165" fontId="0" fillId="2" borderId="6" xfId="0" applyNumberFormat="1" applyFill="1" applyBorder="1"/>
    <xf numFmtId="0" fontId="0" fillId="2" borderId="7" xfId="0" applyFill="1" applyBorder="1"/>
    <xf numFmtId="2" fontId="0" fillId="2" borderId="0" xfId="0" applyNumberFormat="1" applyFill="1"/>
    <xf numFmtId="0" fontId="0" fillId="2" borderId="0" xfId="0" applyFill="1" applyAlignment="1">
      <alignment horizontal="right"/>
    </xf>
    <xf numFmtId="0" fontId="1" fillId="0" borderId="0" xfId="1"/>
    <xf numFmtId="166" fontId="1" fillId="0" borderId="0" xfId="1" applyNumberFormat="1"/>
    <xf numFmtId="167" fontId="1" fillId="0" borderId="0" xfId="1" applyNumberFormat="1"/>
    <xf numFmtId="0" fontId="1" fillId="0" borderId="8" xfId="1" applyBorder="1"/>
    <xf numFmtId="1" fontId="1" fillId="0" borderId="8" xfId="1" applyNumberFormat="1" applyBorder="1"/>
    <xf numFmtId="165" fontId="1" fillId="0" borderId="8" xfId="1" applyNumberFormat="1" applyBorder="1"/>
    <xf numFmtId="0" fontId="0" fillId="0" borderId="0" xfId="0" applyAlignment="1">
      <alignment horizontal="center"/>
    </xf>
    <xf numFmtId="0" fontId="0" fillId="0" borderId="0" xfId="0" applyFill="1"/>
    <xf numFmtId="0" fontId="0" fillId="0" borderId="1" xfId="0" applyFont="1" applyFill="1" applyBorder="1"/>
    <xf numFmtId="0" fontId="0" fillId="0" borderId="0" xfId="0" applyFont="1" applyFill="1" applyAlignment="1">
      <alignment horizontal="center"/>
    </xf>
    <xf numFmtId="0" fontId="0" fillId="0" borderId="0" xfId="0" applyFont="1" applyFill="1" applyAlignment="1"/>
    <xf numFmtId="0" fontId="0" fillId="0" borderId="1" xfId="0" applyFont="1" applyFill="1" applyBorder="1" applyAlignment="1">
      <alignment horizontal="center"/>
    </xf>
    <xf numFmtId="1" fontId="0" fillId="0" borderId="0" xfId="0" applyNumberFormat="1" applyFill="1"/>
    <xf numFmtId="164" fontId="0" fillId="0" borderId="0" xfId="0" applyNumberFormat="1" applyFill="1"/>
    <xf numFmtId="0" fontId="0" fillId="0" borderId="1" xfId="0" applyFill="1" applyBorder="1"/>
    <xf numFmtId="164" fontId="0" fillId="0" borderId="1" xfId="0" applyNumberFormat="1" applyFill="1" applyBorder="1"/>
    <xf numFmtId="165" fontId="0" fillId="0" borderId="1" xfId="0" applyNumberFormat="1" applyFill="1" applyBorder="1"/>
    <xf numFmtId="164" fontId="0" fillId="0" borderId="0" xfId="0" applyNumberFormat="1" applyFont="1" applyFill="1" applyAlignment="1">
      <alignment horizontal="right"/>
    </xf>
    <xf numFmtId="164" fontId="0" fillId="0" borderId="1" xfId="0" applyNumberFormat="1" applyFill="1" applyBorder="1" applyAlignment="1">
      <alignment horizontal="right"/>
    </xf>
    <xf numFmtId="1" fontId="0" fillId="0" borderId="1" xfId="0" applyNumberFormat="1" applyFill="1" applyBorder="1"/>
    <xf numFmtId="2" fontId="0" fillId="0" borderId="1" xfId="0" applyNumberFormat="1" applyFill="1" applyBorder="1"/>
    <xf numFmtId="0" fontId="0" fillId="0" borderId="0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1" fillId="0" borderId="0" xfId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Font="1" applyBorder="1" applyAlignment="1">
      <alignment horizontal="center" wrapText="1"/>
    </xf>
    <xf numFmtId="164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78787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4F81BD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b="1">
                <a:solidFill>
                  <a:srgbClr val="000000"/>
                </a:solidFill>
                <a:latin typeface="Calibri"/>
              </a:rPr>
              <a:t>Double Slit (?) Interference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Data!$B$2:$B$3</c:f>
              <c:strCache>
                <c:ptCount val="1"/>
                <c:pt idx="0">
                  <c:v>Photon Count (10 Counts/s) mean</c:v>
                </c:pt>
              </c:strCache>
            </c:strRef>
          </c:tx>
          <c:spPr>
            <a:ln w="28440">
              <a:solidFill>
                <a:srgbClr val="4F81BD"/>
              </a:solidFill>
              <a:round/>
            </a:ln>
          </c:spPr>
          <c:xVal>
            <c:numRef>
              <c:f>Data!$A$4:$A$14</c:f>
              <c:numCache>
                <c:formatCode>General</c:formatCode>
                <c:ptCount val="11"/>
                <c:pt idx="0">
                  <c:v>185</c:v>
                </c:pt>
                <c:pt idx="1">
                  <c:v>235</c:v>
                </c:pt>
                <c:pt idx="2">
                  <c:v>285</c:v>
                </c:pt>
                <c:pt idx="3">
                  <c:v>335</c:v>
                </c:pt>
                <c:pt idx="4">
                  <c:v>385</c:v>
                </c:pt>
                <c:pt idx="5">
                  <c:v>435</c:v>
                </c:pt>
                <c:pt idx="6">
                  <c:v>485</c:v>
                </c:pt>
                <c:pt idx="7">
                  <c:v>535</c:v>
                </c:pt>
                <c:pt idx="8">
                  <c:v>585</c:v>
                </c:pt>
                <c:pt idx="9">
                  <c:v>635</c:v>
                </c:pt>
                <c:pt idx="10">
                  <c:v>685</c:v>
                </c:pt>
              </c:numCache>
            </c:numRef>
          </c:xVal>
          <c:yVal>
            <c:numRef>
              <c:f>Data!$B$4:$B$14</c:f>
              <c:numCache>
                <c:formatCode>0.</c:formatCode>
                <c:ptCount val="11"/>
                <c:pt idx="0">
                  <c:v>5.8</c:v>
                </c:pt>
                <c:pt idx="1">
                  <c:v>8.4</c:v>
                </c:pt>
                <c:pt idx="2">
                  <c:v>34.6</c:v>
                </c:pt>
                <c:pt idx="3">
                  <c:v>22.9</c:v>
                </c:pt>
                <c:pt idx="4">
                  <c:v>52.25</c:v>
                </c:pt>
                <c:pt idx="5">
                  <c:v>104.9</c:v>
                </c:pt>
                <c:pt idx="6">
                  <c:v>10.9375</c:v>
                </c:pt>
                <c:pt idx="7">
                  <c:v>35.75</c:v>
                </c:pt>
                <c:pt idx="8">
                  <c:v>23.45</c:v>
                </c:pt>
                <c:pt idx="9">
                  <c:v>7.55</c:v>
                </c:pt>
                <c:pt idx="10">
                  <c:v>3.35</c:v>
                </c:pt>
              </c:numCache>
            </c:numRef>
          </c:yVal>
        </c:ser>
        <c:axId val="49112576"/>
        <c:axId val="49114496"/>
      </c:scatterChart>
      <c:valAx>
        <c:axId val="49112576"/>
        <c:scaling>
          <c:orientation val="minMax"/>
        </c:scaling>
        <c:axPos val="b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Position (</a:t>
                </a:r>
                <a:r>
                  <a:rPr lang="el-GR" sz="1000" b="1">
                    <a:solidFill>
                      <a:srgbClr val="000000"/>
                    </a:solidFill>
                    <a:latin typeface="Calibri"/>
                  </a:rPr>
                  <a:t>μ</a:t>
                </a: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m)</a:t>
                </a:r>
              </a:p>
            </c:rich>
          </c:tx>
          <c:layout/>
        </c:title>
        <c:numFmt formatCode="General" sourceLinked="1"/>
        <c:minorTickMark val="cross"/>
        <c:tickLblPos val="nextTo"/>
        <c:spPr>
          <a:ln w="9360">
            <a:solidFill>
              <a:srgbClr val="878787"/>
            </a:solidFill>
            <a:round/>
          </a:ln>
        </c:spPr>
        <c:crossAx val="49114496"/>
        <c:crossesAt val="0"/>
        <c:crossBetween val="midCat"/>
      </c:valAx>
      <c:valAx>
        <c:axId val="49114496"/>
        <c:scaling>
          <c:orientation val="minMax"/>
        </c:scaling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Photon Count (10 Hz)</a:t>
                </a:r>
              </a:p>
            </c:rich>
          </c:tx>
          <c:layout/>
        </c:title>
        <c:numFmt formatCode="0." sourceLinked="1"/>
        <c:minorTickMark val="cross"/>
        <c:tickLblPos val="nextTo"/>
        <c:spPr>
          <a:ln w="9360">
            <a:solidFill>
              <a:srgbClr val="878787"/>
            </a:solidFill>
            <a:round/>
          </a:ln>
        </c:spPr>
        <c:crossAx val="49112576"/>
        <c:crossesAt val="0"/>
        <c:crossBetween val="midCat"/>
      </c:valAx>
      <c:spPr>
        <a:solidFill>
          <a:srgbClr val="FFFFFF"/>
        </a:solidFill>
      </c:spPr>
    </c:plotArea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b="1">
                <a:solidFill>
                  <a:srgbClr val="000000"/>
                </a:solidFill>
                <a:latin typeface="Calibri"/>
              </a:rPr>
              <a:t>Single Slit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Data!$B$2:$B$3</c:f>
              <c:strCache>
                <c:ptCount val="1"/>
                <c:pt idx="0">
                  <c:v>Photon Count (10 Counts/s) mean</c:v>
                </c:pt>
              </c:strCache>
            </c:strRef>
          </c:tx>
          <c:spPr>
            <a:ln w="28440">
              <a:solidFill>
                <a:srgbClr val="4F81BD"/>
              </a:solidFill>
              <a:round/>
            </a:ln>
          </c:spPr>
          <c:xVal>
            <c:numRef>
              <c:f>Data!$A$21:$A$31</c:f>
              <c:numCache>
                <c:formatCode>General</c:formatCode>
                <c:ptCount val="11"/>
                <c:pt idx="0">
                  <c:v>185</c:v>
                </c:pt>
                <c:pt idx="1">
                  <c:v>235</c:v>
                </c:pt>
                <c:pt idx="2">
                  <c:v>285</c:v>
                </c:pt>
                <c:pt idx="3">
                  <c:v>335</c:v>
                </c:pt>
                <c:pt idx="4">
                  <c:v>385</c:v>
                </c:pt>
                <c:pt idx="5">
                  <c:v>435</c:v>
                </c:pt>
                <c:pt idx="6">
                  <c:v>485</c:v>
                </c:pt>
                <c:pt idx="7">
                  <c:v>535</c:v>
                </c:pt>
                <c:pt idx="8">
                  <c:v>585</c:v>
                </c:pt>
                <c:pt idx="9">
                  <c:v>635</c:v>
                </c:pt>
                <c:pt idx="10">
                  <c:v>685</c:v>
                </c:pt>
              </c:numCache>
            </c:numRef>
          </c:xVal>
          <c:yVal>
            <c:numRef>
              <c:f>Data!$B$21:$B$31</c:f>
              <c:numCache>
                <c:formatCode>0.</c:formatCode>
                <c:ptCount val="11"/>
                <c:pt idx="0" formatCode="0.0">
                  <c:v>1.21</c:v>
                </c:pt>
                <c:pt idx="1">
                  <c:v>2</c:v>
                </c:pt>
                <c:pt idx="2">
                  <c:v>5.85</c:v>
                </c:pt>
                <c:pt idx="3">
                  <c:v>14.05</c:v>
                </c:pt>
                <c:pt idx="4">
                  <c:v>21.2</c:v>
                </c:pt>
                <c:pt idx="5">
                  <c:v>25.55</c:v>
                </c:pt>
                <c:pt idx="6">
                  <c:v>26.85</c:v>
                </c:pt>
                <c:pt idx="7">
                  <c:v>23.9</c:v>
                </c:pt>
                <c:pt idx="8">
                  <c:v>16.5</c:v>
                </c:pt>
                <c:pt idx="9">
                  <c:v>8.15</c:v>
                </c:pt>
                <c:pt idx="10">
                  <c:v>2.95</c:v>
                </c:pt>
              </c:numCache>
            </c:numRef>
          </c:yVal>
        </c:ser>
        <c:axId val="49146880"/>
        <c:axId val="49816704"/>
      </c:scatterChart>
      <c:valAx>
        <c:axId val="49146880"/>
        <c:scaling>
          <c:orientation val="minMax"/>
        </c:scaling>
        <c:axPos val="b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Position (</a:t>
                </a:r>
                <a:r>
                  <a:rPr lang="el-GR" sz="1000" b="1">
                    <a:solidFill>
                      <a:srgbClr val="000000"/>
                    </a:solidFill>
                    <a:latin typeface="Calibri"/>
                  </a:rPr>
                  <a:t>μ</a:t>
                </a: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m)</a:t>
                </a:r>
              </a:p>
            </c:rich>
          </c:tx>
          <c:layout/>
        </c:title>
        <c:numFmt formatCode="General" sourceLinked="1"/>
        <c:minorTickMark val="cross"/>
        <c:tickLblPos val="nextTo"/>
        <c:spPr>
          <a:ln w="9360">
            <a:solidFill>
              <a:srgbClr val="878787"/>
            </a:solidFill>
            <a:round/>
          </a:ln>
        </c:spPr>
        <c:crossAx val="49816704"/>
        <c:crossesAt val="0"/>
        <c:crossBetween val="midCat"/>
      </c:valAx>
      <c:valAx>
        <c:axId val="49816704"/>
        <c:scaling>
          <c:orientation val="minMax"/>
        </c:scaling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Photon Count (10 Hz)</a:t>
                </a:r>
              </a:p>
            </c:rich>
          </c:tx>
          <c:layout/>
        </c:title>
        <c:numFmt formatCode="0.0" sourceLinked="1"/>
        <c:minorTickMark val="cross"/>
        <c:tickLblPos val="nextTo"/>
        <c:spPr>
          <a:ln w="9360">
            <a:solidFill>
              <a:srgbClr val="878787"/>
            </a:solidFill>
            <a:round/>
          </a:ln>
        </c:spPr>
        <c:crossAx val="49146880"/>
        <c:crossesAt val="0"/>
        <c:crossBetween val="midCat"/>
      </c:valAx>
      <c:spPr>
        <a:solidFill>
          <a:srgbClr val="FFFFFF"/>
        </a:solidFill>
      </c:spPr>
    </c:plotArea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150840</xdr:colOff>
      <xdr:row>0</xdr:row>
      <xdr:rowOff>48240</xdr:rowOff>
    </xdr:from>
    <xdr:to>
      <xdr:col>10</xdr:col>
      <xdr:colOff>426600</xdr:colOff>
      <xdr:row>15</xdr:row>
      <xdr:rowOff>113760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246240</xdr:colOff>
      <xdr:row>16</xdr:row>
      <xdr:rowOff>98280</xdr:rowOff>
    </xdr:from>
    <xdr:to>
      <xdr:col>10</xdr:col>
      <xdr:colOff>522000</xdr:colOff>
      <xdr:row>31</xdr:row>
      <xdr:rowOff>164160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B26"/>
  <sheetViews>
    <sheetView topLeftCell="C1" zoomScaleNormal="100" workbookViewId="0">
      <selection activeCell="C10" sqref="C10:C11"/>
    </sheetView>
  </sheetViews>
  <sheetFormatPr defaultRowHeight="15"/>
  <cols>
    <col min="1" max="1" width="9.140625" style="31"/>
    <col min="2" max="2" width="9.5703125" style="31"/>
    <col min="3" max="10" width="9.140625" style="31"/>
    <col min="11" max="1025" width="8.5703125" style="31"/>
    <col min="1026" max="16384" width="9.140625" style="31"/>
  </cols>
  <sheetData>
    <row r="1" spans="1:28">
      <c r="A1" s="45" t="s">
        <v>0</v>
      </c>
      <c r="B1" s="45"/>
      <c r="D1" s="46" t="s">
        <v>1</v>
      </c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Q1" s="46" t="s">
        <v>2</v>
      </c>
      <c r="R1" s="46"/>
      <c r="S1" s="46"/>
      <c r="T1" s="46"/>
      <c r="U1" s="46"/>
      <c r="V1" s="46"/>
      <c r="W1" s="46"/>
      <c r="X1" s="46"/>
      <c r="Y1" s="46"/>
      <c r="Z1" s="46"/>
      <c r="AA1" s="46"/>
      <c r="AB1" s="46"/>
    </row>
    <row r="2" spans="1:28">
      <c r="A2" s="31" t="s">
        <v>3</v>
      </c>
      <c r="B2" s="31">
        <v>485</v>
      </c>
      <c r="D2" s="32" t="s">
        <v>3</v>
      </c>
      <c r="E2" s="32">
        <v>185</v>
      </c>
      <c r="F2" s="32">
        <v>235</v>
      </c>
      <c r="G2" s="32">
        <v>285</v>
      </c>
      <c r="H2" s="32">
        <v>335</v>
      </c>
      <c r="I2" s="32">
        <v>385</v>
      </c>
      <c r="J2" s="32">
        <v>435</v>
      </c>
      <c r="K2" s="32">
        <v>485</v>
      </c>
      <c r="L2" s="32">
        <v>535</v>
      </c>
      <c r="M2" s="32">
        <v>585</v>
      </c>
      <c r="N2" s="32">
        <v>635</v>
      </c>
      <c r="O2" s="32">
        <v>685</v>
      </c>
      <c r="Q2" s="32" t="s">
        <v>3</v>
      </c>
      <c r="R2" s="32">
        <v>185</v>
      </c>
      <c r="S2" s="32">
        <v>235</v>
      </c>
      <c r="T2" s="32">
        <v>285</v>
      </c>
      <c r="U2" s="32">
        <v>335</v>
      </c>
      <c r="V2" s="32">
        <v>385</v>
      </c>
      <c r="W2" s="32">
        <v>435</v>
      </c>
      <c r="X2" s="32">
        <v>485</v>
      </c>
      <c r="Y2" s="32">
        <v>535</v>
      </c>
      <c r="Z2" s="32">
        <v>585</v>
      </c>
      <c r="AA2" s="32">
        <v>635</v>
      </c>
      <c r="AB2" s="32">
        <v>685</v>
      </c>
    </row>
    <row r="3" spans="1:28">
      <c r="A3" s="33" t="s">
        <v>4</v>
      </c>
      <c r="B3" s="34" t="s">
        <v>5</v>
      </c>
      <c r="C3" s="34"/>
      <c r="D3" s="35" t="s">
        <v>4</v>
      </c>
      <c r="E3" s="46" t="s">
        <v>6</v>
      </c>
      <c r="F3" s="46"/>
      <c r="G3" s="46"/>
      <c r="H3" s="46"/>
      <c r="I3" s="46"/>
      <c r="J3" s="46"/>
      <c r="K3" s="46"/>
      <c r="L3" s="46"/>
      <c r="M3" s="46"/>
      <c r="N3" s="46"/>
      <c r="O3" s="46"/>
      <c r="P3" s="33"/>
      <c r="Q3" s="35" t="s">
        <v>4</v>
      </c>
      <c r="R3" s="46" t="s">
        <v>6</v>
      </c>
      <c r="S3" s="46"/>
      <c r="T3" s="46"/>
      <c r="U3" s="46"/>
      <c r="V3" s="46"/>
      <c r="W3" s="46"/>
      <c r="X3" s="46"/>
      <c r="Y3" s="46"/>
      <c r="Z3" s="46"/>
      <c r="AA3" s="46"/>
      <c r="AB3" s="46"/>
    </row>
    <row r="4" spans="1:28" s="37" customFormat="1">
      <c r="A4" s="36">
        <v>1</v>
      </c>
      <c r="B4" s="37">
        <v>92</v>
      </c>
      <c r="D4" s="38">
        <v>1</v>
      </c>
      <c r="E4" s="39">
        <v>6</v>
      </c>
      <c r="F4" s="39">
        <v>8</v>
      </c>
      <c r="G4" s="38">
        <v>29</v>
      </c>
      <c r="H4" s="39">
        <v>20</v>
      </c>
      <c r="I4" s="39">
        <v>49</v>
      </c>
      <c r="J4" s="39">
        <v>102</v>
      </c>
      <c r="K4" s="39">
        <v>13</v>
      </c>
      <c r="L4" s="39">
        <v>36</v>
      </c>
      <c r="M4" s="39">
        <v>28</v>
      </c>
      <c r="N4" s="39">
        <v>7</v>
      </c>
      <c r="O4" s="39">
        <v>4</v>
      </c>
      <c r="Q4" s="38">
        <v>1</v>
      </c>
      <c r="R4" s="40">
        <v>1.3</v>
      </c>
      <c r="S4" s="39">
        <v>1</v>
      </c>
      <c r="T4" s="39">
        <v>4</v>
      </c>
      <c r="U4" s="39">
        <v>17</v>
      </c>
      <c r="V4" s="39">
        <v>27</v>
      </c>
      <c r="W4" s="39">
        <v>23</v>
      </c>
      <c r="X4" s="39">
        <v>21</v>
      </c>
      <c r="Y4" s="39">
        <v>32</v>
      </c>
      <c r="Z4" s="39">
        <v>16</v>
      </c>
      <c r="AA4" s="39">
        <v>9</v>
      </c>
      <c r="AB4" s="39">
        <v>3</v>
      </c>
    </row>
    <row r="5" spans="1:28" s="37" customFormat="1">
      <c r="A5" s="36">
        <v>2</v>
      </c>
      <c r="B5" s="37">
        <v>97</v>
      </c>
      <c r="D5" s="38">
        <v>2</v>
      </c>
      <c r="E5" s="39">
        <v>5</v>
      </c>
      <c r="F5" s="39">
        <v>9</v>
      </c>
      <c r="G5" s="38">
        <v>28</v>
      </c>
      <c r="H5" s="39">
        <v>24</v>
      </c>
      <c r="I5" s="39">
        <v>58</v>
      </c>
      <c r="J5" s="39">
        <v>105</v>
      </c>
      <c r="K5" s="39">
        <v>8</v>
      </c>
      <c r="L5" s="39">
        <v>39</v>
      </c>
      <c r="M5" s="39">
        <v>26</v>
      </c>
      <c r="N5" s="39">
        <v>7</v>
      </c>
      <c r="O5" s="39">
        <v>2</v>
      </c>
      <c r="Q5" s="38">
        <v>2</v>
      </c>
      <c r="R5" s="40">
        <v>1.4</v>
      </c>
      <c r="S5" s="39">
        <v>2</v>
      </c>
      <c r="T5" s="39">
        <v>8</v>
      </c>
      <c r="U5" s="39">
        <v>17</v>
      </c>
      <c r="V5" s="39">
        <v>22</v>
      </c>
      <c r="W5" s="39">
        <v>17</v>
      </c>
      <c r="X5" s="39">
        <v>28</v>
      </c>
      <c r="Y5" s="39">
        <v>25</v>
      </c>
      <c r="Z5" s="39">
        <v>22</v>
      </c>
      <c r="AA5" s="39">
        <v>11</v>
      </c>
      <c r="AB5" s="39">
        <v>2</v>
      </c>
    </row>
    <row r="6" spans="1:28" s="37" customFormat="1">
      <c r="A6" s="36">
        <v>3</v>
      </c>
      <c r="B6" s="37">
        <v>110</v>
      </c>
      <c r="D6" s="38">
        <v>3</v>
      </c>
      <c r="E6" s="39">
        <v>6</v>
      </c>
      <c r="F6" s="39">
        <v>9</v>
      </c>
      <c r="G6" s="38">
        <v>35</v>
      </c>
      <c r="H6" s="39">
        <v>21</v>
      </c>
      <c r="I6" s="39">
        <v>54</v>
      </c>
      <c r="J6" s="39">
        <v>122</v>
      </c>
      <c r="K6" s="39">
        <v>7</v>
      </c>
      <c r="L6" s="39">
        <v>43</v>
      </c>
      <c r="M6" s="39">
        <v>25</v>
      </c>
      <c r="N6" s="39">
        <v>6</v>
      </c>
      <c r="O6" s="39">
        <v>3</v>
      </c>
      <c r="Q6" s="38">
        <v>3</v>
      </c>
      <c r="R6" s="40">
        <v>1.6</v>
      </c>
      <c r="S6" s="39">
        <v>2</v>
      </c>
      <c r="T6" s="39">
        <v>6</v>
      </c>
      <c r="U6" s="39">
        <v>18</v>
      </c>
      <c r="V6" s="39">
        <v>20</v>
      </c>
      <c r="W6" s="39">
        <v>22</v>
      </c>
      <c r="X6" s="39">
        <v>26</v>
      </c>
      <c r="Y6" s="39">
        <v>21</v>
      </c>
      <c r="Z6" s="39">
        <v>18</v>
      </c>
      <c r="AA6" s="39">
        <v>6</v>
      </c>
      <c r="AB6" s="39">
        <v>3</v>
      </c>
    </row>
    <row r="7" spans="1:28" s="37" customFormat="1">
      <c r="A7" s="36">
        <v>4</v>
      </c>
      <c r="B7" s="37">
        <v>102</v>
      </c>
      <c r="D7" s="38">
        <v>4</v>
      </c>
      <c r="E7" s="39">
        <v>2</v>
      </c>
      <c r="F7" s="39">
        <v>8</v>
      </c>
      <c r="G7" s="38">
        <v>33</v>
      </c>
      <c r="H7" s="39">
        <v>30</v>
      </c>
      <c r="I7" s="39">
        <v>49</v>
      </c>
      <c r="J7" s="39">
        <v>96</v>
      </c>
      <c r="K7" s="39">
        <v>11</v>
      </c>
      <c r="L7" s="39">
        <v>30</v>
      </c>
      <c r="M7" s="39">
        <v>25</v>
      </c>
      <c r="N7" s="39">
        <v>5</v>
      </c>
      <c r="O7" s="39">
        <v>3</v>
      </c>
      <c r="Q7" s="38">
        <v>4</v>
      </c>
      <c r="R7" s="40">
        <v>1.2</v>
      </c>
      <c r="S7" s="39">
        <v>3</v>
      </c>
      <c r="T7" s="39">
        <v>2</v>
      </c>
      <c r="U7" s="39">
        <v>13</v>
      </c>
      <c r="V7" s="39">
        <v>23</v>
      </c>
      <c r="W7" s="39">
        <v>23</v>
      </c>
      <c r="X7" s="39">
        <v>21</v>
      </c>
      <c r="Y7" s="39">
        <v>18</v>
      </c>
      <c r="Z7" s="39">
        <v>18</v>
      </c>
      <c r="AA7" s="39">
        <v>9</v>
      </c>
      <c r="AB7" s="39">
        <v>3</v>
      </c>
    </row>
    <row r="8" spans="1:28" s="37" customFormat="1">
      <c r="A8" s="36">
        <v>5</v>
      </c>
      <c r="B8" s="37">
        <v>104</v>
      </c>
      <c r="D8" s="38">
        <v>5</v>
      </c>
      <c r="E8" s="39">
        <v>4</v>
      </c>
      <c r="F8" s="39">
        <v>8</v>
      </c>
      <c r="G8" s="38">
        <v>39</v>
      </c>
      <c r="H8" s="39">
        <v>22</v>
      </c>
      <c r="I8" s="39">
        <v>48</v>
      </c>
      <c r="J8" s="39">
        <v>100</v>
      </c>
      <c r="K8" s="39">
        <v>14</v>
      </c>
      <c r="L8" s="39">
        <v>27</v>
      </c>
      <c r="M8" s="39">
        <v>20</v>
      </c>
      <c r="N8" s="39">
        <v>9</v>
      </c>
      <c r="O8" s="39">
        <v>4</v>
      </c>
      <c r="Q8" s="38">
        <v>5</v>
      </c>
      <c r="R8" s="40">
        <v>0.8</v>
      </c>
      <c r="S8" s="39">
        <v>1</v>
      </c>
      <c r="T8" s="39">
        <v>6</v>
      </c>
      <c r="U8" s="39">
        <v>21</v>
      </c>
      <c r="V8" s="39">
        <v>18</v>
      </c>
      <c r="W8" s="39">
        <v>23</v>
      </c>
      <c r="X8" s="39">
        <v>28</v>
      </c>
      <c r="Y8" s="39">
        <v>27</v>
      </c>
      <c r="Z8" s="39">
        <v>19</v>
      </c>
      <c r="AA8" s="39">
        <v>8</v>
      </c>
      <c r="AB8" s="39">
        <v>2</v>
      </c>
    </row>
    <row r="9" spans="1:28" s="37" customFormat="1">
      <c r="A9" s="36">
        <v>6</v>
      </c>
      <c r="B9" s="37">
        <v>103</v>
      </c>
      <c r="D9" s="38">
        <v>6</v>
      </c>
      <c r="E9" s="39">
        <v>6</v>
      </c>
      <c r="F9" s="39">
        <v>7</v>
      </c>
      <c r="G9" s="38">
        <v>36</v>
      </c>
      <c r="H9" s="39">
        <v>23</v>
      </c>
      <c r="I9" s="39">
        <v>50</v>
      </c>
      <c r="J9" s="39">
        <v>108</v>
      </c>
      <c r="K9" s="39">
        <v>14</v>
      </c>
      <c r="L9" s="39">
        <v>30</v>
      </c>
      <c r="M9" s="39">
        <v>27</v>
      </c>
      <c r="N9" s="39">
        <v>7</v>
      </c>
      <c r="O9" s="39">
        <v>3</v>
      </c>
      <c r="Q9" s="38">
        <v>6</v>
      </c>
      <c r="R9" s="40">
        <v>1.1000000000000001</v>
      </c>
      <c r="S9" s="39">
        <v>0</v>
      </c>
      <c r="T9" s="39">
        <v>6</v>
      </c>
      <c r="U9" s="39">
        <v>10</v>
      </c>
      <c r="V9" s="39">
        <v>18</v>
      </c>
      <c r="W9" s="39">
        <v>30</v>
      </c>
      <c r="X9" s="39">
        <v>26</v>
      </c>
      <c r="Y9" s="39">
        <v>26</v>
      </c>
      <c r="Z9" s="39">
        <v>18</v>
      </c>
      <c r="AA9" s="39">
        <v>10</v>
      </c>
      <c r="AB9" s="39">
        <v>2</v>
      </c>
    </row>
    <row r="10" spans="1:28" s="37" customFormat="1">
      <c r="A10" s="36">
        <v>7</v>
      </c>
      <c r="B10" s="37">
        <v>107</v>
      </c>
      <c r="D10" s="38">
        <v>7</v>
      </c>
      <c r="E10" s="39">
        <v>6</v>
      </c>
      <c r="F10" s="39">
        <v>9</v>
      </c>
      <c r="G10" s="38">
        <v>39</v>
      </c>
      <c r="H10" s="39">
        <v>28</v>
      </c>
      <c r="I10" s="39">
        <v>51</v>
      </c>
      <c r="J10" s="39">
        <v>106</v>
      </c>
      <c r="K10" s="39">
        <v>12</v>
      </c>
      <c r="L10" s="39">
        <v>37</v>
      </c>
      <c r="M10" s="39">
        <v>28</v>
      </c>
      <c r="N10" s="39">
        <v>6</v>
      </c>
      <c r="O10" s="39">
        <v>6</v>
      </c>
      <c r="Q10" s="38">
        <v>7</v>
      </c>
      <c r="R10" s="40">
        <v>1.2</v>
      </c>
      <c r="S10" s="39">
        <v>2</v>
      </c>
      <c r="T10" s="39">
        <v>6</v>
      </c>
      <c r="U10" s="39">
        <v>8</v>
      </c>
      <c r="V10" s="39">
        <v>21</v>
      </c>
      <c r="W10" s="39">
        <v>25</v>
      </c>
      <c r="X10" s="39">
        <v>30</v>
      </c>
      <c r="Y10" s="39">
        <v>26</v>
      </c>
      <c r="Z10" s="39">
        <v>17</v>
      </c>
      <c r="AA10" s="39">
        <v>7</v>
      </c>
      <c r="AB10" s="39">
        <v>4</v>
      </c>
    </row>
    <row r="11" spans="1:28" s="37" customFormat="1">
      <c r="A11" s="36">
        <v>8</v>
      </c>
      <c r="B11" s="37">
        <v>102</v>
      </c>
      <c r="D11" s="38">
        <v>8</v>
      </c>
      <c r="E11" s="39">
        <v>6</v>
      </c>
      <c r="F11" s="39">
        <v>5</v>
      </c>
      <c r="G11" s="38">
        <v>34</v>
      </c>
      <c r="H11" s="39">
        <v>30</v>
      </c>
      <c r="I11" s="39">
        <v>57</v>
      </c>
      <c r="J11" s="39">
        <v>110</v>
      </c>
      <c r="K11" s="39">
        <v>9</v>
      </c>
      <c r="L11" s="39">
        <v>33</v>
      </c>
      <c r="M11" s="39">
        <v>21</v>
      </c>
      <c r="N11" s="39">
        <v>8</v>
      </c>
      <c r="O11" s="39">
        <v>3</v>
      </c>
      <c r="Q11" s="38">
        <v>8</v>
      </c>
      <c r="R11" s="40">
        <v>1.3</v>
      </c>
      <c r="S11" s="39">
        <v>3</v>
      </c>
      <c r="T11" s="39">
        <v>4</v>
      </c>
      <c r="U11" s="39">
        <v>13</v>
      </c>
      <c r="V11" s="39">
        <v>24</v>
      </c>
      <c r="W11" s="39">
        <v>27</v>
      </c>
      <c r="X11" s="39">
        <v>39</v>
      </c>
      <c r="Y11" s="39">
        <v>26</v>
      </c>
      <c r="Z11" s="39">
        <v>15</v>
      </c>
      <c r="AA11" s="39">
        <v>7</v>
      </c>
      <c r="AB11" s="39">
        <v>3</v>
      </c>
    </row>
    <row r="12" spans="1:28" s="37" customFormat="1">
      <c r="A12" s="36">
        <v>9</v>
      </c>
      <c r="B12" s="37">
        <v>92</v>
      </c>
      <c r="D12" s="38">
        <v>9</v>
      </c>
      <c r="E12" s="39">
        <v>9</v>
      </c>
      <c r="F12" s="39">
        <v>9</v>
      </c>
      <c r="G12" s="38">
        <v>36</v>
      </c>
      <c r="H12" s="39">
        <v>17</v>
      </c>
      <c r="I12" s="39">
        <v>58</v>
      </c>
      <c r="J12" s="39">
        <v>96</v>
      </c>
      <c r="K12" s="39">
        <v>12</v>
      </c>
      <c r="L12" s="39">
        <v>37</v>
      </c>
      <c r="M12" s="39">
        <v>19</v>
      </c>
      <c r="N12" s="39">
        <v>11</v>
      </c>
      <c r="O12" s="39">
        <v>3</v>
      </c>
      <c r="Q12" s="38">
        <v>9</v>
      </c>
      <c r="R12" s="40">
        <v>1.3</v>
      </c>
      <c r="S12" s="39">
        <v>0</v>
      </c>
      <c r="T12" s="39">
        <v>4</v>
      </c>
      <c r="U12" s="39">
        <v>16</v>
      </c>
      <c r="V12" s="39">
        <v>23</v>
      </c>
      <c r="W12" s="39">
        <v>28</v>
      </c>
      <c r="X12" s="39">
        <v>26</v>
      </c>
      <c r="Y12" s="39">
        <v>29</v>
      </c>
      <c r="Z12" s="39">
        <v>14</v>
      </c>
      <c r="AA12" s="39">
        <v>12</v>
      </c>
      <c r="AB12" s="39">
        <v>3</v>
      </c>
    </row>
    <row r="13" spans="1:28" s="37" customFormat="1">
      <c r="A13" s="36">
        <v>10</v>
      </c>
      <c r="B13" s="37">
        <v>94</v>
      </c>
      <c r="D13" s="38">
        <v>10</v>
      </c>
      <c r="E13" s="39">
        <v>8</v>
      </c>
      <c r="F13" s="39">
        <v>8</v>
      </c>
      <c r="G13" s="38">
        <v>31</v>
      </c>
      <c r="H13" s="39">
        <v>22</v>
      </c>
      <c r="I13" s="39">
        <v>52</v>
      </c>
      <c r="J13" s="39">
        <v>111</v>
      </c>
      <c r="K13" s="39">
        <v>9</v>
      </c>
      <c r="L13" s="39">
        <v>47</v>
      </c>
      <c r="M13" s="39">
        <v>20</v>
      </c>
      <c r="N13" s="39">
        <v>7</v>
      </c>
      <c r="O13" s="39">
        <v>4</v>
      </c>
      <c r="Q13" s="38">
        <v>10</v>
      </c>
      <c r="R13" s="40">
        <v>1.3</v>
      </c>
      <c r="S13" s="39">
        <v>3</v>
      </c>
      <c r="T13" s="39">
        <v>6</v>
      </c>
      <c r="U13" s="39">
        <v>13</v>
      </c>
      <c r="V13" s="39">
        <v>22</v>
      </c>
      <c r="W13" s="39">
        <v>25</v>
      </c>
      <c r="X13" s="39">
        <v>33</v>
      </c>
      <c r="Y13" s="39">
        <v>24</v>
      </c>
      <c r="Z13" s="39">
        <v>14</v>
      </c>
      <c r="AA13" s="39">
        <v>6</v>
      </c>
      <c r="AB13" s="39">
        <v>5</v>
      </c>
    </row>
    <row r="14" spans="1:28" s="37" customFormat="1">
      <c r="A14" s="36">
        <v>11</v>
      </c>
      <c r="B14" s="41" t="s">
        <v>7</v>
      </c>
      <c r="C14" s="41"/>
      <c r="D14" s="38">
        <v>11</v>
      </c>
      <c r="E14" s="39">
        <v>9</v>
      </c>
      <c r="F14" s="39">
        <v>7</v>
      </c>
      <c r="G14" s="38">
        <v>31</v>
      </c>
      <c r="H14" s="39">
        <v>22</v>
      </c>
      <c r="I14" s="39">
        <v>54</v>
      </c>
      <c r="J14" s="39">
        <v>122</v>
      </c>
      <c r="K14" s="39">
        <v>10</v>
      </c>
      <c r="L14" s="39">
        <v>35</v>
      </c>
      <c r="M14" s="39">
        <v>25</v>
      </c>
      <c r="N14" s="39">
        <v>7</v>
      </c>
      <c r="O14" s="39">
        <v>2</v>
      </c>
      <c r="Q14" s="38">
        <v>11</v>
      </c>
      <c r="R14" s="40">
        <v>1.1000000000000001</v>
      </c>
      <c r="S14" s="39">
        <v>3</v>
      </c>
      <c r="T14" s="39">
        <v>4</v>
      </c>
      <c r="U14" s="39">
        <v>10</v>
      </c>
      <c r="V14" s="39">
        <v>19</v>
      </c>
      <c r="W14" s="39">
        <v>28</v>
      </c>
      <c r="X14" s="39">
        <v>31</v>
      </c>
      <c r="Y14" s="39">
        <v>18</v>
      </c>
      <c r="Z14" s="39">
        <v>15</v>
      </c>
      <c r="AA14" s="39">
        <v>9</v>
      </c>
      <c r="AB14" s="39">
        <v>2</v>
      </c>
    </row>
    <row r="15" spans="1:28" s="37" customFormat="1">
      <c r="A15" s="36">
        <v>12</v>
      </c>
      <c r="B15" s="41" t="s">
        <v>7</v>
      </c>
      <c r="C15" s="41"/>
      <c r="D15" s="38">
        <v>12</v>
      </c>
      <c r="E15" s="39">
        <v>6</v>
      </c>
      <c r="F15" s="39">
        <v>7</v>
      </c>
      <c r="G15" s="38">
        <v>36</v>
      </c>
      <c r="H15" s="39">
        <v>14</v>
      </c>
      <c r="I15" s="39">
        <v>52</v>
      </c>
      <c r="J15" s="39">
        <v>106</v>
      </c>
      <c r="K15" s="39">
        <v>13</v>
      </c>
      <c r="L15" s="39">
        <v>39</v>
      </c>
      <c r="M15" s="39">
        <v>18</v>
      </c>
      <c r="N15" s="39">
        <v>11</v>
      </c>
      <c r="O15" s="39">
        <v>3</v>
      </c>
      <c r="Q15" s="38">
        <v>12</v>
      </c>
      <c r="R15" s="40">
        <v>1.1000000000000001</v>
      </c>
      <c r="S15" s="39">
        <v>4</v>
      </c>
      <c r="T15" s="39">
        <v>8</v>
      </c>
      <c r="U15" s="39">
        <v>13</v>
      </c>
      <c r="V15" s="39">
        <v>23</v>
      </c>
      <c r="W15" s="39">
        <v>30</v>
      </c>
      <c r="X15" s="39">
        <v>28</v>
      </c>
      <c r="Y15" s="39">
        <v>23</v>
      </c>
      <c r="Z15" s="39">
        <v>18</v>
      </c>
      <c r="AA15" s="39">
        <v>9</v>
      </c>
      <c r="AB15" s="39">
        <v>1</v>
      </c>
    </row>
    <row r="16" spans="1:28" s="37" customFormat="1">
      <c r="A16" s="36">
        <v>13</v>
      </c>
      <c r="B16" s="41" t="s">
        <v>7</v>
      </c>
      <c r="C16" s="41"/>
      <c r="D16" s="38">
        <v>13</v>
      </c>
      <c r="E16" s="39">
        <v>7</v>
      </c>
      <c r="F16" s="39">
        <v>6</v>
      </c>
      <c r="G16" s="38">
        <v>30</v>
      </c>
      <c r="H16" s="39">
        <v>22</v>
      </c>
      <c r="I16" s="39">
        <v>55</v>
      </c>
      <c r="J16" s="39">
        <v>97</v>
      </c>
      <c r="K16" s="39">
        <v>13</v>
      </c>
      <c r="L16" s="39">
        <v>38</v>
      </c>
      <c r="M16" s="39">
        <v>21</v>
      </c>
      <c r="N16" s="39">
        <v>5</v>
      </c>
      <c r="O16" s="39">
        <v>4</v>
      </c>
      <c r="Q16" s="38">
        <v>13</v>
      </c>
      <c r="R16" s="40">
        <v>1.3</v>
      </c>
      <c r="S16" s="39">
        <v>3</v>
      </c>
      <c r="T16" s="39">
        <v>6</v>
      </c>
      <c r="U16" s="39">
        <v>11</v>
      </c>
      <c r="V16" s="39">
        <v>19</v>
      </c>
      <c r="W16" s="39">
        <v>25</v>
      </c>
      <c r="X16" s="39">
        <v>20</v>
      </c>
      <c r="Y16" s="39">
        <v>25</v>
      </c>
      <c r="Z16" s="39">
        <v>14</v>
      </c>
      <c r="AA16" s="39">
        <v>6</v>
      </c>
      <c r="AB16" s="39">
        <v>3</v>
      </c>
    </row>
    <row r="17" spans="1:28" s="37" customFormat="1">
      <c r="A17" s="36">
        <v>14</v>
      </c>
      <c r="B17" s="41" t="s">
        <v>7</v>
      </c>
      <c r="C17" s="41"/>
      <c r="D17" s="38">
        <v>14</v>
      </c>
      <c r="E17" s="39">
        <v>4</v>
      </c>
      <c r="F17" s="39">
        <v>10</v>
      </c>
      <c r="G17" s="38">
        <v>29</v>
      </c>
      <c r="H17" s="39">
        <v>20</v>
      </c>
      <c r="I17" s="39">
        <v>57</v>
      </c>
      <c r="J17" s="39">
        <v>107</v>
      </c>
      <c r="K17" s="39">
        <v>8</v>
      </c>
      <c r="L17" s="39">
        <v>36</v>
      </c>
      <c r="M17" s="39">
        <v>17</v>
      </c>
      <c r="N17" s="39">
        <v>7</v>
      </c>
      <c r="O17" s="39">
        <v>4</v>
      </c>
      <c r="Q17" s="38">
        <v>14</v>
      </c>
      <c r="R17" s="40">
        <v>1.1000000000000001</v>
      </c>
      <c r="S17" s="39">
        <v>1</v>
      </c>
      <c r="T17" s="39">
        <v>12</v>
      </c>
      <c r="U17" s="39">
        <v>15</v>
      </c>
      <c r="V17" s="39">
        <v>22</v>
      </c>
      <c r="W17" s="39">
        <v>23</v>
      </c>
      <c r="X17" s="39">
        <v>33</v>
      </c>
      <c r="Y17" s="39">
        <v>22</v>
      </c>
      <c r="Z17" s="39">
        <v>14</v>
      </c>
      <c r="AA17" s="39">
        <v>8</v>
      </c>
      <c r="AB17" s="39">
        <v>4</v>
      </c>
    </row>
    <row r="18" spans="1:28" s="37" customFormat="1">
      <c r="A18" s="36">
        <v>15</v>
      </c>
      <c r="B18" s="41" t="s">
        <v>7</v>
      </c>
      <c r="C18" s="41"/>
      <c r="D18" s="38">
        <v>15</v>
      </c>
      <c r="E18" s="39">
        <v>7</v>
      </c>
      <c r="F18" s="39">
        <v>8</v>
      </c>
      <c r="G18" s="38">
        <v>41</v>
      </c>
      <c r="H18" s="39">
        <v>18</v>
      </c>
      <c r="I18" s="39">
        <v>55</v>
      </c>
      <c r="J18" s="39">
        <v>103</v>
      </c>
      <c r="K18" s="39">
        <v>12</v>
      </c>
      <c r="L18" s="39">
        <v>34</v>
      </c>
      <c r="M18" s="39">
        <v>21</v>
      </c>
      <c r="N18" s="39">
        <v>6</v>
      </c>
      <c r="O18" s="39">
        <v>4</v>
      </c>
      <c r="Q18" s="38">
        <v>15</v>
      </c>
      <c r="R18" s="40">
        <v>1.2</v>
      </c>
      <c r="S18" s="39">
        <v>2</v>
      </c>
      <c r="T18" s="39">
        <v>6</v>
      </c>
      <c r="U18" s="39">
        <v>16</v>
      </c>
      <c r="V18" s="39">
        <v>19</v>
      </c>
      <c r="W18" s="39">
        <v>27</v>
      </c>
      <c r="X18" s="39">
        <v>27</v>
      </c>
      <c r="Y18" s="39">
        <v>24</v>
      </c>
      <c r="Z18" s="39">
        <v>16</v>
      </c>
      <c r="AA18" s="39">
        <v>6</v>
      </c>
      <c r="AB18" s="39">
        <v>5</v>
      </c>
    </row>
    <row r="19" spans="1:28" s="37" customFormat="1">
      <c r="A19" s="36">
        <v>16</v>
      </c>
      <c r="B19" s="41" t="s">
        <v>7</v>
      </c>
      <c r="C19" s="41"/>
      <c r="D19" s="38">
        <v>16</v>
      </c>
      <c r="E19" s="39">
        <v>4</v>
      </c>
      <c r="F19" s="39">
        <v>12</v>
      </c>
      <c r="G19" s="38">
        <v>38</v>
      </c>
      <c r="H19" s="39">
        <v>27</v>
      </c>
      <c r="I19" s="39">
        <v>54</v>
      </c>
      <c r="J19" s="39">
        <v>90</v>
      </c>
      <c r="K19" s="39">
        <v>10</v>
      </c>
      <c r="L19" s="39">
        <v>38</v>
      </c>
      <c r="M19" s="39">
        <v>25</v>
      </c>
      <c r="N19" s="39">
        <v>8</v>
      </c>
      <c r="O19" s="39">
        <v>3</v>
      </c>
      <c r="Q19" s="38">
        <v>16</v>
      </c>
      <c r="R19" s="40">
        <v>1.2</v>
      </c>
      <c r="S19" s="39">
        <v>1</v>
      </c>
      <c r="T19" s="39">
        <v>5</v>
      </c>
      <c r="U19" s="39">
        <v>14</v>
      </c>
      <c r="V19" s="39">
        <v>13</v>
      </c>
      <c r="W19" s="39">
        <v>30</v>
      </c>
      <c r="X19" s="39">
        <v>23</v>
      </c>
      <c r="Y19" s="39">
        <v>17</v>
      </c>
      <c r="Z19" s="39">
        <v>15</v>
      </c>
      <c r="AA19" s="39">
        <v>11</v>
      </c>
      <c r="AB19" s="39">
        <v>5</v>
      </c>
    </row>
    <row r="20" spans="1:28" s="37" customFormat="1">
      <c r="A20" s="36">
        <v>17</v>
      </c>
      <c r="B20" s="41" t="s">
        <v>7</v>
      </c>
      <c r="C20" s="41"/>
      <c r="D20" s="38">
        <v>17</v>
      </c>
      <c r="E20" s="39">
        <v>7</v>
      </c>
      <c r="F20" s="39">
        <v>11</v>
      </c>
      <c r="G20" s="38">
        <v>37</v>
      </c>
      <c r="H20" s="39">
        <v>27</v>
      </c>
      <c r="I20" s="39">
        <v>45</v>
      </c>
      <c r="J20" s="39">
        <v>114</v>
      </c>
      <c r="K20" s="42">
        <v>6</v>
      </c>
      <c r="L20" s="39">
        <v>30</v>
      </c>
      <c r="M20" s="39">
        <v>31</v>
      </c>
      <c r="N20" s="39">
        <v>6</v>
      </c>
      <c r="O20" s="39">
        <v>0</v>
      </c>
      <c r="Q20" s="38">
        <v>17</v>
      </c>
      <c r="R20" s="40">
        <v>1.1000000000000001</v>
      </c>
      <c r="S20" s="39">
        <v>2</v>
      </c>
      <c r="T20" s="39">
        <v>5</v>
      </c>
      <c r="U20" s="39">
        <v>14</v>
      </c>
      <c r="V20" s="39">
        <v>28</v>
      </c>
      <c r="W20" s="39">
        <v>27</v>
      </c>
      <c r="X20" s="42">
        <v>25</v>
      </c>
      <c r="Y20" s="39">
        <v>20</v>
      </c>
      <c r="Z20" s="39">
        <v>14</v>
      </c>
      <c r="AA20" s="39">
        <v>6</v>
      </c>
      <c r="AB20" s="39">
        <v>3</v>
      </c>
    </row>
    <row r="21" spans="1:28" s="37" customFormat="1">
      <c r="A21" s="36">
        <v>18</v>
      </c>
      <c r="B21" s="41" t="s">
        <v>7</v>
      </c>
      <c r="C21" s="41"/>
      <c r="D21" s="38">
        <v>18</v>
      </c>
      <c r="E21" s="39">
        <v>5</v>
      </c>
      <c r="F21" s="39">
        <v>10</v>
      </c>
      <c r="G21" s="38">
        <v>36</v>
      </c>
      <c r="H21" s="39">
        <v>21</v>
      </c>
      <c r="I21" s="39">
        <v>45</v>
      </c>
      <c r="J21" s="39">
        <v>111</v>
      </c>
      <c r="K21" s="42">
        <v>9</v>
      </c>
      <c r="L21" s="39">
        <v>36</v>
      </c>
      <c r="M21" s="39">
        <v>26</v>
      </c>
      <c r="N21" s="39">
        <v>10</v>
      </c>
      <c r="O21" s="39">
        <v>2</v>
      </c>
      <c r="Q21" s="38">
        <v>18</v>
      </c>
      <c r="R21" s="40">
        <v>1.2</v>
      </c>
      <c r="S21" s="39">
        <v>1</v>
      </c>
      <c r="T21" s="39">
        <v>6</v>
      </c>
      <c r="U21" s="39">
        <v>12</v>
      </c>
      <c r="V21" s="39">
        <v>25</v>
      </c>
      <c r="W21" s="39">
        <v>27</v>
      </c>
      <c r="X21" s="42">
        <v>32</v>
      </c>
      <c r="Y21" s="39">
        <v>28</v>
      </c>
      <c r="Z21" s="39">
        <v>14</v>
      </c>
      <c r="AA21" s="39">
        <v>6</v>
      </c>
      <c r="AB21" s="39">
        <v>1</v>
      </c>
    </row>
    <row r="22" spans="1:28" s="37" customFormat="1">
      <c r="A22" s="36">
        <v>19</v>
      </c>
      <c r="B22" s="41" t="s">
        <v>7</v>
      </c>
      <c r="C22" s="41"/>
      <c r="D22" s="38">
        <v>19</v>
      </c>
      <c r="E22" s="39">
        <v>5</v>
      </c>
      <c r="F22" s="39">
        <v>7</v>
      </c>
      <c r="G22" s="38">
        <v>35</v>
      </c>
      <c r="H22" s="39">
        <v>22</v>
      </c>
      <c r="I22" s="39">
        <v>52</v>
      </c>
      <c r="J22" s="39">
        <v>92</v>
      </c>
      <c r="K22" s="42">
        <v>12</v>
      </c>
      <c r="L22" s="39">
        <v>32</v>
      </c>
      <c r="M22" s="39">
        <v>21</v>
      </c>
      <c r="N22" s="39">
        <v>8</v>
      </c>
      <c r="O22" s="39">
        <v>5</v>
      </c>
      <c r="Q22" s="38">
        <v>19</v>
      </c>
      <c r="R22" s="40">
        <v>1.2</v>
      </c>
      <c r="S22" s="39">
        <v>3</v>
      </c>
      <c r="T22" s="39">
        <v>7</v>
      </c>
      <c r="U22" s="39">
        <v>17</v>
      </c>
      <c r="V22" s="39">
        <v>19</v>
      </c>
      <c r="W22" s="39">
        <v>26</v>
      </c>
      <c r="X22" s="42">
        <v>19</v>
      </c>
      <c r="Y22" s="39">
        <v>30</v>
      </c>
      <c r="Z22" s="39">
        <v>19</v>
      </c>
      <c r="AA22" s="39">
        <v>9</v>
      </c>
      <c r="AB22" s="39">
        <v>4</v>
      </c>
    </row>
    <row r="23" spans="1:28" s="37" customFormat="1">
      <c r="A23" s="36">
        <v>20</v>
      </c>
      <c r="B23" s="41" t="s">
        <v>7</v>
      </c>
      <c r="C23" s="41"/>
      <c r="D23" s="38">
        <v>20</v>
      </c>
      <c r="E23" s="39">
        <v>4</v>
      </c>
      <c r="F23" s="39">
        <v>10</v>
      </c>
      <c r="G23" s="38">
        <v>39</v>
      </c>
      <c r="H23" s="39">
        <v>28</v>
      </c>
      <c r="I23" s="39">
        <v>50</v>
      </c>
      <c r="J23" s="39">
        <v>100</v>
      </c>
      <c r="K23" s="42">
        <v>11</v>
      </c>
      <c r="L23" s="39">
        <v>38</v>
      </c>
      <c r="M23" s="39">
        <v>25</v>
      </c>
      <c r="N23" s="39">
        <v>10</v>
      </c>
      <c r="O23" s="39">
        <v>5</v>
      </c>
      <c r="Q23" s="38">
        <v>20</v>
      </c>
      <c r="R23" s="40">
        <v>1.2</v>
      </c>
      <c r="S23" s="39">
        <v>3</v>
      </c>
      <c r="T23" s="39">
        <v>6</v>
      </c>
      <c r="U23" s="39">
        <v>13</v>
      </c>
      <c r="V23" s="39">
        <v>19</v>
      </c>
      <c r="W23" s="39">
        <v>25</v>
      </c>
      <c r="X23" s="42">
        <v>21</v>
      </c>
      <c r="Y23" s="39">
        <v>17</v>
      </c>
      <c r="Z23" s="39">
        <v>20</v>
      </c>
      <c r="AA23" s="39">
        <v>8</v>
      </c>
      <c r="AB23" s="39">
        <v>1</v>
      </c>
    </row>
    <row r="24" spans="1:28">
      <c r="A24" s="33" t="s">
        <v>8</v>
      </c>
      <c r="B24" s="37">
        <f>AVERAGE(B4:B13)</f>
        <v>100.3</v>
      </c>
      <c r="C24" s="37"/>
      <c r="D24" s="35" t="s">
        <v>9</v>
      </c>
      <c r="E24" s="39">
        <f t="shared" ref="E24:J24" si="0">AVERAGE(E4:E23)</f>
        <v>5.8</v>
      </c>
      <c r="F24" s="39">
        <f t="shared" si="0"/>
        <v>8.4</v>
      </c>
      <c r="G24" s="39">
        <f t="shared" si="0"/>
        <v>34.6</v>
      </c>
      <c r="H24" s="39">
        <f t="shared" si="0"/>
        <v>22.9</v>
      </c>
      <c r="I24" s="39">
        <f t="shared" si="0"/>
        <v>52.25</v>
      </c>
      <c r="J24" s="39">
        <f t="shared" si="0"/>
        <v>104.9</v>
      </c>
      <c r="K24" s="39">
        <f>AVERAGE(K4:K19)</f>
        <v>10.9375</v>
      </c>
      <c r="L24" s="39">
        <f>AVERAGE(L4:L23)</f>
        <v>35.75</v>
      </c>
      <c r="M24" s="39">
        <f>AVERAGE(M4:M23)</f>
        <v>23.45</v>
      </c>
      <c r="N24" s="39">
        <f>AVERAGE(N4:N23)</f>
        <v>7.55</v>
      </c>
      <c r="O24" s="39">
        <f>AVERAGE(O4:O23)</f>
        <v>3.35</v>
      </c>
      <c r="P24" s="37"/>
      <c r="Q24" s="35" t="s">
        <v>9</v>
      </c>
      <c r="R24" s="40">
        <f t="shared" ref="R24:AB24" si="1">AVERAGE(R4:R23)</f>
        <v>1.21</v>
      </c>
      <c r="S24" s="39">
        <f t="shared" si="1"/>
        <v>2</v>
      </c>
      <c r="T24" s="39">
        <f t="shared" si="1"/>
        <v>5.85</v>
      </c>
      <c r="U24" s="39">
        <f t="shared" si="1"/>
        <v>14.05</v>
      </c>
      <c r="V24" s="39">
        <f t="shared" si="1"/>
        <v>21.2</v>
      </c>
      <c r="W24" s="39">
        <f t="shared" si="1"/>
        <v>25.55</v>
      </c>
      <c r="X24" s="39">
        <f t="shared" si="1"/>
        <v>26.85</v>
      </c>
      <c r="Y24" s="39">
        <f t="shared" si="1"/>
        <v>23.9</v>
      </c>
      <c r="Z24" s="39">
        <f t="shared" si="1"/>
        <v>16.5</v>
      </c>
      <c r="AA24" s="39">
        <f t="shared" si="1"/>
        <v>8.15</v>
      </c>
      <c r="AB24" s="39">
        <f t="shared" si="1"/>
        <v>2.95</v>
      </c>
    </row>
    <row r="25" spans="1:28">
      <c r="A25" s="33" t="s">
        <v>10</v>
      </c>
      <c r="B25" s="36">
        <f>STDEV(B4:B13)/SQRT(10)</f>
        <v>1.9835434062415946</v>
      </c>
      <c r="C25" s="36"/>
      <c r="D25" s="35" t="s">
        <v>11</v>
      </c>
      <c r="E25" s="43">
        <f t="shared" ref="E25:J25" si="2">STDEV(E4:E23)</f>
        <v>1.7651599003161762</v>
      </c>
      <c r="F25" s="43">
        <f t="shared" si="2"/>
        <v>1.6982963599783716</v>
      </c>
      <c r="G25" s="43">
        <f t="shared" si="2"/>
        <v>3.8443396531031198</v>
      </c>
      <c r="H25" s="43">
        <f t="shared" si="2"/>
        <v>4.3152117713478333</v>
      </c>
      <c r="I25" s="43">
        <f t="shared" si="2"/>
        <v>3.9185792269513624</v>
      </c>
      <c r="J25" s="43">
        <f t="shared" si="2"/>
        <v>8.7473304198300177</v>
      </c>
      <c r="K25" s="43">
        <f>STDEV(K4:K19)</f>
        <v>2.2647663602823727</v>
      </c>
      <c r="L25" s="43">
        <f>STDEV(L4:L23)</f>
        <v>4.7002239588298229</v>
      </c>
      <c r="M25" s="43">
        <f>STDEV(M4:M23)</f>
        <v>3.80408367830927</v>
      </c>
      <c r="N25" s="43">
        <f>STDEV(N4:N23)</f>
        <v>1.8202082009311036</v>
      </c>
      <c r="O25" s="43">
        <f>STDEV(O4:O23)</f>
        <v>1.3088765773505318</v>
      </c>
      <c r="P25" s="36"/>
      <c r="Q25" s="35" t="s">
        <v>11</v>
      </c>
      <c r="R25" s="40">
        <f t="shared" ref="R25:AB25" si="3">STDEV(R4:R23)</f>
        <v>0.15525869752737009</v>
      </c>
      <c r="S25" s="43">
        <f t="shared" si="3"/>
        <v>1.1239029738980326</v>
      </c>
      <c r="T25" s="43">
        <f t="shared" si="3"/>
        <v>2.0332758116683989</v>
      </c>
      <c r="U25" s="43">
        <f t="shared" si="3"/>
        <v>3.1367935354770351</v>
      </c>
      <c r="V25" s="43">
        <f t="shared" si="3"/>
        <v>3.458018903482476</v>
      </c>
      <c r="W25" s="43">
        <f t="shared" si="3"/>
        <v>3.1867323637065561</v>
      </c>
      <c r="X25" s="43">
        <f t="shared" si="3"/>
        <v>5.1938729084829989</v>
      </c>
      <c r="Y25" s="43">
        <f t="shared" si="3"/>
        <v>4.3757706088245296</v>
      </c>
      <c r="Z25" s="43">
        <f t="shared" si="3"/>
        <v>2.3951705795753164</v>
      </c>
      <c r="AA25" s="43">
        <f t="shared" si="3"/>
        <v>1.8994459025837254</v>
      </c>
      <c r="AB25" s="43">
        <f t="shared" si="3"/>
        <v>1.276302224561664</v>
      </c>
    </row>
    <row r="26" spans="1:28">
      <c r="D26" s="35" t="s">
        <v>10</v>
      </c>
      <c r="E26" s="40">
        <f t="shared" ref="E26:J26" si="4">STDEV(E4:E23)/SQRT(20)</f>
        <v>0.39470175282637221</v>
      </c>
      <c r="F26" s="40">
        <f t="shared" si="4"/>
        <v>0.37975061068520921</v>
      </c>
      <c r="G26" s="43">
        <f t="shared" si="4"/>
        <v>0.85962047929365359</v>
      </c>
      <c r="H26" s="43">
        <f t="shared" si="4"/>
        <v>0.96491068580410344</v>
      </c>
      <c r="I26" s="43">
        <f t="shared" si="4"/>
        <v>0.87622095266818223</v>
      </c>
      <c r="J26" s="43">
        <f t="shared" si="4"/>
        <v>1.9559625440391692</v>
      </c>
      <c r="K26" s="43">
        <f>STDEV(K4:K19)/SQRT(16)</f>
        <v>0.56619159007059316</v>
      </c>
      <c r="L26" s="43">
        <f>STDEV(L4:L23)/SQRT(20)</f>
        <v>1.0510020281416657</v>
      </c>
      <c r="M26" s="43">
        <f>STDEV(M4:M23)/SQRT(20)</f>
        <v>0.85061896967969697</v>
      </c>
      <c r="N26" s="40">
        <f>STDEV(N4:N23)/SQRT(20)</f>
        <v>0.40701092704845432</v>
      </c>
      <c r="O26" s="40">
        <f>STDEV(O4:O23)/SQRT(20)</f>
        <v>0.29267370011130506</v>
      </c>
      <c r="Q26" s="35" t="s">
        <v>10</v>
      </c>
      <c r="R26" s="44">
        <f t="shared" ref="R26:W26" si="5">STDEV(R4:R23)/SQRT(20)</f>
        <v>3.4716900176927801E-2</v>
      </c>
      <c r="S26" s="40">
        <f t="shared" si="5"/>
        <v>0.25131234497501725</v>
      </c>
      <c r="T26" s="40">
        <f t="shared" si="5"/>
        <v>0.45465429318966</v>
      </c>
      <c r="U26" s="43">
        <f t="shared" si="5"/>
        <v>0.70140835767085485</v>
      </c>
      <c r="V26" s="43">
        <f t="shared" si="5"/>
        <v>0.77323653356661004</v>
      </c>
      <c r="W26" s="43">
        <f t="shared" si="5"/>
        <v>0.71257501913464427</v>
      </c>
      <c r="X26" s="43">
        <f>STDEV(X4:X19)/SQRT(16)</f>
        <v>1.2583057392117916</v>
      </c>
      <c r="Y26" s="43">
        <f>STDEV(Y4:Y23)/SQRT(20)</f>
        <v>0.9784520535277289</v>
      </c>
      <c r="Z26" s="43">
        <f>STDEV(Z4:Z23)/SQRT(20)</f>
        <v>0.53557642336379763</v>
      </c>
      <c r="AA26" s="40">
        <f>STDEV(AA4:AA23)/SQRT(20)</f>
        <v>0.42472901577606531</v>
      </c>
      <c r="AB26" s="40">
        <f>STDEV(AB4:AB23)/SQRT(20)</f>
        <v>0.28538985339540823</v>
      </c>
    </row>
  </sheetData>
  <mergeCells count="5">
    <mergeCell ref="A1:B1"/>
    <mergeCell ref="D1:O1"/>
    <mergeCell ref="Q1:AB1"/>
    <mergeCell ref="E3:O3"/>
    <mergeCell ref="R3:AB3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2:N84"/>
  <sheetViews>
    <sheetView topLeftCell="A3" workbookViewId="0">
      <selection activeCell="M8" sqref="M8"/>
    </sheetView>
  </sheetViews>
  <sheetFormatPr defaultRowHeight="15"/>
  <cols>
    <col min="1" max="16384" width="9.140625" style="24"/>
  </cols>
  <sheetData>
    <row r="2" spans="1:14">
      <c r="A2" s="47" t="s">
        <v>44</v>
      </c>
      <c r="B2" s="47"/>
      <c r="C2" s="47"/>
      <c r="D2" s="47"/>
      <c r="F2" s="47" t="s">
        <v>45</v>
      </c>
      <c r="G2" s="47"/>
      <c r="H2" s="47"/>
      <c r="I2" s="47"/>
    </row>
    <row r="3" spans="1:14">
      <c r="A3" s="24" t="s">
        <v>4</v>
      </c>
      <c r="B3" s="24" t="s">
        <v>46</v>
      </c>
      <c r="C3" s="24" t="s">
        <v>47</v>
      </c>
      <c r="D3" s="24" t="s">
        <v>48</v>
      </c>
      <c r="F3" s="24" t="s">
        <v>4</v>
      </c>
      <c r="G3" s="24" t="s">
        <v>46</v>
      </c>
      <c r="H3" s="24" t="s">
        <v>47</v>
      </c>
      <c r="J3" s="24" t="s">
        <v>47</v>
      </c>
      <c r="K3" s="24" t="s">
        <v>48</v>
      </c>
    </row>
    <row r="4" spans="1:14">
      <c r="A4" s="24">
        <v>1</v>
      </c>
      <c r="B4" s="25">
        <v>5.3999999999999999E-2</v>
      </c>
      <c r="C4" s="24">
        <v>100</v>
      </c>
      <c r="D4" s="24">
        <v>4.9474299999999999E-2</v>
      </c>
      <c r="F4" s="24">
        <v>1</v>
      </c>
      <c r="G4" s="26">
        <v>3.9E-2</v>
      </c>
      <c r="H4" s="24">
        <v>48</v>
      </c>
      <c r="J4" s="24">
        <v>50</v>
      </c>
      <c r="K4" s="24">
        <v>3.3142983084356002E-2</v>
      </c>
      <c r="M4" s="27" t="s">
        <v>49</v>
      </c>
      <c r="N4" s="27"/>
    </row>
    <row r="5" spans="1:14">
      <c r="A5" s="24">
        <v>2</v>
      </c>
      <c r="B5" s="25">
        <v>0.214</v>
      </c>
      <c r="C5" s="24">
        <v>150</v>
      </c>
      <c r="D5" s="24">
        <v>0.22292000000000001</v>
      </c>
      <c r="F5" s="24">
        <v>2</v>
      </c>
      <c r="G5" s="26">
        <v>1.2E-2</v>
      </c>
      <c r="H5" s="24">
        <v>82</v>
      </c>
      <c r="J5" s="24">
        <v>60</v>
      </c>
      <c r="K5" s="24">
        <v>7.45484040244088E-3</v>
      </c>
      <c r="M5" s="28">
        <v>450</v>
      </c>
      <c r="N5" s="27" t="s">
        <v>37</v>
      </c>
    </row>
    <row r="6" spans="1:14">
      <c r="A6" s="24">
        <v>3</v>
      </c>
      <c r="B6" s="25">
        <v>0.48299999999999998</v>
      </c>
      <c r="C6" s="24">
        <v>200</v>
      </c>
      <c r="D6" s="24">
        <v>0.513679</v>
      </c>
      <c r="F6" s="24">
        <v>3</v>
      </c>
      <c r="G6" s="26">
        <v>0.34499999999999997</v>
      </c>
      <c r="H6" s="24">
        <v>179.1</v>
      </c>
      <c r="J6" s="24">
        <v>70</v>
      </c>
      <c r="K6" s="24">
        <v>-5.1754964038234E-3</v>
      </c>
      <c r="M6" s="29">
        <v>7</v>
      </c>
      <c r="N6" s="27" t="s">
        <v>50</v>
      </c>
    </row>
    <row r="7" spans="1:14">
      <c r="A7" s="24">
        <v>4</v>
      </c>
      <c r="B7" s="25">
        <v>0.99199999999999999</v>
      </c>
      <c r="C7" s="24">
        <v>250</v>
      </c>
      <c r="D7" s="24">
        <v>0.89203500000000002</v>
      </c>
      <c r="F7" s="24">
        <v>4</v>
      </c>
      <c r="G7" s="26">
        <v>0.128</v>
      </c>
      <c r="H7" s="24">
        <v>213.2</v>
      </c>
      <c r="J7" s="24">
        <v>80</v>
      </c>
      <c r="K7" s="24">
        <v>6.1334775619396901E-3</v>
      </c>
      <c r="M7" s="24" t="s">
        <v>51</v>
      </c>
    </row>
    <row r="8" spans="1:14">
      <c r="A8" s="24">
        <v>5</v>
      </c>
      <c r="B8" s="25">
        <v>1.175</v>
      </c>
      <c r="C8" s="24">
        <v>300</v>
      </c>
      <c r="D8" s="24">
        <v>1.2410099999999999</v>
      </c>
      <c r="F8" s="24">
        <v>5</v>
      </c>
      <c r="G8" s="26">
        <v>1.8140000000000001</v>
      </c>
      <c r="H8" s="24">
        <v>266</v>
      </c>
      <c r="J8" s="24">
        <v>90</v>
      </c>
      <c r="K8" s="24">
        <v>5.0359622400747803E-2</v>
      </c>
      <c r="M8" s="24" t="s">
        <v>52</v>
      </c>
    </row>
    <row r="9" spans="1:14">
      <c r="A9" s="24">
        <v>6</v>
      </c>
      <c r="B9" s="25">
        <v>1.42</v>
      </c>
      <c r="C9" s="24">
        <v>350</v>
      </c>
      <c r="D9" s="24">
        <v>1.4524300000000001</v>
      </c>
      <c r="F9" s="24">
        <v>6</v>
      </c>
      <c r="G9" s="26">
        <v>0.115</v>
      </c>
      <c r="H9" s="24">
        <v>306</v>
      </c>
      <c r="J9" s="24">
        <v>100</v>
      </c>
      <c r="K9" s="24">
        <v>0.122411673397923</v>
      </c>
      <c r="M9" s="24" t="s">
        <v>53</v>
      </c>
    </row>
    <row r="10" spans="1:14">
      <c r="A10" s="24">
        <v>7</v>
      </c>
      <c r="B10" s="25">
        <v>1.48</v>
      </c>
      <c r="C10" s="24">
        <v>400</v>
      </c>
      <c r="D10" s="24">
        <v>1.4715</v>
      </c>
      <c r="F10" s="24">
        <v>7</v>
      </c>
      <c r="G10" s="26">
        <v>3.8149999999999999</v>
      </c>
      <c r="H10" s="24">
        <v>357</v>
      </c>
      <c r="J10" s="24">
        <v>110</v>
      </c>
      <c r="K10" s="24">
        <v>0.210892542454161</v>
      </c>
    </row>
    <row r="11" spans="1:14">
      <c r="A11" s="24">
        <v>8</v>
      </c>
      <c r="B11" s="25">
        <v>1.337</v>
      </c>
      <c r="C11" s="24">
        <v>450</v>
      </c>
      <c r="D11" s="24">
        <v>1.3055099999999999</v>
      </c>
      <c r="F11" s="24">
        <v>8</v>
      </c>
      <c r="G11" s="26">
        <v>0.1</v>
      </c>
      <c r="H11" s="24">
        <v>399.5</v>
      </c>
      <c r="J11" s="24">
        <v>120</v>
      </c>
      <c r="K11" s="24">
        <v>0.30437539702023197</v>
      </c>
    </row>
    <row r="12" spans="1:14">
      <c r="A12" s="24">
        <v>9</v>
      </c>
      <c r="B12" s="25">
        <v>1.034</v>
      </c>
      <c r="C12" s="24">
        <v>500</v>
      </c>
      <c r="D12" s="24">
        <v>1.0105599999999999</v>
      </c>
      <c r="F12" s="24">
        <v>9</v>
      </c>
      <c r="G12" s="26">
        <v>4.8440000000000003</v>
      </c>
      <c r="H12" s="24">
        <v>447.8</v>
      </c>
      <c r="J12" s="24">
        <v>130</v>
      </c>
      <c r="K12" s="24">
        <v>0.39143340454690601</v>
      </c>
    </row>
    <row r="13" spans="1:14">
      <c r="A13" s="24">
        <v>10</v>
      </c>
      <c r="B13" s="25">
        <v>0.65700000000000003</v>
      </c>
      <c r="C13" s="24">
        <v>550</v>
      </c>
      <c r="D13" s="24">
        <v>0.66724399999999995</v>
      </c>
      <c r="F13" s="24">
        <v>10</v>
      </c>
      <c r="G13" s="26">
        <v>0.153</v>
      </c>
      <c r="H13" s="24">
        <v>493</v>
      </c>
      <c r="J13" s="24">
        <v>140</v>
      </c>
      <c r="K13" s="24">
        <v>0.46063973248495099</v>
      </c>
    </row>
    <row r="14" spans="1:14">
      <c r="A14" s="24">
        <v>11</v>
      </c>
      <c r="B14" s="25">
        <v>0.32800000000000001</v>
      </c>
      <c r="C14" s="24">
        <v>600</v>
      </c>
      <c r="D14" s="24">
        <v>0.354547</v>
      </c>
      <c r="F14" s="24">
        <v>11</v>
      </c>
      <c r="G14" s="26">
        <v>3.89</v>
      </c>
      <c r="H14" s="24">
        <v>537</v>
      </c>
      <c r="J14" s="24">
        <v>150</v>
      </c>
      <c r="K14" s="24">
        <v>0.50056754828513705</v>
      </c>
    </row>
    <row r="15" spans="1:14">
      <c r="A15" s="24">
        <v>12</v>
      </c>
      <c r="B15" s="25">
        <v>0.111</v>
      </c>
      <c r="C15" s="24">
        <v>650</v>
      </c>
      <c r="D15" s="24">
        <v>0.128526</v>
      </c>
      <c r="F15" s="24">
        <v>12</v>
      </c>
      <c r="G15" s="26">
        <v>0.23799999999999999</v>
      </c>
      <c r="H15" s="24">
        <v>586.4</v>
      </c>
      <c r="J15" s="24">
        <v>160</v>
      </c>
      <c r="K15" s="24">
        <v>0.49979001939823298</v>
      </c>
    </row>
    <row r="16" spans="1:14">
      <c r="A16" s="24">
        <v>13</v>
      </c>
      <c r="B16" s="25">
        <v>1.9E-2</v>
      </c>
      <c r="C16" s="24">
        <v>700</v>
      </c>
      <c r="D16" s="24">
        <v>1.02237E-2</v>
      </c>
      <c r="F16" s="24">
        <v>13</v>
      </c>
      <c r="G16" s="26">
        <v>1.853</v>
      </c>
      <c r="H16" s="24">
        <v>627.29999999999995</v>
      </c>
      <c r="J16" s="24">
        <v>170</v>
      </c>
      <c r="K16" s="24">
        <v>0.44688031327500899</v>
      </c>
    </row>
    <row r="17" spans="1:11">
      <c r="A17" s="24">
        <v>14</v>
      </c>
      <c r="B17" s="25">
        <v>0.01</v>
      </c>
      <c r="C17" s="24">
        <v>750</v>
      </c>
      <c r="D17" s="24">
        <v>-1.50514E-2</v>
      </c>
      <c r="F17" s="24">
        <v>14</v>
      </c>
      <c r="G17" s="26">
        <v>0.23799999999999999</v>
      </c>
      <c r="H17" s="24">
        <v>681</v>
      </c>
      <c r="J17" s="24">
        <v>180</v>
      </c>
      <c r="K17" s="24">
        <v>0.33042608398317402</v>
      </c>
    </row>
    <row r="18" spans="1:11">
      <c r="A18" s="24">
        <v>15</v>
      </c>
      <c r="B18" s="25">
        <v>2.4E-2</v>
      </c>
      <c r="C18" s="24">
        <v>800</v>
      </c>
      <c r="D18" s="24">
        <v>1.27736E-2</v>
      </c>
      <c r="F18" s="24">
        <v>15</v>
      </c>
      <c r="G18" s="26">
        <v>0.40400000000000003</v>
      </c>
      <c r="H18" s="24">
        <v>709.2</v>
      </c>
      <c r="J18" s="24">
        <v>190</v>
      </c>
      <c r="K18" s="24">
        <v>0.164691729176315</v>
      </c>
    </row>
    <row r="19" spans="1:11">
      <c r="A19" s="24">
        <v>16</v>
      </c>
      <c r="B19" s="25">
        <v>0.03</v>
      </c>
      <c r="C19" s="24">
        <v>850</v>
      </c>
      <c r="D19" s="24">
        <v>4.7796100000000001E-2</v>
      </c>
      <c r="F19" s="24">
        <v>16</v>
      </c>
      <c r="G19" s="26">
        <v>1.4999999999999999E-2</v>
      </c>
      <c r="H19" s="24">
        <v>811.4</v>
      </c>
      <c r="J19" s="24">
        <v>200</v>
      </c>
      <c r="K19" s="24">
        <v>4.2506941991820001E-2</v>
      </c>
    </row>
    <row r="20" spans="1:11">
      <c r="A20" s="24">
        <v>17</v>
      </c>
      <c r="B20" s="25">
        <v>0.04</v>
      </c>
      <c r="C20" s="24">
        <v>800</v>
      </c>
      <c r="D20" s="24">
        <v>6.1440500000000002E-2</v>
      </c>
      <c r="F20" s="24">
        <v>17</v>
      </c>
      <c r="G20" s="26">
        <v>4.1000000000000002E-2</v>
      </c>
      <c r="H20" s="24">
        <v>839.5</v>
      </c>
      <c r="J20" s="24">
        <v>210</v>
      </c>
      <c r="K20" s="24">
        <v>7.1676305023922499E-2</v>
      </c>
    </row>
    <row r="21" spans="1:11">
      <c r="A21" s="24">
        <v>18</v>
      </c>
      <c r="B21" s="25">
        <v>8.7999999999999995E-2</v>
      </c>
      <c r="C21" s="24">
        <v>950</v>
      </c>
      <c r="D21" s="24">
        <v>6.2783099999999994E-2</v>
      </c>
      <c r="J21" s="24">
        <v>220</v>
      </c>
      <c r="K21" s="24">
        <v>0.34661164707645498</v>
      </c>
    </row>
    <row r="22" spans="1:11">
      <c r="A22" s="24">
        <v>19</v>
      </c>
      <c r="B22" s="25">
        <v>0.1</v>
      </c>
      <c r="C22" s="24">
        <v>1000</v>
      </c>
      <c r="D22" s="24">
        <v>0.106598</v>
      </c>
      <c r="J22" s="24">
        <v>230</v>
      </c>
      <c r="K22" s="24">
        <v>0.81333319399491799</v>
      </c>
    </row>
    <row r="23" spans="1:11">
      <c r="B23" s="27"/>
      <c r="C23" s="27" t="s">
        <v>54</v>
      </c>
      <c r="D23" s="27"/>
      <c r="J23" s="24">
        <v>240</v>
      </c>
      <c r="K23" s="24">
        <v>1.3254803384876399</v>
      </c>
    </row>
    <row r="24" spans="1:11">
      <c r="B24" s="27" t="s">
        <v>47</v>
      </c>
      <c r="C24" s="27">
        <v>383</v>
      </c>
      <c r="D24" s="27" t="s">
        <v>37</v>
      </c>
      <c r="J24" s="24">
        <v>250</v>
      </c>
      <c r="K24" s="24">
        <v>1.7352967700387201</v>
      </c>
    </row>
    <row r="25" spans="1:11">
      <c r="B25" s="27" t="s">
        <v>46</v>
      </c>
      <c r="C25" s="27">
        <v>1.48</v>
      </c>
      <c r="D25" s="27" t="s">
        <v>50</v>
      </c>
      <c r="J25" s="24">
        <v>260</v>
      </c>
      <c r="K25" s="24">
        <v>1.8950261781322399</v>
      </c>
    </row>
    <row r="26" spans="1:11">
      <c r="B26" s="27"/>
      <c r="C26" s="27" t="s">
        <v>55</v>
      </c>
      <c r="D26" s="27"/>
      <c r="J26" s="24">
        <v>270</v>
      </c>
      <c r="K26" s="24">
        <v>1.6618120220413699</v>
      </c>
    </row>
    <row r="27" spans="1:11">
      <c r="B27" s="27" t="s">
        <v>47</v>
      </c>
      <c r="C27" s="27">
        <v>750</v>
      </c>
      <c r="D27" s="27" t="s">
        <v>37</v>
      </c>
      <c r="J27" s="24">
        <v>280</v>
      </c>
      <c r="K27" s="24">
        <v>1.08327631158912</v>
      </c>
    </row>
    <row r="28" spans="1:11">
      <c r="B28" s="27" t="s">
        <v>46</v>
      </c>
      <c r="C28" s="27">
        <v>8.9999999999999993E-3</v>
      </c>
      <c r="D28" s="27" t="s">
        <v>50</v>
      </c>
      <c r="J28" s="24">
        <v>290</v>
      </c>
      <c r="K28" s="24">
        <v>0.45447943094620702</v>
      </c>
    </row>
    <row r="29" spans="1:11">
      <c r="J29" s="24">
        <v>300</v>
      </c>
      <c r="K29" s="24">
        <v>8.7018487321469704E-2</v>
      </c>
    </row>
    <row r="30" spans="1:11">
      <c r="J30" s="24">
        <v>310</v>
      </c>
      <c r="K30" s="24">
        <v>0.285519967249384</v>
      </c>
    </row>
    <row r="31" spans="1:11">
      <c r="J31" s="24">
        <v>320</v>
      </c>
      <c r="K31" s="24">
        <v>1.08362747854942</v>
      </c>
    </row>
    <row r="32" spans="1:11">
      <c r="J32" s="24">
        <v>330</v>
      </c>
      <c r="K32" s="24">
        <v>2.1629682849868002</v>
      </c>
    </row>
    <row r="33" spans="10:11">
      <c r="J33" s="24">
        <v>340</v>
      </c>
      <c r="K33" s="24">
        <v>3.18164380555086</v>
      </c>
    </row>
    <row r="34" spans="10:11">
      <c r="J34" s="24">
        <v>350</v>
      </c>
      <c r="K34" s="24">
        <v>3.7977554592309199</v>
      </c>
    </row>
    <row r="35" spans="10:11">
      <c r="J35" s="24">
        <v>360</v>
      </c>
      <c r="K35" s="24">
        <v>3.6732226018500498</v>
      </c>
    </row>
    <row r="36" spans="10:11">
      <c r="J36" s="24">
        <v>370</v>
      </c>
      <c r="K36" s="24">
        <v>2.7653597761073598</v>
      </c>
    </row>
    <row r="37" spans="10:11">
      <c r="J37" s="24">
        <v>380</v>
      </c>
      <c r="K37" s="24">
        <v>1.5321968701917701</v>
      </c>
    </row>
    <row r="38" spans="10:11">
      <c r="J38" s="24">
        <v>390</v>
      </c>
      <c r="K38" s="24">
        <v>0.48026571058731299</v>
      </c>
    </row>
    <row r="39" spans="10:11">
      <c r="J39" s="24">
        <v>400</v>
      </c>
      <c r="K39" s="24">
        <v>0.116077205096975</v>
      </c>
    </row>
    <row r="40" spans="10:11">
      <c r="J40" s="24">
        <v>410</v>
      </c>
      <c r="K40" s="24">
        <v>0.75249803122881997</v>
      </c>
    </row>
    <row r="41" spans="10:11">
      <c r="J41" s="24">
        <v>420</v>
      </c>
      <c r="K41" s="24">
        <v>2.03544455921064</v>
      </c>
    </row>
    <row r="42" spans="10:11">
      <c r="J42" s="24">
        <v>430</v>
      </c>
      <c r="K42" s="24">
        <v>3.4673519260852901</v>
      </c>
    </row>
    <row r="43" spans="10:11">
      <c r="J43" s="24">
        <v>440</v>
      </c>
      <c r="K43" s="24">
        <v>4.5506552688956301</v>
      </c>
    </row>
    <row r="44" spans="10:11">
      <c r="J44" s="24">
        <v>450</v>
      </c>
      <c r="K44" s="24">
        <v>4.7896236144614397</v>
      </c>
    </row>
    <row r="45" spans="10:11">
      <c r="J45" s="24">
        <v>460</v>
      </c>
      <c r="K45" s="24">
        <v>3.9939313286620601</v>
      </c>
    </row>
    <row r="46" spans="10:11">
      <c r="J46" s="24">
        <v>470</v>
      </c>
      <c r="K46" s="24">
        <v>2.6176535372930698</v>
      </c>
    </row>
    <row r="47" spans="10:11">
      <c r="J47" s="24">
        <v>480</v>
      </c>
      <c r="K47" s="24">
        <v>1.1965967768777701</v>
      </c>
    </row>
    <row r="48" spans="10:11">
      <c r="J48" s="24">
        <v>490</v>
      </c>
      <c r="K48" s="24">
        <v>0.26656758393945301</v>
      </c>
    </row>
    <row r="49" spans="10:11">
      <c r="J49" s="24">
        <v>500</v>
      </c>
      <c r="K49" s="24">
        <v>0.30450307184172998</v>
      </c>
    </row>
    <row r="50" spans="10:11">
      <c r="J50" s="24">
        <v>510</v>
      </c>
      <c r="K50" s="24">
        <v>1.1795950845356999</v>
      </c>
    </row>
    <row r="51" spans="10:11">
      <c r="J51" s="24">
        <v>520</v>
      </c>
      <c r="K51" s="24">
        <v>2.4024983669036302</v>
      </c>
    </row>
    <row r="52" spans="10:11">
      <c r="J52" s="24">
        <v>530</v>
      </c>
      <c r="K52" s="24">
        <v>3.4792336276023899</v>
      </c>
    </row>
    <row r="53" spans="10:11">
      <c r="J53" s="24">
        <v>540</v>
      </c>
      <c r="K53" s="24">
        <v>3.9196257150613198</v>
      </c>
    </row>
    <row r="54" spans="10:11">
      <c r="J54" s="24">
        <v>550</v>
      </c>
      <c r="K54" s="24">
        <v>3.5278271808445201</v>
      </c>
    </row>
    <row r="55" spans="10:11">
      <c r="J55" s="24">
        <v>560</v>
      </c>
      <c r="K55" s="24">
        <v>2.60689646296911</v>
      </c>
    </row>
    <row r="56" spans="10:11">
      <c r="J56" s="24">
        <v>570</v>
      </c>
      <c r="K56" s="24">
        <v>1.50821866396884</v>
      </c>
    </row>
    <row r="57" spans="10:11">
      <c r="J57" s="24">
        <v>580</v>
      </c>
      <c r="K57" s="24">
        <v>0.58317888637746795</v>
      </c>
    </row>
    <row r="58" spans="10:11">
      <c r="J58" s="24">
        <v>590</v>
      </c>
      <c r="K58" s="24">
        <v>0.178119742525332</v>
      </c>
    </row>
    <row r="59" spans="10:11">
      <c r="J59" s="24">
        <v>600</v>
      </c>
      <c r="K59" s="24">
        <v>0.38768818833507401</v>
      </c>
    </row>
    <row r="60" spans="10:11">
      <c r="J60" s="24">
        <v>610</v>
      </c>
      <c r="K60" s="24">
        <v>0.94313295227270499</v>
      </c>
    </row>
    <row r="61" spans="10:11">
      <c r="J61" s="24">
        <v>620</v>
      </c>
      <c r="K61" s="24">
        <v>1.54737074651738</v>
      </c>
    </row>
    <row r="62" spans="10:11">
      <c r="J62" s="24">
        <v>630</v>
      </c>
      <c r="K62" s="24">
        <v>1.90475724735677</v>
      </c>
    </row>
    <row r="63" spans="10:11">
      <c r="J63" s="24">
        <v>640</v>
      </c>
      <c r="K63" s="24">
        <v>1.86364330941918</v>
      </c>
    </row>
    <row r="64" spans="10:11">
      <c r="J64" s="24">
        <v>650</v>
      </c>
      <c r="K64" s="24">
        <v>1.53714750183782</v>
      </c>
    </row>
    <row r="65" spans="10:11">
      <c r="J65" s="24">
        <v>660</v>
      </c>
      <c r="K65" s="24">
        <v>1.0668282403443401</v>
      </c>
    </row>
    <row r="66" spans="10:11">
      <c r="J66" s="24">
        <v>670</v>
      </c>
      <c r="K66" s="24">
        <v>0.59424394067044495</v>
      </c>
    </row>
    <row r="67" spans="10:11">
      <c r="J67" s="24">
        <v>680</v>
      </c>
      <c r="K67" s="24">
        <v>0.26095301854779401</v>
      </c>
    </row>
    <row r="68" spans="10:11">
      <c r="J68" s="24">
        <v>690</v>
      </c>
      <c r="K68" s="24">
        <v>0.17564807300502999</v>
      </c>
    </row>
    <row r="69" spans="10:11">
      <c r="J69" s="24">
        <v>700</v>
      </c>
      <c r="K69" s="24">
        <v>0.269257758955459</v>
      </c>
    </row>
    <row r="70" spans="10:11">
      <c r="J70" s="24">
        <v>710</v>
      </c>
      <c r="K70" s="24">
        <v>0.412896917534885</v>
      </c>
    </row>
    <row r="71" spans="10:11">
      <c r="J71" s="24">
        <v>720</v>
      </c>
      <c r="K71" s="24">
        <v>0.50684400137112795</v>
      </c>
    </row>
    <row r="72" spans="10:11">
      <c r="J72" s="24">
        <v>730</v>
      </c>
      <c r="K72" s="24">
        <v>0.54341955886479298</v>
      </c>
    </row>
    <row r="73" spans="10:11">
      <c r="J73" s="24">
        <v>740</v>
      </c>
      <c r="K73" s="24">
        <v>0.53302882576335398</v>
      </c>
    </row>
    <row r="74" spans="10:11">
      <c r="J74" s="24">
        <v>750</v>
      </c>
      <c r="K74" s="24">
        <v>0.48607703781428502</v>
      </c>
    </row>
    <row r="75" spans="10:11">
      <c r="J75" s="24">
        <v>760</v>
      </c>
      <c r="K75" s="24">
        <v>0.41296943076505899</v>
      </c>
    </row>
    <row r="76" spans="10:11">
      <c r="J76" s="24">
        <v>770</v>
      </c>
      <c r="K76" s="24">
        <v>0.32411124036314998</v>
      </c>
    </row>
    <row r="77" spans="10:11">
      <c r="J77" s="24">
        <v>780</v>
      </c>
      <c r="K77" s="24">
        <v>0.229907702356032</v>
      </c>
    </row>
    <row r="78" spans="10:11">
      <c r="J78" s="24">
        <v>790</v>
      </c>
      <c r="K78" s="24">
        <v>0.14076405249117899</v>
      </c>
    </row>
    <row r="79" spans="10:11">
      <c r="J79" s="24">
        <v>800</v>
      </c>
      <c r="K79" s="24">
        <v>6.7085526516063906E-2</v>
      </c>
    </row>
    <row r="80" spans="10:11">
      <c r="J80" s="24">
        <v>810</v>
      </c>
      <c r="K80" s="24">
        <v>1.92773601781609E-2</v>
      </c>
    </row>
    <row r="81" spans="10:11">
      <c r="J81" s="24">
        <v>820</v>
      </c>
      <c r="K81" s="24">
        <v>5.2182570569509999E-3</v>
      </c>
    </row>
    <row r="82" spans="10:11">
      <c r="J82" s="24">
        <v>830</v>
      </c>
      <c r="K82" s="24">
        <v>1.73326102595323E-2</v>
      </c>
    </row>
    <row r="83" spans="10:11">
      <c r="J83" s="24">
        <v>840</v>
      </c>
      <c r="K83" s="24">
        <v>4.2203444590179502E-2</v>
      </c>
    </row>
    <row r="84" spans="10:11">
      <c r="J84" s="24">
        <v>850</v>
      </c>
      <c r="K84" s="24">
        <v>6.6402885177244395E-2</v>
      </c>
    </row>
  </sheetData>
  <mergeCells count="2">
    <mergeCell ref="A2:D2"/>
    <mergeCell ref="F2:I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V40"/>
  <sheetViews>
    <sheetView tabSelected="1" zoomScaleNormal="100" workbookViewId="0">
      <selection activeCell="T2" sqref="T2"/>
    </sheetView>
  </sheetViews>
  <sheetFormatPr defaultRowHeight="15"/>
  <cols>
    <col min="1" max="11" width="8.5703125"/>
    <col min="12" max="12" width="10.85546875" style="4" customWidth="1"/>
    <col min="13" max="13" width="10" style="4" customWidth="1"/>
    <col min="14" max="18" width="9.140625" style="4"/>
    <col min="19" max="19" width="8" style="4" customWidth="1"/>
    <col min="20" max="20" width="14.85546875" style="4" customWidth="1"/>
    <col min="21" max="22" width="9.140625" style="4"/>
    <col min="23" max="1025" width="8.5703125"/>
  </cols>
  <sheetData>
    <row r="1" spans="1:21">
      <c r="A1" s="52" t="s">
        <v>12</v>
      </c>
      <c r="B1" s="52"/>
      <c r="C1" s="52"/>
      <c r="D1" s="52"/>
      <c r="Q1" s="48" t="s">
        <v>18</v>
      </c>
      <c r="R1" s="48"/>
      <c r="U1" s="7" t="s">
        <v>19</v>
      </c>
    </row>
    <row r="2" spans="1:21" ht="13.35" customHeight="1">
      <c r="A2" s="53" t="s">
        <v>13</v>
      </c>
      <c r="B2" s="52" t="s">
        <v>14</v>
      </c>
      <c r="C2" s="52"/>
      <c r="D2" s="52"/>
      <c r="L2" s="49" t="s">
        <v>31</v>
      </c>
      <c r="M2" s="49"/>
      <c r="O2" s="8" t="s">
        <v>20</v>
      </c>
      <c r="P2" s="12" t="s">
        <v>21</v>
      </c>
      <c r="Q2" s="12" t="s">
        <v>22</v>
      </c>
      <c r="R2" s="12" t="s">
        <v>23</v>
      </c>
      <c r="S2" s="8" t="s">
        <v>24</v>
      </c>
      <c r="T2" s="8" t="s">
        <v>25</v>
      </c>
      <c r="U2" s="9" t="s">
        <v>26</v>
      </c>
    </row>
    <row r="3" spans="1:21">
      <c r="A3" s="53"/>
      <c r="B3" s="1" t="s">
        <v>15</v>
      </c>
      <c r="C3" s="1" t="s">
        <v>11</v>
      </c>
      <c r="D3" s="1" t="s">
        <v>16</v>
      </c>
      <c r="L3" s="17">
        <v>185</v>
      </c>
      <c r="M3" s="22">
        <v>6.9858344763199502</v>
      </c>
      <c r="N3" s="4" t="s">
        <v>27</v>
      </c>
      <c r="O3" s="4">
        <v>670</v>
      </c>
      <c r="P3" s="4">
        <v>0.56999999999999995</v>
      </c>
      <c r="Q3" s="4">
        <v>900</v>
      </c>
      <c r="R3" s="4">
        <f>Q3*3</f>
        <v>2700</v>
      </c>
      <c r="S3" s="10">
        <f>(PI()*Q3*0.000001)/(O3*0.000000001)</f>
        <v>4220.0498331803183</v>
      </c>
      <c r="T3" s="11">
        <f>(PI()*R3*0.000001)/(O3*0.000000001)</f>
        <v>12660.149499540958</v>
      </c>
      <c r="U3" s="7">
        <f>ATAN(435.1*0.000001/P3)</f>
        <v>7.6333318507426184E-4</v>
      </c>
    </row>
    <row r="4" spans="1:21">
      <c r="A4" s="4">
        <f>'5-25-2012'!E$2</f>
        <v>185</v>
      </c>
      <c r="B4" s="3">
        <f>'5-25-2012'!E$24</f>
        <v>5.8</v>
      </c>
      <c r="C4" s="3">
        <f>'5-25-2012'!E$25</f>
        <v>1.7651599003161762</v>
      </c>
      <c r="D4" s="5">
        <f>'5-25-2012'!E$26</f>
        <v>0.39470175282637221</v>
      </c>
      <c r="L4" s="17">
        <v>235</v>
      </c>
      <c r="M4" s="22">
        <v>5.4962152004161497</v>
      </c>
      <c r="N4" s="4" t="s">
        <v>28</v>
      </c>
      <c r="O4" s="4">
        <f>AVERAGE(541,551)</f>
        <v>546</v>
      </c>
      <c r="P4" s="4">
        <f>0.57</f>
        <v>0.56999999999999995</v>
      </c>
      <c r="Q4" s="4">
        <v>900</v>
      </c>
      <c r="R4" s="4">
        <f>Q4*3</f>
        <v>2700</v>
      </c>
      <c r="S4" s="10">
        <f>(PI()*Q4*0.000001)/(O4*0.000000001)</f>
        <v>5178.449428994164</v>
      </c>
      <c r="T4" s="11">
        <f>(PI()*R4*0.000001)/(O4*0.000000001)</f>
        <v>15535.348286982493</v>
      </c>
      <c r="U4" s="7">
        <f>ATAN(447.1*0.000001/P4)</f>
        <v>7.8438580404488641E-4</v>
      </c>
    </row>
    <row r="5" spans="1:21">
      <c r="A5" s="4">
        <f>'5-25-2012'!F$2</f>
        <v>235</v>
      </c>
      <c r="B5" s="3">
        <f>'5-25-2012'!F$24</f>
        <v>8.4</v>
      </c>
      <c r="C5" s="3">
        <f>'5-25-2012'!F$25</f>
        <v>1.6982963599783716</v>
      </c>
      <c r="D5" s="5">
        <f>'5-25-2012'!F$26</f>
        <v>0.37975061068520921</v>
      </c>
      <c r="L5" s="17">
        <v>285</v>
      </c>
      <c r="M5" s="22">
        <v>34.975031278318703</v>
      </c>
      <c r="S5" s="4">
        <v>1400</v>
      </c>
    </row>
    <row r="6" spans="1:21">
      <c r="A6" s="4">
        <f>'5-25-2012'!G$2</f>
        <v>285</v>
      </c>
      <c r="B6" s="3">
        <f>'5-25-2012'!G$24</f>
        <v>34.6</v>
      </c>
      <c r="C6" s="3">
        <f>'5-25-2012'!G$25</f>
        <v>3.8443396531031198</v>
      </c>
      <c r="D6" s="2">
        <f>'5-25-2012'!G$26</f>
        <v>0.85962047929365359</v>
      </c>
      <c r="L6" s="17">
        <v>335</v>
      </c>
      <c r="M6" s="22">
        <v>23.014092284426301</v>
      </c>
      <c r="O6" s="48" t="s">
        <v>64</v>
      </c>
      <c r="P6" s="48"/>
      <c r="Q6" s="48"/>
      <c r="R6" s="48"/>
    </row>
    <row r="7" spans="1:21">
      <c r="A7" s="4">
        <f>'5-25-2012'!H$2</f>
        <v>335</v>
      </c>
      <c r="B7" s="3">
        <f>'5-25-2012'!H$24</f>
        <v>22.9</v>
      </c>
      <c r="C7" s="3">
        <f>'5-25-2012'!H$25</f>
        <v>4.3152117713478333</v>
      </c>
      <c r="D7" s="2">
        <f>'5-25-2012'!H$26</f>
        <v>0.96491068580410344</v>
      </c>
      <c r="L7" s="17">
        <v>385</v>
      </c>
      <c r="M7" s="22">
        <v>51.989134581119899</v>
      </c>
      <c r="O7" s="4" t="s">
        <v>67</v>
      </c>
      <c r="P7" s="30" t="s">
        <v>57</v>
      </c>
      <c r="Q7" s="30" t="s">
        <v>56</v>
      </c>
    </row>
    <row r="8" spans="1:21">
      <c r="A8" s="4">
        <f>'5-25-2012'!I$2</f>
        <v>385</v>
      </c>
      <c r="B8" s="3">
        <f>'5-25-2012'!I$24</f>
        <v>52.25</v>
      </c>
      <c r="C8" s="3">
        <f>'5-25-2012'!I$25</f>
        <v>3.9185792269513624</v>
      </c>
      <c r="D8" s="2">
        <f>'5-25-2012'!I$26</f>
        <v>0.87622095266818223</v>
      </c>
      <c r="L8" s="17">
        <v>435</v>
      </c>
      <c r="M8" s="22">
        <v>105.009881530218</v>
      </c>
      <c r="O8" s="4" t="s">
        <v>65</v>
      </c>
      <c r="P8" s="4">
        <v>435.1</v>
      </c>
      <c r="Q8" s="4">
        <v>5.96</v>
      </c>
    </row>
    <row r="9" spans="1:21">
      <c r="A9" s="4">
        <f>'5-25-2012'!J$2</f>
        <v>435</v>
      </c>
      <c r="B9" s="3">
        <f>'5-25-2012'!J$24</f>
        <v>104.9</v>
      </c>
      <c r="C9" s="3">
        <f>'5-25-2012'!J$25</f>
        <v>8.7473304198300177</v>
      </c>
      <c r="D9" s="2">
        <f>'5-25-2012'!J$26</f>
        <v>1.9559625440391692</v>
      </c>
      <c r="L9" s="17">
        <v>485</v>
      </c>
      <c r="M9" s="22">
        <v>10.989732327582299</v>
      </c>
      <c r="O9" s="30" t="s">
        <v>58</v>
      </c>
      <c r="P9" s="4">
        <f>549</f>
        <v>549</v>
      </c>
      <c r="Q9" s="4">
        <v>1.512</v>
      </c>
      <c r="S9" s="7"/>
    </row>
    <row r="10" spans="1:21">
      <c r="A10" s="4">
        <f>'5-25-2012'!K$2</f>
        <v>485</v>
      </c>
      <c r="B10" s="3">
        <f>'5-25-2012'!K$24</f>
        <v>10.9375</v>
      </c>
      <c r="C10" s="3">
        <f>'5-25-2012'!K$25</f>
        <v>2.2647663602823727</v>
      </c>
      <c r="D10" s="2">
        <f>'5-25-2012'!K$26</f>
        <v>0.56619159007059316</v>
      </c>
      <c r="L10" s="17">
        <v>535</v>
      </c>
      <c r="M10" s="22">
        <v>36.012366446538202</v>
      </c>
      <c r="O10" s="4" t="s">
        <v>59</v>
      </c>
      <c r="P10" s="7">
        <v>523</v>
      </c>
      <c r="Q10" s="4">
        <v>5.96</v>
      </c>
      <c r="S10" s="7"/>
    </row>
    <row r="11" spans="1:21">
      <c r="A11" s="4">
        <f>'5-25-2012'!L$2</f>
        <v>535</v>
      </c>
      <c r="B11" s="3">
        <f>'5-25-2012'!L$24</f>
        <v>35.75</v>
      </c>
      <c r="C11" s="3">
        <f>'5-25-2012'!L$25</f>
        <v>4.7002239588298229</v>
      </c>
      <c r="D11" s="2">
        <f>'5-25-2012'!L$26</f>
        <v>1.0510020281416657</v>
      </c>
      <c r="L11" s="17">
        <v>585</v>
      </c>
      <c r="M11" s="22">
        <v>22.9809617593558</v>
      </c>
      <c r="O11" s="4" t="s">
        <v>66</v>
      </c>
      <c r="P11" s="4">
        <v>6.4279999999999999</v>
      </c>
      <c r="Q11" s="4">
        <v>3.15</v>
      </c>
    </row>
    <row r="12" spans="1:21">
      <c r="A12" s="4">
        <f>'5-25-2012'!M$2</f>
        <v>585</v>
      </c>
      <c r="B12" s="3">
        <f>'5-25-2012'!M$24</f>
        <v>23.45</v>
      </c>
      <c r="C12" s="3">
        <f>'5-25-2012'!M$25</f>
        <v>3.80408367830927</v>
      </c>
      <c r="D12" s="2">
        <f>'5-25-2012'!M$26</f>
        <v>0.85061896967969697</v>
      </c>
      <c r="L12" s="17">
        <v>635</v>
      </c>
      <c r="M12" s="22">
        <v>7.0348481156140501</v>
      </c>
    </row>
    <row r="13" spans="1:21">
      <c r="A13" s="4">
        <f>'5-25-2012'!N$2</f>
        <v>635</v>
      </c>
      <c r="B13" s="3">
        <f>'5-25-2012'!N$24</f>
        <v>7.55</v>
      </c>
      <c r="C13" s="3">
        <f>'5-25-2012'!N$25</f>
        <v>1.8202082009311036</v>
      </c>
      <c r="D13" s="5">
        <f>'5-25-2012'!N$26</f>
        <v>0.40701092704845432</v>
      </c>
      <c r="L13" s="17">
        <v>685</v>
      </c>
      <c r="M13" s="22">
        <v>5.5119020000907</v>
      </c>
    </row>
    <row r="14" spans="1:21">
      <c r="A14" s="4">
        <f>'5-25-2012'!O$2</f>
        <v>685</v>
      </c>
      <c r="B14" s="3">
        <f>'5-25-2012'!O$24</f>
        <v>3.35</v>
      </c>
      <c r="C14" s="3">
        <f>'5-25-2012'!O$25</f>
        <v>1.3088765773505318</v>
      </c>
      <c r="D14" s="5">
        <f>'5-25-2012'!O$26</f>
        <v>0.29267370011130506</v>
      </c>
      <c r="L14" s="49" t="s">
        <v>35</v>
      </c>
      <c r="M14" s="49"/>
    </row>
    <row r="15" spans="1:21">
      <c r="A15" s="4"/>
      <c r="B15" s="3"/>
      <c r="C15" s="3"/>
      <c r="D15" s="5"/>
      <c r="L15" s="17">
        <v>424</v>
      </c>
      <c r="M15" s="23" t="s">
        <v>37</v>
      </c>
    </row>
    <row r="16" spans="1:21">
      <c r="A16" s="4"/>
      <c r="B16" s="3"/>
      <c r="C16" s="3"/>
      <c r="D16" s="5"/>
      <c r="L16" s="17">
        <v>110.6</v>
      </c>
      <c r="M16" s="23" t="s">
        <v>38</v>
      </c>
      <c r="N16" s="4" t="s">
        <v>39</v>
      </c>
    </row>
    <row r="17" spans="1:20">
      <c r="A17" s="3"/>
      <c r="B17" s="3"/>
      <c r="C17" s="3"/>
      <c r="D17" s="3"/>
      <c r="N17" s="4" t="s">
        <v>40</v>
      </c>
    </row>
    <row r="18" spans="1:20">
      <c r="A18" s="54" t="s">
        <v>17</v>
      </c>
      <c r="B18" s="54"/>
      <c r="C18" s="54"/>
      <c r="D18" s="54"/>
      <c r="L18" s="49" t="s">
        <v>41</v>
      </c>
      <c r="M18" s="49"/>
      <c r="P18" s="14"/>
      <c r="Q18" s="15"/>
      <c r="R18" s="15"/>
      <c r="S18" s="15"/>
    </row>
    <row r="19" spans="1:20" ht="13.35" customHeight="1">
      <c r="A19" s="53" t="s">
        <v>13</v>
      </c>
      <c r="B19" s="52" t="s">
        <v>14</v>
      </c>
      <c r="C19" s="52"/>
      <c r="D19" s="52"/>
      <c r="L19" s="16" t="s">
        <v>29</v>
      </c>
      <c r="M19" s="16" t="s">
        <v>30</v>
      </c>
    </row>
    <row r="20" spans="1:20">
      <c r="A20" s="53"/>
      <c r="B20" s="1" t="s">
        <v>15</v>
      </c>
      <c r="C20" s="1" t="s">
        <v>11</v>
      </c>
      <c r="D20" s="1" t="s">
        <v>16</v>
      </c>
      <c r="L20" s="17">
        <v>185</v>
      </c>
      <c r="M20" s="17">
        <v>1.2845331139471801</v>
      </c>
    </row>
    <row r="21" spans="1:20">
      <c r="A21" s="4">
        <f>'5-25-2012'!R$2</f>
        <v>185</v>
      </c>
      <c r="B21" s="5">
        <f>'5-25-2012'!R$24</f>
        <v>1.21</v>
      </c>
      <c r="C21" s="5">
        <f>'5-25-2012'!R$25</f>
        <v>0.15525869752737009</v>
      </c>
      <c r="D21" s="6">
        <f>'5-25-2012'!R$26</f>
        <v>3.4716900176927801E-2</v>
      </c>
      <c r="L21" s="17">
        <v>235</v>
      </c>
      <c r="M21" s="17">
        <v>1.6036199095033199</v>
      </c>
      <c r="Q21" s="7"/>
      <c r="R21" s="7"/>
      <c r="S21" s="7"/>
      <c r="T21" s="7"/>
    </row>
    <row r="22" spans="1:20">
      <c r="A22" s="4">
        <f>'5-25-2012'!S$2</f>
        <v>235</v>
      </c>
      <c r="B22" s="3">
        <f>'5-25-2012'!S$24</f>
        <v>2</v>
      </c>
      <c r="C22" s="3">
        <f>'5-25-2012'!S$25</f>
        <v>1.1239029738980326</v>
      </c>
      <c r="D22" s="5">
        <f>'5-25-2012'!S$26</f>
        <v>0.25131234497501725</v>
      </c>
      <c r="L22" s="17">
        <v>285</v>
      </c>
      <c r="M22" s="17">
        <v>6.5816125051413499</v>
      </c>
      <c r="Q22" s="7"/>
      <c r="R22" s="7"/>
      <c r="S22" s="7"/>
      <c r="T22" s="7"/>
    </row>
    <row r="23" spans="1:20">
      <c r="A23" s="4">
        <f>'5-25-2012'!T$2</f>
        <v>285</v>
      </c>
      <c r="B23" s="3">
        <f>'5-25-2012'!T$24</f>
        <v>5.85</v>
      </c>
      <c r="C23" s="3">
        <f>'5-25-2012'!T$25</f>
        <v>2.0332758116683989</v>
      </c>
      <c r="D23" s="5">
        <f>'5-25-2012'!T$26</f>
        <v>0.45465429318966</v>
      </c>
      <c r="L23" s="17">
        <v>335</v>
      </c>
      <c r="M23" s="17">
        <v>13.990292060879799</v>
      </c>
    </row>
    <row r="24" spans="1:20">
      <c r="A24" s="4">
        <f>'5-25-2012'!U$2</f>
        <v>335</v>
      </c>
      <c r="B24" s="3">
        <f>'5-25-2012'!U$24</f>
        <v>14.05</v>
      </c>
      <c r="C24" s="3">
        <f>'5-25-2012'!U$25</f>
        <v>3.1367935354770351</v>
      </c>
      <c r="D24" s="2">
        <f>'5-25-2012'!U$26</f>
        <v>0.70140835767085485</v>
      </c>
      <c r="L24" s="17">
        <v>385</v>
      </c>
      <c r="M24" s="17">
        <v>21.326779103250001</v>
      </c>
      <c r="N24" s="4">
        <v>670</v>
      </c>
      <c r="O24" s="13" t="s">
        <v>32</v>
      </c>
      <c r="Q24" s="4" t="s">
        <v>33</v>
      </c>
    </row>
    <row r="25" spans="1:20">
      <c r="A25" s="4">
        <f>'5-25-2012'!V$2</f>
        <v>385</v>
      </c>
      <c r="B25" s="3">
        <f>'5-25-2012'!V$24</f>
        <v>21.2</v>
      </c>
      <c r="C25" s="3">
        <f>'5-25-2012'!V$25</f>
        <v>3.458018903482476</v>
      </c>
      <c r="D25" s="2">
        <f>'5-25-2012'!V$26</f>
        <v>0.77323653356661004</v>
      </c>
      <c r="L25" s="17">
        <v>435</v>
      </c>
      <c r="M25" s="17">
        <v>26.314438502674498</v>
      </c>
      <c r="Q25" s="4" t="s">
        <v>34</v>
      </c>
    </row>
    <row r="26" spans="1:20">
      <c r="A26" s="4">
        <f>'5-25-2012'!W$2</f>
        <v>435</v>
      </c>
      <c r="B26" s="3">
        <f>'5-25-2012'!W$24</f>
        <v>25.55</v>
      </c>
      <c r="C26" s="3">
        <f>'5-25-2012'!W$25</f>
        <v>3.1867323637065561</v>
      </c>
      <c r="D26" s="2">
        <f>'5-25-2012'!W$26</f>
        <v>0.71257501913464427</v>
      </c>
      <c r="L26" s="17">
        <v>485</v>
      </c>
      <c r="M26" s="17">
        <v>27.344960921431699</v>
      </c>
      <c r="Q26" s="4" t="s">
        <v>36</v>
      </c>
    </row>
    <row r="27" spans="1:20">
      <c r="A27" s="4">
        <f>'5-25-2012'!X$2</f>
        <v>485</v>
      </c>
      <c r="B27" s="3">
        <f>'5-25-2012'!X$24</f>
        <v>26.85</v>
      </c>
      <c r="C27" s="3">
        <f>'5-25-2012'!X$25</f>
        <v>5.1938729084829989</v>
      </c>
      <c r="D27" s="2">
        <f>'5-25-2012'!X$26</f>
        <v>1.2583057392117916</v>
      </c>
      <c r="L27" s="17">
        <v>535</v>
      </c>
      <c r="M27" s="17">
        <v>23.861620732208401</v>
      </c>
    </row>
    <row r="28" spans="1:20">
      <c r="A28" s="4">
        <f>'5-25-2012'!Y$2</f>
        <v>535</v>
      </c>
      <c r="B28" s="3">
        <f>'5-25-2012'!Y$24</f>
        <v>23.9</v>
      </c>
      <c r="C28" s="3">
        <f>'5-25-2012'!Y$25</f>
        <v>4.3757706088245296</v>
      </c>
      <c r="D28" s="2">
        <f>'5-25-2012'!Y$26</f>
        <v>0.9784520535277289</v>
      </c>
      <c r="L28" s="17">
        <v>585</v>
      </c>
      <c r="M28" s="17">
        <v>16.6837104072399</v>
      </c>
    </row>
    <row r="29" spans="1:20">
      <c r="A29" s="4">
        <f>'5-25-2012'!Z$2</f>
        <v>585</v>
      </c>
      <c r="B29" s="3">
        <f>'5-25-2012'!Z$24</f>
        <v>16.5</v>
      </c>
      <c r="C29" s="3">
        <f>'5-25-2012'!Z$25</f>
        <v>2.3951705795753164</v>
      </c>
      <c r="D29" s="2">
        <f>'5-25-2012'!Z$26</f>
        <v>0.53557642336379763</v>
      </c>
      <c r="L29" s="17">
        <v>635</v>
      </c>
      <c r="M29" s="17">
        <v>8.2721513780351792</v>
      </c>
    </row>
    <row r="30" spans="1:20">
      <c r="A30" s="4">
        <f>'5-25-2012'!AA$2</f>
        <v>635</v>
      </c>
      <c r="B30" s="3">
        <f>'5-25-2012'!AA$24</f>
        <v>8.15</v>
      </c>
      <c r="C30" s="3">
        <f>'5-25-2012'!AA$25</f>
        <v>1.8994459025837254</v>
      </c>
      <c r="D30" s="5">
        <f>'5-25-2012'!AA$26</f>
        <v>0.42472901577606531</v>
      </c>
      <c r="L30" s="17">
        <v>685</v>
      </c>
      <c r="M30" s="17">
        <v>2.9362813656932398</v>
      </c>
      <c r="T30" s="4" t="s">
        <v>60</v>
      </c>
    </row>
    <row r="31" spans="1:20">
      <c r="A31" s="4">
        <f>'5-25-2012'!AB$2</f>
        <v>685</v>
      </c>
      <c r="B31" s="3">
        <f>'5-25-2012'!AB$24</f>
        <v>2.95</v>
      </c>
      <c r="C31" s="3">
        <f>'5-25-2012'!AB$25</f>
        <v>1.276302224561664</v>
      </c>
      <c r="D31" s="5">
        <f>'5-25-2012'!AB$26</f>
        <v>0.28538985339540823</v>
      </c>
      <c r="L31" s="50" t="s">
        <v>42</v>
      </c>
      <c r="M31" s="51"/>
    </row>
    <row r="32" spans="1:20">
      <c r="L32" s="18">
        <v>472</v>
      </c>
      <c r="M32" s="19" t="s">
        <v>37</v>
      </c>
    </row>
    <row r="33" spans="12:20">
      <c r="L33" s="20">
        <f>0.999196*27.5</f>
        <v>27.477889999999999</v>
      </c>
      <c r="M33" s="21" t="s">
        <v>38</v>
      </c>
    </row>
    <row r="34" spans="12:20">
      <c r="L34" s="4" t="s">
        <v>43</v>
      </c>
    </row>
    <row r="35" spans="12:20">
      <c r="Q35" s="48" t="s">
        <v>68</v>
      </c>
      <c r="R35" s="48"/>
      <c r="S35" s="48"/>
    </row>
    <row r="36" spans="12:20">
      <c r="Q36" s="4" t="s">
        <v>61</v>
      </c>
      <c r="R36" s="4" t="s">
        <v>62</v>
      </c>
      <c r="S36" s="4" t="s">
        <v>63</v>
      </c>
    </row>
    <row r="37" spans="12:20">
      <c r="Q37" s="4">
        <v>561</v>
      </c>
      <c r="R37" s="4">
        <v>580</v>
      </c>
      <c r="S37" s="4">
        <f>R37-Q37</f>
        <v>19</v>
      </c>
      <c r="T37" s="4" t="s">
        <v>72</v>
      </c>
    </row>
    <row r="38" spans="12:20">
      <c r="P38" s="4" t="s">
        <v>69</v>
      </c>
    </row>
    <row r="39" spans="12:20">
      <c r="P39" s="4" t="s">
        <v>70</v>
      </c>
    </row>
    <row r="40" spans="12:20">
      <c r="P40" s="4" t="s">
        <v>71</v>
      </c>
    </row>
  </sheetData>
  <mergeCells count="13">
    <mergeCell ref="A1:D1"/>
    <mergeCell ref="A2:A3"/>
    <mergeCell ref="B2:D2"/>
    <mergeCell ref="A18:D18"/>
    <mergeCell ref="A19:A20"/>
    <mergeCell ref="B19:D19"/>
    <mergeCell ref="Q35:S35"/>
    <mergeCell ref="Q1:R1"/>
    <mergeCell ref="L2:M2"/>
    <mergeCell ref="L14:M14"/>
    <mergeCell ref="L18:M18"/>
    <mergeCell ref="L31:M31"/>
    <mergeCell ref="O6:R6"/>
  </mergeCells>
  <pageMargins left="0.7" right="0.7" top="0.75" bottom="0.75" header="0.51180555555555496" footer="0.51180555555555496"/>
  <pageSetup firstPageNumber="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F72"/>
  <sheetViews>
    <sheetView zoomScaleNormal="100" workbookViewId="0">
      <selection activeCell="F2" sqref="F2:F72"/>
    </sheetView>
  </sheetViews>
  <sheetFormatPr defaultRowHeight="15"/>
  <cols>
    <col min="1" max="1025" width="8.5703125"/>
  </cols>
  <sheetData>
    <row r="1" spans="1:6">
      <c r="A1" s="4">
        <f>'5-25-2012'!E$2</f>
        <v>185</v>
      </c>
      <c r="B1" s="3">
        <f>'5-25-2012'!E$24</f>
        <v>5.8</v>
      </c>
      <c r="C1" s="3">
        <f>'5-25-2012'!E$25</f>
        <v>1.7651599003161762</v>
      </c>
    </row>
    <row r="2" spans="1:6">
      <c r="A2" s="4">
        <f>'5-25-2012'!F$2</f>
        <v>235</v>
      </c>
      <c r="B2" s="3">
        <f>'5-25-2012'!F$24</f>
        <v>8.4</v>
      </c>
      <c r="C2" s="3">
        <f>'5-25-2012'!F$25</f>
        <v>1.6982963599783716</v>
      </c>
      <c r="E2">
        <v>0</v>
      </c>
      <c r="F2">
        <v>1.2E-2</v>
      </c>
    </row>
    <row r="3" spans="1:6">
      <c r="A3" s="4">
        <f>'5-25-2012'!G$2</f>
        <v>285</v>
      </c>
      <c r="B3" s="3">
        <f>'5-25-2012'!G$24</f>
        <v>34.6</v>
      </c>
      <c r="C3" s="3">
        <f>'5-25-2012'!G$25</f>
        <v>3.8443396531031198</v>
      </c>
      <c r="E3">
        <v>50</v>
      </c>
      <c r="F3">
        <v>1.0999999999999999E-2</v>
      </c>
    </row>
    <row r="4" spans="1:6">
      <c r="A4" s="4">
        <f>'5-25-2012'!H$2</f>
        <v>335</v>
      </c>
      <c r="B4" s="3">
        <f>'5-25-2012'!H$24</f>
        <v>22.9</v>
      </c>
      <c r="C4" s="3">
        <f>'5-25-2012'!H$25</f>
        <v>4.3152117713478333</v>
      </c>
      <c r="E4">
        <v>100</v>
      </c>
      <c r="F4">
        <v>5.6000000000000001E-2</v>
      </c>
    </row>
    <row r="5" spans="1:6">
      <c r="A5" s="4">
        <f>'5-25-2012'!I$2</f>
        <v>385</v>
      </c>
      <c r="B5" s="3">
        <f>'5-25-2012'!I$24</f>
        <v>52.25</v>
      </c>
      <c r="C5" s="3">
        <f>'5-25-2012'!I$25</f>
        <v>3.9185792269513624</v>
      </c>
      <c r="E5">
        <v>120</v>
      </c>
      <c r="F5">
        <v>7.0999999999999994E-2</v>
      </c>
    </row>
    <row r="6" spans="1:6">
      <c r="A6" s="4">
        <f>'5-25-2012'!J$2</f>
        <v>435</v>
      </c>
      <c r="B6" s="3">
        <f>'5-25-2012'!J$24</f>
        <v>104.9</v>
      </c>
      <c r="C6" s="3">
        <f>'5-25-2012'!J$25</f>
        <v>8.7473304198300177</v>
      </c>
      <c r="E6">
        <v>140</v>
      </c>
      <c r="F6">
        <v>0.155</v>
      </c>
    </row>
    <row r="7" spans="1:6">
      <c r="A7" s="4">
        <f>'5-25-2012'!K$2</f>
        <v>485</v>
      </c>
      <c r="B7" s="3">
        <f>'5-25-2012'!K$24</f>
        <v>10.9375</v>
      </c>
      <c r="C7" s="3">
        <f>'5-25-2012'!K$25</f>
        <v>2.2647663602823727</v>
      </c>
      <c r="E7">
        <v>150</v>
      </c>
      <c r="F7">
        <v>0.221</v>
      </c>
    </row>
    <row r="8" spans="1:6">
      <c r="A8" s="4">
        <f>'5-25-2012'!L$2</f>
        <v>535</v>
      </c>
      <c r="B8" s="3">
        <f>'5-25-2012'!L$24</f>
        <v>35.75</v>
      </c>
      <c r="C8" s="3">
        <f>'5-25-2012'!L$25</f>
        <v>4.7002239588298229</v>
      </c>
      <c r="E8">
        <v>160</v>
      </c>
      <c r="F8">
        <v>0.25</v>
      </c>
    </row>
    <row r="9" spans="1:6">
      <c r="A9" s="4">
        <f>'5-25-2012'!M$2</f>
        <v>585</v>
      </c>
      <c r="B9" s="3">
        <f>'5-25-2012'!M$24</f>
        <v>23.45</v>
      </c>
      <c r="C9" s="3">
        <f>'5-25-2012'!M$25</f>
        <v>3.80408367830927</v>
      </c>
      <c r="E9">
        <v>170</v>
      </c>
      <c r="F9">
        <v>0.23</v>
      </c>
    </row>
    <row r="10" spans="1:6">
      <c r="A10" s="4">
        <f>'5-25-2012'!N$2</f>
        <v>635</v>
      </c>
      <c r="B10" s="3">
        <f>'5-25-2012'!N$24</f>
        <v>7.55</v>
      </c>
      <c r="C10" s="3">
        <f>'5-25-2012'!N$25</f>
        <v>1.8202082009311036</v>
      </c>
      <c r="E10">
        <v>180</v>
      </c>
      <c r="F10">
        <v>0.16900000000000001</v>
      </c>
    </row>
    <row r="11" spans="1:6">
      <c r="A11" s="4">
        <f>'5-25-2012'!O$2</f>
        <v>685</v>
      </c>
      <c r="B11" s="3">
        <f>'5-25-2012'!O$24</f>
        <v>3.35</v>
      </c>
      <c r="C11" s="3">
        <f>'5-25-2012'!O$25</f>
        <v>1.3088765773505318</v>
      </c>
      <c r="E11">
        <v>190</v>
      </c>
      <c r="F11">
        <v>0.104</v>
      </c>
    </row>
    <row r="12" spans="1:6">
      <c r="E12">
        <v>200</v>
      </c>
      <c r="F12">
        <v>0.115</v>
      </c>
    </row>
    <row r="13" spans="1:6">
      <c r="E13">
        <v>210</v>
      </c>
      <c r="F13">
        <v>0.251</v>
      </c>
    </row>
    <row r="14" spans="1:6">
      <c r="E14">
        <v>220</v>
      </c>
      <c r="F14">
        <v>0.53300000000000003</v>
      </c>
    </row>
    <row r="15" spans="1:6">
      <c r="E15">
        <v>230</v>
      </c>
      <c r="F15">
        <v>0.876</v>
      </c>
    </row>
    <row r="16" spans="1:6">
      <c r="E16">
        <v>240</v>
      </c>
      <c r="F16">
        <v>1.099</v>
      </c>
    </row>
    <row r="17" spans="5:6">
      <c r="E17">
        <v>250</v>
      </c>
      <c r="F17">
        <v>1.1319999999999999</v>
      </c>
    </row>
    <row r="18" spans="5:6">
      <c r="E18">
        <v>260</v>
      </c>
      <c r="F18">
        <v>0.93</v>
      </c>
    </row>
    <row r="19" spans="5:6">
      <c r="E19">
        <v>270</v>
      </c>
      <c r="F19">
        <v>0.54400000000000004</v>
      </c>
    </row>
    <row r="20" spans="5:6">
      <c r="E20">
        <v>280</v>
      </c>
      <c r="F20">
        <v>0.192</v>
      </c>
    </row>
    <row r="21" spans="5:6">
      <c r="E21">
        <v>290</v>
      </c>
      <c r="F21">
        <v>8.5000000000000006E-2</v>
      </c>
    </row>
    <row r="22" spans="5:6">
      <c r="E22">
        <v>300</v>
      </c>
      <c r="F22">
        <v>0.38500000000000001</v>
      </c>
    </row>
    <row r="23" spans="5:6">
      <c r="E23">
        <v>310</v>
      </c>
      <c r="F23">
        <v>0.96799999999999997</v>
      </c>
    </row>
    <row r="24" spans="5:6">
      <c r="E24">
        <v>320</v>
      </c>
      <c r="F24">
        <v>1.7330000000000001</v>
      </c>
    </row>
    <row r="25" spans="5:6">
      <c r="E25">
        <v>330</v>
      </c>
      <c r="F25">
        <v>2.2799999999999998</v>
      </c>
    </row>
    <row r="26" spans="5:6">
      <c r="E26">
        <v>340</v>
      </c>
      <c r="F26">
        <v>2.3439999999999999</v>
      </c>
    </row>
    <row r="27" spans="5:6">
      <c r="E27">
        <v>350</v>
      </c>
      <c r="F27">
        <v>1.9039999999999999</v>
      </c>
    </row>
    <row r="28" spans="5:6">
      <c r="E28">
        <v>360</v>
      </c>
      <c r="F28">
        <v>1.155</v>
      </c>
    </row>
    <row r="29" spans="5:6">
      <c r="E29">
        <v>370</v>
      </c>
      <c r="F29">
        <v>0.4</v>
      </c>
    </row>
    <row r="30" spans="5:6">
      <c r="E30">
        <v>380</v>
      </c>
      <c r="F30">
        <v>3.6999999999999998E-2</v>
      </c>
    </row>
    <row r="31" spans="5:6">
      <c r="E31">
        <v>390</v>
      </c>
      <c r="F31">
        <v>0.27700000000000002</v>
      </c>
    </row>
    <row r="32" spans="5:6">
      <c r="E32">
        <v>400</v>
      </c>
      <c r="F32">
        <v>1.0649999999999999</v>
      </c>
    </row>
    <row r="33" spans="5:6">
      <c r="E33">
        <v>410</v>
      </c>
      <c r="F33">
        <v>2.077</v>
      </c>
    </row>
    <row r="34" spans="5:6">
      <c r="E34">
        <v>420</v>
      </c>
      <c r="F34">
        <v>2.7240000000000002</v>
      </c>
    </row>
    <row r="35" spans="5:6">
      <c r="E35">
        <v>430</v>
      </c>
      <c r="F35">
        <v>2.899</v>
      </c>
    </row>
    <row r="36" spans="5:6">
      <c r="E36">
        <v>440</v>
      </c>
      <c r="F36">
        <v>2.4260000000000002</v>
      </c>
    </row>
    <row r="37" spans="5:6">
      <c r="E37">
        <v>450</v>
      </c>
      <c r="F37">
        <v>1.46</v>
      </c>
    </row>
    <row r="38" spans="5:6">
      <c r="E38">
        <v>460</v>
      </c>
      <c r="F38">
        <v>0.63800000000000001</v>
      </c>
    </row>
    <row r="39" spans="5:6">
      <c r="E39">
        <v>470</v>
      </c>
      <c r="F39">
        <v>0.105</v>
      </c>
    </row>
    <row r="40" spans="5:6">
      <c r="E40">
        <v>480</v>
      </c>
      <c r="F40">
        <v>0.14299999999999999</v>
      </c>
    </row>
    <row r="41" spans="5:6">
      <c r="E41">
        <v>490</v>
      </c>
      <c r="F41">
        <v>0.69</v>
      </c>
    </row>
    <row r="42" spans="5:6">
      <c r="E42">
        <v>500</v>
      </c>
      <c r="F42">
        <v>1.4650000000000001</v>
      </c>
    </row>
    <row r="43" spans="5:6">
      <c r="E43">
        <v>510</v>
      </c>
      <c r="F43">
        <v>2.089</v>
      </c>
    </row>
    <row r="44" spans="5:6">
      <c r="E44">
        <v>520</v>
      </c>
      <c r="F44">
        <v>2.2770000000000001</v>
      </c>
    </row>
    <row r="45" spans="5:6">
      <c r="E45">
        <v>530</v>
      </c>
      <c r="F45">
        <v>1.992</v>
      </c>
    </row>
    <row r="46" spans="5:6">
      <c r="E46">
        <v>540</v>
      </c>
      <c r="F46">
        <v>1.35</v>
      </c>
    </row>
    <row r="47" spans="5:6">
      <c r="E47">
        <v>550</v>
      </c>
      <c r="F47">
        <v>0.65900000000000003</v>
      </c>
    </row>
    <row r="48" spans="5:6">
      <c r="E48">
        <v>560</v>
      </c>
      <c r="F48">
        <v>0.183</v>
      </c>
    </row>
    <row r="49" spans="5:6">
      <c r="E49">
        <v>570</v>
      </c>
      <c r="F49">
        <v>9.8000000000000004E-2</v>
      </c>
    </row>
    <row r="50" spans="5:6">
      <c r="E50">
        <v>580</v>
      </c>
      <c r="F50">
        <v>0.30399999999999999</v>
      </c>
    </row>
    <row r="51" spans="5:6">
      <c r="E51">
        <v>590</v>
      </c>
      <c r="F51">
        <v>0.68400000000000005</v>
      </c>
    </row>
    <row r="52" spans="5:6">
      <c r="E52">
        <v>600</v>
      </c>
      <c r="F52">
        <v>0.98799999999999999</v>
      </c>
    </row>
    <row r="53" spans="5:6">
      <c r="E53">
        <v>610</v>
      </c>
      <c r="F53">
        <v>1.06</v>
      </c>
    </row>
    <row r="54" spans="5:6">
      <c r="E54">
        <v>620</v>
      </c>
      <c r="F54">
        <v>0.91700000000000004</v>
      </c>
    </row>
    <row r="55" spans="5:6">
      <c r="E55">
        <v>630</v>
      </c>
      <c r="F55">
        <v>0.62</v>
      </c>
    </row>
    <row r="56" spans="5:6">
      <c r="E56">
        <v>640</v>
      </c>
      <c r="F56">
        <v>0.35799999999999998</v>
      </c>
    </row>
    <row r="57" spans="5:6">
      <c r="E57">
        <v>650</v>
      </c>
      <c r="F57">
        <v>0.17399999999999999</v>
      </c>
    </row>
    <row r="58" spans="5:6">
      <c r="E58">
        <v>660</v>
      </c>
      <c r="F58">
        <v>0.106</v>
      </c>
    </row>
    <row r="59" spans="5:6">
      <c r="E59">
        <v>670</v>
      </c>
      <c r="F59">
        <v>0.13600000000000001</v>
      </c>
    </row>
    <row r="60" spans="5:6">
      <c r="E60">
        <v>680</v>
      </c>
      <c r="F60">
        <v>0.188</v>
      </c>
    </row>
    <row r="61" spans="5:6">
      <c r="E61">
        <v>690</v>
      </c>
      <c r="F61">
        <v>0.22</v>
      </c>
    </row>
    <row r="62" spans="5:6">
      <c r="E62">
        <v>700</v>
      </c>
      <c r="F62">
        <v>0.20699999999999999</v>
      </c>
    </row>
    <row r="63" spans="5:6">
      <c r="E63">
        <v>710</v>
      </c>
      <c r="F63">
        <v>0.16300000000000001</v>
      </c>
    </row>
    <row r="64" spans="5:6">
      <c r="E64">
        <v>720</v>
      </c>
      <c r="F64">
        <v>0.111</v>
      </c>
    </row>
    <row r="65" spans="5:6">
      <c r="E65">
        <v>730</v>
      </c>
      <c r="F65">
        <v>8.5999999999999993E-2</v>
      </c>
    </row>
    <row r="66" spans="5:6">
      <c r="E66">
        <v>740</v>
      </c>
      <c r="F66">
        <v>7.5999999999999998E-2</v>
      </c>
    </row>
    <row r="67" spans="5:6">
      <c r="E67">
        <v>750</v>
      </c>
      <c r="F67">
        <v>7.1999999999999995E-2</v>
      </c>
    </row>
    <row r="68" spans="5:6">
      <c r="E68">
        <v>760</v>
      </c>
      <c r="F68">
        <v>6.3E-2</v>
      </c>
    </row>
    <row r="69" spans="5:6">
      <c r="E69">
        <v>770</v>
      </c>
      <c r="F69">
        <v>4.3999999999999997E-2</v>
      </c>
    </row>
    <row r="70" spans="5:6">
      <c r="E70">
        <v>780</v>
      </c>
      <c r="F70">
        <v>2.4E-2</v>
      </c>
    </row>
    <row r="71" spans="5:6">
      <c r="E71">
        <v>790</v>
      </c>
      <c r="F71">
        <v>0.01</v>
      </c>
    </row>
    <row r="72" spans="5:6">
      <c r="E72">
        <v>800</v>
      </c>
      <c r="F72">
        <v>0.01</v>
      </c>
    </row>
  </sheetData>
  <pageMargins left="0.7" right="0.7" top="0.75" bottom="0.75" header="0.51180555555555496" footer="0.51180555555555496"/>
  <pageSetup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5-25-2012</vt:lpstr>
      <vt:lpstr>Data Intensity</vt:lpstr>
      <vt:lpstr>Data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Extra-Maou</dc:creator>
  <cp:lastModifiedBy>Extra-Maou</cp:lastModifiedBy>
  <cp:revision>0</cp:revision>
  <dcterms:created xsi:type="dcterms:W3CDTF">2012-07-08T19:13:38Z</dcterms:created>
  <dcterms:modified xsi:type="dcterms:W3CDTF">2012-07-11T00:42:31Z</dcterms:modified>
</cp:coreProperties>
</file>