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Eq" sheetId="3" r:id="rId2"/>
  </sheets>
  <calcPr calcId="125725"/>
</workbook>
</file>

<file path=xl/calcChain.xml><?xml version="1.0" encoding="utf-8"?>
<calcChain xmlns="http://schemas.openxmlformats.org/spreadsheetml/2006/main">
  <c r="K11" i="1"/>
  <c r="D11"/>
  <c r="F11"/>
  <c r="C11"/>
  <c r="L12"/>
  <c r="L13"/>
  <c r="M13" s="1"/>
  <c r="L14"/>
  <c r="M14" s="1"/>
  <c r="L15"/>
  <c r="L16"/>
  <c r="L17"/>
  <c r="M17" s="1"/>
  <c r="L18"/>
  <c r="M18" s="1"/>
  <c r="L19"/>
  <c r="L20"/>
  <c r="M12"/>
  <c r="M15"/>
  <c r="M16"/>
  <c r="M19"/>
  <c r="M20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12"/>
  <c r="J13"/>
  <c r="J14"/>
  <c r="J15"/>
  <c r="J16"/>
  <c r="J17"/>
  <c r="J18"/>
  <c r="J19"/>
  <c r="J20"/>
  <c r="J21"/>
  <c r="J22"/>
  <c r="J23"/>
  <c r="K13"/>
  <c r="K14"/>
  <c r="K15"/>
  <c r="K16"/>
  <c r="K17"/>
  <c r="K12"/>
  <c r="K22"/>
  <c r="K23"/>
  <c r="K21"/>
  <c r="I18"/>
  <c r="K18"/>
  <c r="I19"/>
  <c r="K19"/>
  <c r="I20"/>
  <c r="K20"/>
  <c r="I21"/>
  <c r="I22"/>
  <c r="I23"/>
  <c r="I24"/>
  <c r="I25"/>
  <c r="I26"/>
  <c r="I27"/>
  <c r="I28"/>
  <c r="I29"/>
  <c r="I30"/>
  <c r="I31"/>
  <c r="I32"/>
  <c r="I33"/>
  <c r="I12"/>
  <c r="I13"/>
  <c r="I14"/>
  <c r="I15"/>
  <c r="I16"/>
  <c r="I17"/>
  <c r="H71"/>
  <c r="G71"/>
  <c r="F71"/>
  <c r="G70"/>
  <c r="H70" s="1"/>
  <c r="F70"/>
  <c r="G69"/>
  <c r="H69" s="1"/>
  <c r="F69"/>
  <c r="H68"/>
  <c r="G68"/>
  <c r="F68"/>
  <c r="H67"/>
  <c r="G67"/>
  <c r="F67"/>
  <c r="G66"/>
  <c r="H66" s="1"/>
  <c r="F66"/>
  <c r="G65"/>
  <c r="H65" s="1"/>
  <c r="F65"/>
  <c r="H64"/>
  <c r="G64"/>
  <c r="F64"/>
  <c r="H63"/>
  <c r="G63"/>
  <c r="F63"/>
  <c r="G62"/>
  <c r="H62" s="1"/>
  <c r="F62"/>
  <c r="G61"/>
  <c r="H61" s="1"/>
  <c r="F61"/>
  <c r="H60"/>
  <c r="G60"/>
  <c r="F60"/>
  <c r="H59"/>
  <c r="G59"/>
  <c r="F59"/>
  <c r="G58"/>
  <c r="H58" s="1"/>
  <c r="F58"/>
  <c r="G57"/>
  <c r="H57" s="1"/>
  <c r="F57"/>
  <c r="H56"/>
  <c r="G56"/>
  <c r="F56"/>
  <c r="H55"/>
  <c r="G55"/>
  <c r="F55"/>
  <c r="G54"/>
  <c r="H54" s="1"/>
  <c r="F54"/>
  <c r="G53"/>
  <c r="H53" s="1"/>
  <c r="F53"/>
  <c r="H52"/>
  <c r="G52"/>
  <c r="F52"/>
  <c r="H51"/>
  <c r="G51"/>
  <c r="F51"/>
  <c r="G50"/>
  <c r="H50" s="1"/>
  <c r="F50"/>
  <c r="G49"/>
  <c r="H49" s="1"/>
  <c r="F49"/>
  <c r="H48"/>
  <c r="G48"/>
  <c r="F48"/>
  <c r="H47"/>
  <c r="G47"/>
  <c r="F47"/>
  <c r="G46"/>
  <c r="H46" s="1"/>
  <c r="F46"/>
  <c r="G45"/>
  <c r="H45" s="1"/>
  <c r="F45"/>
  <c r="H44"/>
  <c r="G44"/>
  <c r="F44"/>
  <c r="H43"/>
  <c r="G43"/>
  <c r="F43"/>
  <c r="G42"/>
  <c r="H42" s="1"/>
  <c r="F42"/>
  <c r="G41"/>
  <c r="H41" s="1"/>
  <c r="F41"/>
  <c r="H40"/>
  <c r="G40"/>
  <c r="F40"/>
  <c r="H39"/>
  <c r="G39"/>
  <c r="F39"/>
  <c r="G38"/>
  <c r="H38" s="1"/>
  <c r="F38"/>
  <c r="G37"/>
  <c r="H37" s="1"/>
  <c r="F37"/>
  <c r="H36"/>
  <c r="G36"/>
  <c r="F36"/>
  <c r="H35"/>
  <c r="G35"/>
  <c r="F35"/>
  <c r="G34"/>
  <c r="H34" s="1"/>
  <c r="F34"/>
  <c r="G33"/>
  <c r="H33" s="1"/>
  <c r="F33"/>
  <c r="H32"/>
  <c r="G32"/>
  <c r="F32"/>
  <c r="H31"/>
  <c r="G31"/>
  <c r="F31"/>
  <c r="G30"/>
  <c r="H30" s="1"/>
  <c r="F30"/>
  <c r="G29"/>
  <c r="H29" s="1"/>
  <c r="F29"/>
  <c r="H28"/>
  <c r="G28"/>
  <c r="F28"/>
  <c r="H27"/>
  <c r="G27"/>
  <c r="F27"/>
  <c r="G26"/>
  <c r="H26" s="1"/>
  <c r="F26"/>
  <c r="G25"/>
  <c r="H25" s="1"/>
  <c r="F25"/>
  <c r="H24"/>
  <c r="G24"/>
  <c r="F24"/>
  <c r="H23"/>
  <c r="G23"/>
  <c r="F23"/>
  <c r="G22"/>
  <c r="H22" s="1"/>
  <c r="F22"/>
  <c r="G21"/>
  <c r="H21" s="1"/>
  <c r="F21"/>
  <c r="H20"/>
  <c r="G20"/>
  <c r="F20"/>
  <c r="H19"/>
  <c r="G19"/>
  <c r="F19"/>
  <c r="G18"/>
  <c r="H18" s="1"/>
  <c r="F18"/>
  <c r="G17"/>
  <c r="H17" s="1"/>
  <c r="F17"/>
  <c r="H16"/>
  <c r="G16"/>
  <c r="F16"/>
  <c r="H15"/>
  <c r="G15"/>
  <c r="F15"/>
  <c r="G14"/>
  <c r="H14" s="1"/>
  <c r="F14"/>
  <c r="G13"/>
  <c r="H13" s="1"/>
  <c r="F13"/>
  <c r="H12"/>
  <c r="G12"/>
  <c r="F12"/>
  <c r="G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11"/>
  <c r="B58"/>
  <c r="D58" s="1"/>
  <c r="B59"/>
  <c r="D59" s="1"/>
  <c r="B60"/>
  <c r="D60" s="1"/>
  <c r="B61"/>
  <c r="D61" s="1"/>
  <c r="B62"/>
  <c r="D62" s="1"/>
  <c r="B63"/>
  <c r="D63" s="1"/>
  <c r="B64"/>
  <c r="D64" s="1"/>
  <c r="B65"/>
  <c r="D65" s="1"/>
  <c r="B66"/>
  <c r="D66" s="1"/>
  <c r="B67"/>
  <c r="D67" s="1"/>
  <c r="B68"/>
  <c r="D68" s="1"/>
  <c r="B69"/>
  <c r="D69" s="1"/>
  <c r="B70"/>
  <c r="D70" s="1"/>
  <c r="B71"/>
  <c r="D71" s="1"/>
  <c r="B14"/>
  <c r="D14" s="1"/>
  <c r="B15"/>
  <c r="D15"/>
  <c r="B16"/>
  <c r="D16" s="1"/>
  <c r="B17"/>
  <c r="D17"/>
  <c r="B18"/>
  <c r="D18" s="1"/>
  <c r="B19"/>
  <c r="D19"/>
  <c r="B20"/>
  <c r="D20" s="1"/>
  <c r="B21"/>
  <c r="D21"/>
  <c r="B22"/>
  <c r="D22" s="1"/>
  <c r="B23"/>
  <c r="D23"/>
  <c r="B24"/>
  <c r="D24" s="1"/>
  <c r="B25"/>
  <c r="D25"/>
  <c r="B26"/>
  <c r="D26" s="1"/>
  <c r="B27"/>
  <c r="D27"/>
  <c r="B28"/>
  <c r="D28" s="1"/>
  <c r="B29"/>
  <c r="D29"/>
  <c r="B30"/>
  <c r="D30" s="1"/>
  <c r="B31"/>
  <c r="D31"/>
  <c r="B32"/>
  <c r="D32" s="1"/>
  <c r="B33"/>
  <c r="D33"/>
  <c r="B34"/>
  <c r="D34" s="1"/>
  <c r="B35"/>
  <c r="D35"/>
  <c r="B36"/>
  <c r="D36" s="1"/>
  <c r="B37"/>
  <c r="D37"/>
  <c r="B38"/>
  <c r="D38" s="1"/>
  <c r="B39"/>
  <c r="D39"/>
  <c r="B40"/>
  <c r="D40" s="1"/>
  <c r="B41"/>
  <c r="D41"/>
  <c r="B42"/>
  <c r="D42" s="1"/>
  <c r="B43"/>
  <c r="D43"/>
  <c r="B44"/>
  <c r="D44" s="1"/>
  <c r="B45"/>
  <c r="D45"/>
  <c r="B46"/>
  <c r="D46" s="1"/>
  <c r="B47"/>
  <c r="D47"/>
  <c r="B48"/>
  <c r="D48" s="1"/>
  <c r="B49"/>
  <c r="D49"/>
  <c r="B50"/>
  <c r="D50" s="1"/>
  <c r="B51"/>
  <c r="D51"/>
  <c r="B52"/>
  <c r="D52" s="1"/>
  <c r="B53"/>
  <c r="D53" s="1"/>
  <c r="B54"/>
  <c r="D54" s="1"/>
  <c r="B55"/>
  <c r="D55" s="1"/>
  <c r="B56"/>
  <c r="D56" s="1"/>
  <c r="B57"/>
  <c r="D57"/>
  <c r="H11" l="1"/>
  <c r="I11" s="1"/>
  <c r="J11" s="1"/>
  <c r="D12"/>
  <c r="B12"/>
  <c r="B13"/>
  <c r="D13" s="1"/>
  <c r="B11"/>
  <c r="Q9"/>
  <c r="L26" l="1"/>
  <c r="M26" s="1"/>
  <c r="L30"/>
  <c r="M30" s="1"/>
  <c r="L34"/>
  <c r="M34" s="1"/>
  <c r="L38"/>
  <c r="M38" s="1"/>
  <c r="L42"/>
  <c r="M42" s="1"/>
  <c r="L46"/>
  <c r="M46" s="1"/>
  <c r="L50"/>
  <c r="M50" s="1"/>
  <c r="L54"/>
  <c r="M54" s="1"/>
  <c r="L58"/>
  <c r="M58" s="1"/>
  <c r="L62"/>
  <c r="M62" s="1"/>
  <c r="L66"/>
  <c r="M66" s="1"/>
  <c r="L70"/>
  <c r="M70" s="1"/>
  <c r="L23"/>
  <c r="L31"/>
  <c r="M31" s="1"/>
  <c r="L35"/>
  <c r="M35" s="1"/>
  <c r="L39"/>
  <c r="M39" s="1"/>
  <c r="L43"/>
  <c r="M43" s="1"/>
  <c r="L47"/>
  <c r="M47" s="1"/>
  <c r="L51"/>
  <c r="M51" s="1"/>
  <c r="L55"/>
  <c r="M55" s="1"/>
  <c r="L59"/>
  <c r="M59" s="1"/>
  <c r="L63"/>
  <c r="M63" s="1"/>
  <c r="L67"/>
  <c r="M67" s="1"/>
  <c r="L71"/>
  <c r="M71" s="1"/>
  <c r="L11"/>
  <c r="M11" s="1"/>
  <c r="L24"/>
  <c r="M24" s="1"/>
  <c r="L28"/>
  <c r="M28" s="1"/>
  <c r="L32"/>
  <c r="M32" s="1"/>
  <c r="L36"/>
  <c r="M36" s="1"/>
  <c r="L40"/>
  <c r="M40" s="1"/>
  <c r="L44"/>
  <c r="M44" s="1"/>
  <c r="L48"/>
  <c r="M48" s="1"/>
  <c r="L52"/>
  <c r="M52" s="1"/>
  <c r="L56"/>
  <c r="M56" s="1"/>
  <c r="L60"/>
  <c r="M60" s="1"/>
  <c r="L64"/>
  <c r="M64" s="1"/>
  <c r="L68"/>
  <c r="M68" s="1"/>
  <c r="L27"/>
  <c r="M27" s="1"/>
  <c r="L25"/>
  <c r="M25" s="1"/>
  <c r="L29"/>
  <c r="M29" s="1"/>
  <c r="L33"/>
  <c r="M33" s="1"/>
  <c r="L37"/>
  <c r="M37" s="1"/>
  <c r="L41"/>
  <c r="M41" s="1"/>
  <c r="L45"/>
  <c r="M45" s="1"/>
  <c r="L49"/>
  <c r="M49" s="1"/>
  <c r="L53"/>
  <c r="M53" s="1"/>
  <c r="L57"/>
  <c r="M57" s="1"/>
  <c r="L61"/>
  <c r="M61" s="1"/>
  <c r="L65"/>
  <c r="M65" s="1"/>
  <c r="L69"/>
  <c r="M69" s="1"/>
  <c r="Q7"/>
  <c r="Q5"/>
  <c r="C54" l="1"/>
  <c r="C63"/>
  <c r="C14"/>
  <c r="C16"/>
  <c r="C22"/>
  <c r="C26"/>
  <c r="C28"/>
  <c r="C34"/>
  <c r="C38"/>
  <c r="C42"/>
  <c r="C46"/>
  <c r="C15"/>
  <c r="C19"/>
  <c r="C25"/>
  <c r="C29"/>
  <c r="C33"/>
  <c r="C37"/>
  <c r="C39"/>
  <c r="C45"/>
  <c r="C47"/>
  <c r="C51"/>
  <c r="C57"/>
  <c r="C58"/>
  <c r="C61"/>
  <c r="C62"/>
  <c r="C65"/>
  <c r="C66"/>
  <c r="C69"/>
  <c r="C70"/>
  <c r="C52"/>
  <c r="C53"/>
  <c r="C55"/>
  <c r="C59"/>
  <c r="C60"/>
  <c r="C64"/>
  <c r="C67"/>
  <c r="C68"/>
  <c r="C71"/>
  <c r="C18"/>
  <c r="C20"/>
  <c r="C24"/>
  <c r="C30"/>
  <c r="C32"/>
  <c r="C36"/>
  <c r="C40"/>
  <c r="C44"/>
  <c r="C48"/>
  <c r="C50"/>
  <c r="C17"/>
  <c r="C21"/>
  <c r="C23"/>
  <c r="C27"/>
  <c r="C31"/>
  <c r="C35"/>
  <c r="C41"/>
  <c r="C43"/>
  <c r="C49"/>
  <c r="C56"/>
  <c r="C13"/>
  <c r="C12"/>
  <c r="Q8"/>
  <c r="I56" l="1"/>
  <c r="I59"/>
  <c r="I70"/>
  <c r="I51"/>
  <c r="I41"/>
  <c r="I48"/>
  <c r="I71"/>
  <c r="I52"/>
  <c r="I65"/>
  <c r="I57"/>
  <c r="I49"/>
  <c r="I40"/>
  <c r="I67"/>
  <c r="I55"/>
  <c r="I69"/>
  <c r="I61"/>
  <c r="I47"/>
  <c r="I34"/>
  <c r="I54"/>
  <c r="I35"/>
  <c r="I44"/>
  <c r="I68"/>
  <c r="I62"/>
  <c r="I37"/>
  <c r="I38"/>
  <c r="I63"/>
  <c r="M23"/>
  <c r="I60"/>
  <c r="I39"/>
  <c r="I42"/>
  <c r="I43"/>
  <c r="I50"/>
  <c r="I36"/>
  <c r="I64"/>
  <c r="I53"/>
  <c r="I66"/>
  <c r="I58"/>
  <c r="I45"/>
  <c r="I46"/>
</calcChain>
</file>

<file path=xl/sharedStrings.xml><?xml version="1.0" encoding="utf-8"?>
<sst xmlns="http://schemas.openxmlformats.org/spreadsheetml/2006/main" count="72" uniqueCount="69">
  <si>
    <t>Energy limit =</t>
  </si>
  <si>
    <t>MeV</t>
  </si>
  <si>
    <t>τ0 at "ground" =</t>
  </si>
  <si>
    <t>g/cm^3</t>
  </si>
  <si>
    <t xml:space="preserve">ρ of device = </t>
  </si>
  <si>
    <t>p of concrete =</t>
  </si>
  <si>
    <t>p of brick =</t>
  </si>
  <si>
    <t>p of steel =</t>
  </si>
  <si>
    <t>x (in cm)</t>
  </si>
  <si>
    <t>&lt;-- path length</t>
  </si>
  <si>
    <t>h0 =</t>
  </si>
  <si>
    <t>C0=</t>
  </si>
  <si>
    <t>Mean for lab 7.8</t>
  </si>
  <si>
    <t>t'= \alpha/\rho \ln(\sqrt{{\gamma }^{2} - 1}+\gamma) =\alpha/\rho =\ln(\sqrt{{\rho/\alpha*h }^{2} - 1}+\rho/\alpha*h )</t>
  </si>
  <si>
    <t xml:space="preserve">m </t>
  </si>
  <si>
    <t>Me/c^2</t>
  </si>
  <si>
    <t>A     =</t>
  </si>
  <si>
    <t>\begin{bmatrix} E_{limit} = E_2 = 160 eV \equiv  E\overset{\mathrm{?}} \geq E_{limit} \\ \gamma_2 = 1.5 \simeq  H  \simeq \beta = .8 \simeq s=\rho x=10cm\\ E_1 = E_2 + \Delta E \\ \gamma_1 = E_1/mc^2\\ H = 15 km - h\\  h_0 = 8.5 km\\  p_0 = 1030 g/cm^2\\ C_0 = 2 MeV/g/cm^2 \\ \end{bmatrix}</t>
  </si>
  <si>
    <t>\begin{bmatrix} E=mc^2\gamma ; \partial E = mc^2\partial \gamma\ \\ \end{bmatrix}</t>
  </si>
  <si>
    <t>What is E1? Do we really need the momentum curve for E1 or E2?</t>
  </si>
  <si>
    <t>-</t>
  </si>
  <si>
    <t>Send curves</t>
  </si>
  <si>
    <t>Variable (m)</t>
  </si>
  <si>
    <t>H (cm)</t>
  </si>
  <si>
    <t>Mev/(g/cm^2)</t>
  </si>
  <si>
    <t>μmass =</t>
  </si>
  <si>
    <t>ρ (g/cm3)</t>
  </si>
  <si>
    <t xml:space="preserve">ρ/A * c </t>
  </si>
  <si>
    <t>ΔE (MeV)</t>
  </si>
  <si>
    <t>eV</t>
  </si>
  <si>
    <t>1/c units ?</t>
  </si>
  <si>
    <t>t'_1</t>
  </si>
  <si>
    <t>t'_2</t>
  </si>
  <si>
    <t>h = elevation</t>
  </si>
  <si>
    <t>&lt;--- at our height</t>
  </si>
  <si>
    <t>Line about momentum &lt;-- what is it saying? Is it for E1 or E2?</t>
  </si>
  <si>
    <t>V</t>
  </si>
  <si>
    <t>|</t>
  </si>
  <si>
    <t>What is it?</t>
  </si>
  <si>
    <t>The units for this constant in the time dilation integral just outside the is really bother me</t>
  </si>
  <si>
    <t>Question 1</t>
  </si>
  <si>
    <t>Other Equations</t>
  </si>
  <si>
    <t>Main Equations</t>
  </si>
  <si>
    <t>Constants</t>
  </si>
  <si>
    <t>What is H? It seems to vary in the paragraphs.  Its it deterivative of h, the travel time, or the difference in elevation?</t>
  </si>
  <si>
    <t>R</t>
  </si>
  <si>
    <t>R = stopping rate</t>
  </si>
  <si>
    <t xml:space="preserve"> off by 100 at least so added correction</t>
  </si>
  <si>
    <r>
      <t xml:space="preserve">t' (in </t>
    </r>
    <r>
      <rPr>
        <sz val="11"/>
        <color theme="1"/>
        <rFont val="Calibri"/>
        <family val="2"/>
      </rPr>
      <t>τ)</t>
    </r>
  </si>
  <si>
    <t>t' (in s)</t>
  </si>
  <si>
    <t>here vs. h = guess</t>
  </si>
  <si>
    <t>\begin{matrix}\partial \gamma mc^2 = \partial h \rho C_0 \therefore \gamma = \rho C_0/mc^2(h) \therefore \gamma_1 =?= \rho C_0/mc^2*H\\ 160eV/(105.658Me/c^2)*c^2=1.5 = \gamma_2 \neq C_0 \Delta s / mc^2 = 2 MeV/g/cm^2*10g/cm^2 /mc^2 \\ \therefore H = dh =?= 15 - h \text{ h and H is different in different paragraph sections}\\  E_1 = E_2 + \Delta E = E_2 + (H*\rho C_0) \\ \gamma_1 = E_1/mc^2 \therefore \gamma_1= (E_2 + (H*\rho C_0))/mc^2 \\ t' = A/\rho(ln(2\sqrt{(\gamma^2 -1)}+ \gamma))\\  t' = A/\rho(t'_2 - ln(2\sqrt{(\gamma_1^2 -1)}+ \gamma_1))\\  A = mc/C_0 \\  \end{matrix}</t>
  </si>
  <si>
    <t>E1 (MeV)</t>
  </si>
  <si>
    <t>γ1 (1/c^2)</t>
  </si>
  <si>
    <t>E2 (MeV)</t>
  </si>
  <si>
    <t>E2 =</t>
  </si>
  <si>
    <t>c</t>
  </si>
  <si>
    <t>p0=</t>
  </si>
  <si>
    <t>&lt;- a guess</t>
  </si>
  <si>
    <t xml:space="preserve"> m/s</t>
  </si>
  <si>
    <t>Time Dilation Atl. Vs. Dallas.</t>
  </si>
  <si>
    <t>Muon</t>
  </si>
  <si>
    <t>Path Length (?)</t>
  </si>
  <si>
    <t>Density of Air</t>
  </si>
  <si>
    <t xml:space="preserve">  </t>
  </si>
  <si>
    <t>R*</t>
  </si>
  <si>
    <t>electrons from rescattering</t>
  </si>
  <si>
    <t>E2</t>
  </si>
  <si>
    <t>E1 we maesure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</si>
</sst>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00"/>
    <numFmt numFmtId="166" formatCode="0.0E+00"/>
    <numFmt numFmtId="167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NumberFormat="1"/>
    <xf numFmtId="0" fontId="2" fillId="0" borderId="0" xfId="0" applyFont="1"/>
    <xf numFmtId="11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2" fillId="0" borderId="0" xfId="0" applyFont="1" applyBorder="1"/>
    <xf numFmtId="164" fontId="0" fillId="0" borderId="0" xfId="0" applyNumberFormat="1" applyBorder="1"/>
    <xf numFmtId="165" fontId="0" fillId="0" borderId="6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1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11" fontId="0" fillId="0" borderId="0" xfId="0" applyNumberFormat="1" applyAlignment="1">
      <alignment horizontal="center"/>
    </xf>
    <xf numFmtId="2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11" fontId="0" fillId="0" borderId="0" xfId="0" applyNumberFormat="1" applyFont="1"/>
    <xf numFmtId="167" fontId="0" fillId="0" borderId="0" xfId="0" applyNumberFormat="1" applyFont="1"/>
    <xf numFmtId="0" fontId="0" fillId="0" borderId="0" xfId="0" applyFill="1" applyBorder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2</xdr:row>
      <xdr:rowOff>47625</xdr:rowOff>
    </xdr:from>
    <xdr:to>
      <xdr:col>9</xdr:col>
      <xdr:colOff>57150</xdr:colOff>
      <xdr:row>3</xdr:row>
      <xdr:rowOff>142875</xdr:rowOff>
    </xdr:to>
    <xdr:pic>
      <xdr:nvPicPr>
        <xdr:cNvPr id="1025" name="Picture 1" descr="http://www.numberempire.com/equation.render?\inline%20t'=%20\alpha/\rho%20\ln(\sqrt%7b%7b\gamma%20%7d%5e%7b2%7d%20-%201%7d+\gamma)%20=\alpha/\rho%20=\ln(\sqrt%7b%7b\rho/\alpha*h%20%7d%5e%7b2%7d%20-%201%7d+\rho/\alpha*h%20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47850" y="428625"/>
          <a:ext cx="4362450" cy="2857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381000</xdr:colOff>
      <xdr:row>4</xdr:row>
      <xdr:rowOff>38100</xdr:rowOff>
    </xdr:from>
    <xdr:to>
      <xdr:col>6</xdr:col>
      <xdr:colOff>104775</xdr:colOff>
      <xdr:row>5</xdr:row>
      <xdr:rowOff>0</xdr:rowOff>
    </xdr:to>
    <xdr:pic>
      <xdr:nvPicPr>
        <xdr:cNvPr id="1026" name="Picture 2" descr="http://www.numberempire.com/equation.render?\inline%20A%20=%20m*c/C_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52825" y="800100"/>
          <a:ext cx="9429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285750</xdr:colOff>
      <xdr:row>12</xdr:row>
      <xdr:rowOff>38100</xdr:rowOff>
    </xdr:from>
    <xdr:to>
      <xdr:col>19</xdr:col>
      <xdr:colOff>152400</xdr:colOff>
      <xdr:row>17</xdr:row>
      <xdr:rowOff>123825</xdr:rowOff>
    </xdr:to>
    <xdr:pic>
      <xdr:nvPicPr>
        <xdr:cNvPr id="7" name="Picture 3" descr="http://latex.codecogs.com/gif.latex?\begin%7bbmatrix%7d%20p%20=%20p_%7b0%7d*exp(-h/h_%7b0%7d)\\%20\rho%20=%20-\frac%7b\partial%20p%7d%7b\partial%20h%7d%20=%20\frac%7bp_%7b0%7d%7d%7bh_%7b0%7d%7d*exp(-h/h_%7b0%7d)\\%20H%20=%2015%20km%20-%20h\\%20\Delta%20E%20\approx%20C_0*H*\rho_%7bair%7d;%20\partial%20E%20\approx%20\rho%20C_%7b0%7d\partial%20h%20\\%20E=mc%5e2\gamma%20;%20\partial%20E%20=%20mc%5e2\partial%20\gamma\%20\\%20\end%7bbmatrix%7d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96500" y="2324100"/>
          <a:ext cx="2600325" cy="10382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361950</xdr:colOff>
      <xdr:row>18</xdr:row>
      <xdr:rowOff>9525</xdr:rowOff>
    </xdr:from>
    <xdr:to>
      <xdr:col>20</xdr:col>
      <xdr:colOff>190500</xdr:colOff>
      <xdr:row>27</xdr:row>
      <xdr:rowOff>76200</xdr:rowOff>
    </xdr:to>
    <xdr:pic>
      <xdr:nvPicPr>
        <xdr:cNvPr id="1028" name="Picture 4" descr="http://latex.codecogs.com/gif.latex?\begin%7bbmatrix%7d%20E_%7blimit%7d%20=%20E_2%20=%20160%20eV%20\equiv%20E\overset%7b\mathrm%7b?%7d%7d%20\geq%20E_%7blimit%7d%20\\%20\gamma_2%20=%201.5%20\simeq%20H%20\simeq%20\beta%20=%20.8%20\simeq%20s=\rho%20x=10cm\\%20E_1%20=%20E_2%20+%20\Delta%20E%20\\%20\gamma_1%20=%20E_1/mc%5e2\\%20H%20=%2015%20km%20-%20h\\%20h_0%20=%208.5%20km\\%20p_0%20=%201030%20g/cm%5e2\\%20C_0%20=%202%20MeV/g/cm%5e2%20\\%20\end%7bbmatrix%7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72700" y="3438525"/>
          <a:ext cx="3171825" cy="17811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38100</xdr:colOff>
      <xdr:row>28</xdr:row>
      <xdr:rowOff>66675</xdr:rowOff>
    </xdr:from>
    <xdr:to>
      <xdr:col>24</xdr:col>
      <xdr:colOff>85725</xdr:colOff>
      <xdr:row>36</xdr:row>
      <xdr:rowOff>9525</xdr:rowOff>
    </xdr:to>
    <xdr:pic>
      <xdr:nvPicPr>
        <xdr:cNvPr id="1030" name="Picture 6" descr="http://latex.codecogs.com/gif.latex?\begin%7bmatrix%7d%20\partial%20\gamma%20mc%5e2%20=%20\partial%20h%20\rho%20C_0%20\therefore%20\gamma%20=%20\rho%20C_0/mc%5e2(h)%20\therefore%20\gamma_1%20=?=%20\rho%20C_0/mc%5e2*H\\%20160eV/(105.658Me/c%5e2)*c%5e2=1.5%20=%20\gamma_2%20\neq%20C_0*\Delta%20s%20/%20mc%5e2%20=%202%20MeV/g/cm%5e2*10g/cm%5e2%20/mc%5e2%20\\%20\therefore%20H%20=%20dh%20=?=%2015%20-%20h%20\text%7b%20h%20and%20H%20is%20different%20in%20different%20paragraph%20sections%7d\\%20E_1%20=%20E_2%20+%20\Delta%20E%20=%20E_2%20+%20(H*\rho%20C_0)%20\\%20\gamma_1%20=%20E_1/mc%5e2%20\therefore%20\gamma_1=%20(E_2%20+%20(H*\rho%20C_0))/mc%5e2%20\\%20t'%20=%20A/\rho(t'_2%20-%20ln(2\sqrt%7b(\gamma_1%5e2%20-1)%7d+%20\gamma_1))\\%20A%20=%20mc/C_0%20\\%20\end%7bmatrix%7d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239250" y="5400675"/>
          <a:ext cx="6448425" cy="1466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4"/>
  <sheetViews>
    <sheetView tabSelected="1" topLeftCell="G26" workbookViewId="0">
      <selection activeCell="U44" sqref="U44"/>
    </sheetView>
  </sheetViews>
  <sheetFormatPr defaultRowHeight="15"/>
  <cols>
    <col min="1" max="1" width="15" customWidth="1"/>
    <col min="2" max="2" width="13" customWidth="1"/>
    <col min="3" max="3" width="9.28515625" bestFit="1" customWidth="1"/>
    <col min="4" max="4" width="10.28515625" customWidth="1"/>
    <col min="6" max="6" width="9.140625" customWidth="1"/>
    <col min="7" max="7" width="8.140625" customWidth="1"/>
    <col min="8" max="15" width="9.140625" customWidth="1"/>
    <col min="17" max="17" width="9.28515625" bestFit="1" customWidth="1"/>
    <col min="18" max="18" width="13.42578125" customWidth="1"/>
    <col min="21" max="21" width="9.28515625" bestFit="1" customWidth="1"/>
  </cols>
  <sheetData>
    <row r="1" spans="1:22">
      <c r="C1" s="4" t="s">
        <v>13</v>
      </c>
    </row>
    <row r="2" spans="1:22">
      <c r="C2" s="17" t="s">
        <v>42</v>
      </c>
      <c r="D2" s="17"/>
      <c r="P2" s="42" t="s">
        <v>43</v>
      </c>
      <c r="Q2" s="43"/>
      <c r="R2" s="43"/>
      <c r="S2" s="43"/>
      <c r="T2" s="43"/>
      <c r="U2" s="43"/>
      <c r="V2" s="44"/>
    </row>
    <row r="3" spans="1:22">
      <c r="P3" s="18" t="s">
        <v>57</v>
      </c>
      <c r="Q3" s="19">
        <v>1030</v>
      </c>
      <c r="R3" s="23" t="s">
        <v>3</v>
      </c>
      <c r="S3" s="19" t="s">
        <v>0</v>
      </c>
      <c r="T3" s="19"/>
      <c r="U3" s="19">
        <v>160</v>
      </c>
      <c r="V3" s="20" t="s">
        <v>1</v>
      </c>
    </row>
    <row r="4" spans="1:22">
      <c r="P4" s="21" t="s">
        <v>11</v>
      </c>
      <c r="Q4" s="19">
        <v>2</v>
      </c>
      <c r="R4" s="19" t="s">
        <v>24</v>
      </c>
      <c r="S4" s="22" t="s">
        <v>4</v>
      </c>
      <c r="T4" s="19"/>
      <c r="U4" s="19" t="s">
        <v>64</v>
      </c>
      <c r="V4" s="20" t="s">
        <v>3</v>
      </c>
    </row>
    <row r="5" spans="1:22">
      <c r="K5" s="18" t="s">
        <v>8</v>
      </c>
      <c r="L5" s="19" t="s">
        <v>9</v>
      </c>
      <c r="M5" s="19"/>
      <c r="P5" s="18" t="s">
        <v>10</v>
      </c>
      <c r="Q5" s="19">
        <f>8.4*10^3</f>
        <v>8400</v>
      </c>
      <c r="R5" s="19" t="s">
        <v>14</v>
      </c>
      <c r="S5" s="19" t="s">
        <v>5</v>
      </c>
      <c r="T5" s="19"/>
      <c r="U5" s="19">
        <v>2.4</v>
      </c>
      <c r="V5" s="20" t="s">
        <v>3</v>
      </c>
    </row>
    <row r="6" spans="1:22">
      <c r="A6" t="s">
        <v>12</v>
      </c>
      <c r="E6" t="s">
        <v>40</v>
      </c>
      <c r="H6" s="1"/>
      <c r="I6" s="1"/>
      <c r="J6" s="1"/>
      <c r="K6" s="1"/>
      <c r="L6" s="1"/>
      <c r="N6" s="1"/>
      <c r="O6" s="1"/>
      <c r="P6" s="39" t="s">
        <v>56</v>
      </c>
      <c r="Q6" s="9">
        <v>299792458</v>
      </c>
      <c r="R6" s="39" t="s">
        <v>59</v>
      </c>
      <c r="S6" s="19" t="s">
        <v>6</v>
      </c>
      <c r="T6" s="19"/>
      <c r="U6" s="19">
        <v>1.9219999999999999</v>
      </c>
      <c r="V6" s="20"/>
    </row>
    <row r="7" spans="1:22">
      <c r="E7" s="8" t="s">
        <v>39</v>
      </c>
      <c r="H7" s="3"/>
      <c r="P7" s="21" t="s">
        <v>25</v>
      </c>
      <c r="Q7" s="19">
        <f>105.658</f>
        <v>105.658</v>
      </c>
      <c r="R7" s="19" t="s">
        <v>15</v>
      </c>
      <c r="S7" s="19" t="s">
        <v>7</v>
      </c>
      <c r="T7" s="19"/>
      <c r="U7" s="19">
        <v>7.85</v>
      </c>
      <c r="V7" s="20" t="s">
        <v>3</v>
      </c>
    </row>
    <row r="8" spans="1:22">
      <c r="E8" t="s">
        <v>37</v>
      </c>
      <c r="F8" s="8" t="s">
        <v>38</v>
      </c>
      <c r="H8" s="3"/>
      <c r="J8" s="41"/>
      <c r="K8" s="41"/>
      <c r="L8" s="41"/>
      <c r="M8" s="41"/>
      <c r="O8" t="s">
        <v>20</v>
      </c>
      <c r="P8" s="21" t="s">
        <v>16</v>
      </c>
      <c r="Q8" s="19">
        <f>Q7/(Q4)</f>
        <v>52.829000000000001</v>
      </c>
      <c r="R8" s="23" t="s">
        <v>30</v>
      </c>
      <c r="S8" s="22" t="s">
        <v>2</v>
      </c>
      <c r="T8" s="19"/>
      <c r="U8" s="24">
        <v>2.1969999999999999E-6</v>
      </c>
      <c r="V8" s="20" t="s">
        <v>58</v>
      </c>
    </row>
    <row r="9" spans="1:22">
      <c r="C9" t="s">
        <v>63</v>
      </c>
      <c r="D9" t="s">
        <v>62</v>
      </c>
      <c r="E9" t="s">
        <v>36</v>
      </c>
      <c r="J9" s="41" t="s">
        <v>60</v>
      </c>
      <c r="K9" s="41"/>
      <c r="L9" s="41"/>
      <c r="M9" t="s">
        <v>61</v>
      </c>
      <c r="P9" s="25" t="s">
        <v>55</v>
      </c>
      <c r="Q9" s="26">
        <f xml:space="preserve"> 160</f>
        <v>160</v>
      </c>
      <c r="R9" s="26" t="s">
        <v>29</v>
      </c>
      <c r="S9" s="26"/>
      <c r="T9" s="26"/>
      <c r="U9" s="26"/>
      <c r="V9" s="27"/>
    </row>
    <row r="10" spans="1:22">
      <c r="A10" s="2" t="s">
        <v>22</v>
      </c>
      <c r="B10" s="2" t="s">
        <v>33</v>
      </c>
      <c r="C10" s="5" t="s">
        <v>26</v>
      </c>
      <c r="D10" s="2" t="s">
        <v>23</v>
      </c>
      <c r="E10" s="11" t="s">
        <v>27</v>
      </c>
      <c r="F10" s="12" t="s">
        <v>28</v>
      </c>
      <c r="G10" s="35" t="s">
        <v>54</v>
      </c>
      <c r="H10" s="13" t="s">
        <v>52</v>
      </c>
      <c r="I10" s="13" t="s">
        <v>53</v>
      </c>
      <c r="J10" s="13" t="s">
        <v>31</v>
      </c>
      <c r="K10" s="13" t="s">
        <v>32</v>
      </c>
      <c r="L10" s="46" t="s">
        <v>49</v>
      </c>
      <c r="M10" s="47" t="s">
        <v>65</v>
      </c>
      <c r="N10" s="13"/>
      <c r="O10" s="13"/>
      <c r="Q10" s="5"/>
    </row>
    <row r="11" spans="1:22">
      <c r="A11" s="38">
        <v>0</v>
      </c>
      <c r="B11" s="36">
        <f>320+A11</f>
        <v>320</v>
      </c>
      <c r="C11" s="37">
        <f t="shared" ref="C11:C29" si="0">$Q$3/($Q$5*100)*EXP(A11/($Q$5))</f>
        <v>1.2261904761904762E-3</v>
      </c>
      <c r="D11" s="8">
        <f>15*10^5-B11*100</f>
        <v>1468000</v>
      </c>
      <c r="E11" s="37">
        <f>C11/($Q$8/($Q$6*100))</f>
        <v>695834.97100708575</v>
      </c>
      <c r="F11" s="40">
        <f>C11*D11*$Q$4</f>
        <v>3600.0952380952381</v>
      </c>
      <c r="G11" s="38">
        <f>$Q$9</f>
        <v>160</v>
      </c>
      <c r="H11" s="40">
        <f>G11+F11</f>
        <v>3760.0952380952381</v>
      </c>
      <c r="I11" s="36">
        <f t="shared" ref="I11:I22" si="1">H11/$Q$7</f>
        <v>35.587416363126671</v>
      </c>
      <c r="J11" s="37">
        <f t="shared" ref="J11:J23" si="2">($Q$7/($Q$6*100))/((C11*$Q$4))*LN(2*SQRT(I11^2-1)+I11)</f>
        <v>6.7118516589314117E-6</v>
      </c>
      <c r="K11" s="28">
        <f t="shared" ref="K11:K21" si="3">($Q$7/(($Q$6*100)))/(($C$12*$Q$4))*LN(2*SQRT((1.5)^2-1)+(1.5))</f>
        <v>1.8829343659534053E-6</v>
      </c>
      <c r="L11" s="9">
        <f>(J11-K11)</f>
        <v>4.8289172929780064E-6</v>
      </c>
      <c r="M11" s="32">
        <f>1.5*EXP(-$L11/$U$8)</f>
        <v>0.16654420397482123</v>
      </c>
      <c r="N11" t="s">
        <v>34</v>
      </c>
      <c r="V11" t="s">
        <v>66</v>
      </c>
    </row>
    <row r="12" spans="1:22">
      <c r="A12" s="15">
        <v>50</v>
      </c>
      <c r="B12">
        <f t="shared" ref="B12:B29" si="4">320+A12</f>
        <v>370</v>
      </c>
      <c r="C12" s="9">
        <f t="shared" si="0"/>
        <v>1.233510994667987E-3</v>
      </c>
      <c r="D12">
        <f t="shared" ref="D12:D57" si="5">15*10^5-B12*100</f>
        <v>1463000</v>
      </c>
      <c r="E12" s="37">
        <f t="shared" ref="E12:E71" si="6">C12/($Q$8/($Q$6*100))</f>
        <v>699989.19733771356</v>
      </c>
      <c r="F12" s="40">
        <f t="shared" ref="F12:F71" si="7">C12*D12*$Q$4</f>
        <v>3609.2531703985301</v>
      </c>
      <c r="G12" s="38">
        <f t="shared" ref="G12:G71" si="8">$Q$9</f>
        <v>160</v>
      </c>
      <c r="H12" s="40">
        <f t="shared" ref="H12:H71" si="9">G12+F12</f>
        <v>3769.2531703985301</v>
      </c>
      <c r="I12" s="36">
        <f t="shared" si="1"/>
        <v>35.674091601189971</v>
      </c>
      <c r="J12" s="37">
        <f t="shared" si="2"/>
        <v>6.6754958475837215E-6</v>
      </c>
      <c r="K12" s="37">
        <f t="shared" si="3"/>
        <v>1.8829343659534053E-6</v>
      </c>
      <c r="L12" s="9">
        <f t="shared" ref="L12:L20" si="10">(J12-K12)</f>
        <v>4.7925614816303162E-6</v>
      </c>
      <c r="M12" s="14">
        <f t="shared" ref="M12:M20" si="11">1.5*EXP(-L12/$U$8)</f>
        <v>0.16932309554147207</v>
      </c>
      <c r="N12" s="9"/>
      <c r="P12" s="17"/>
      <c r="R12" s="17" t="s">
        <v>41</v>
      </c>
      <c r="V12">
        <v>810</v>
      </c>
    </row>
    <row r="13" spans="1:22">
      <c r="A13" s="15">
        <v>100</v>
      </c>
      <c r="B13">
        <f t="shared" si="4"/>
        <v>420</v>
      </c>
      <c r="C13" s="9">
        <f t="shared" si="0"/>
        <v>1.2408752176039978E-3</v>
      </c>
      <c r="D13">
        <f t="shared" si="5"/>
        <v>1458000</v>
      </c>
      <c r="E13" s="37">
        <f t="shared" si="6"/>
        <v>704168.22494612308</v>
      </c>
      <c r="F13" s="40">
        <f t="shared" si="7"/>
        <v>3618.3921345332574</v>
      </c>
      <c r="G13" s="38">
        <f t="shared" si="8"/>
        <v>160</v>
      </c>
      <c r="H13" s="40">
        <f t="shared" si="9"/>
        <v>3778.3921345332574</v>
      </c>
      <c r="I13" s="36">
        <f t="shared" si="1"/>
        <v>35.760587315047204</v>
      </c>
      <c r="J13" s="37">
        <f t="shared" si="2"/>
        <v>6.6393196327313488E-6</v>
      </c>
      <c r="K13" s="37">
        <f t="shared" si="3"/>
        <v>1.8829343659534053E-6</v>
      </c>
      <c r="L13" s="9">
        <f t="shared" si="10"/>
        <v>4.7563852667779435E-6</v>
      </c>
      <c r="M13" s="14">
        <f t="shared" si="11"/>
        <v>0.17213428270187717</v>
      </c>
      <c r="N13" s="9"/>
    </row>
    <row r="14" spans="1:22">
      <c r="A14" s="15">
        <v>150</v>
      </c>
      <c r="B14">
        <f t="shared" si="4"/>
        <v>470</v>
      </c>
      <c r="C14" s="9">
        <f t="shared" si="0"/>
        <v>1.2482834059198758E-3</v>
      </c>
      <c r="D14">
        <f t="shared" si="5"/>
        <v>1453000</v>
      </c>
      <c r="E14" s="37">
        <f t="shared" si="6"/>
        <v>708372.20189920557</v>
      </c>
      <c r="F14" s="40">
        <f t="shared" si="7"/>
        <v>3627.5115776031594</v>
      </c>
      <c r="G14" s="38">
        <f t="shared" si="8"/>
        <v>160</v>
      </c>
      <c r="H14" s="40">
        <f t="shared" si="9"/>
        <v>3787.5115776031594</v>
      </c>
      <c r="I14" s="36">
        <f t="shared" si="1"/>
        <v>35.846898271812442</v>
      </c>
      <c r="J14" s="37">
        <f t="shared" si="2"/>
        <v>6.6033221409801867E-6</v>
      </c>
      <c r="K14" s="37">
        <f t="shared" si="3"/>
        <v>1.8829343659534053E-6</v>
      </c>
      <c r="L14" s="9">
        <f t="shared" si="10"/>
        <v>4.7203877750267814E-6</v>
      </c>
      <c r="M14" s="14">
        <f t="shared" si="11"/>
        <v>0.17497790779996691</v>
      </c>
      <c r="N14" s="9"/>
    </row>
    <row r="15" spans="1:22">
      <c r="A15" s="15">
        <v>200</v>
      </c>
      <c r="B15">
        <f t="shared" si="4"/>
        <v>520</v>
      </c>
      <c r="C15" s="9">
        <f t="shared" si="0"/>
        <v>1.2557358220947239E-3</v>
      </c>
      <c r="D15">
        <f t="shared" si="5"/>
        <v>1448000</v>
      </c>
      <c r="E15" s="37">
        <f t="shared" si="6"/>
        <v>712601.27714783163</v>
      </c>
      <c r="F15" s="40">
        <f t="shared" si="7"/>
        <v>3636.6109407863205</v>
      </c>
      <c r="G15" s="38">
        <f t="shared" si="8"/>
        <v>160</v>
      </c>
      <c r="H15" s="40">
        <f t="shared" si="9"/>
        <v>3796.6109407863205</v>
      </c>
      <c r="I15" s="36">
        <f t="shared" si="1"/>
        <v>35.933019182516425</v>
      </c>
      <c r="J15" s="37">
        <f t="shared" si="2"/>
        <v>6.5675025026732186E-6</v>
      </c>
      <c r="K15" s="37">
        <f t="shared" si="3"/>
        <v>1.8829343659534053E-6</v>
      </c>
      <c r="L15" s="9">
        <f t="shared" si="10"/>
        <v>4.6845681367198133E-6</v>
      </c>
      <c r="M15" s="14">
        <f t="shared" si="11"/>
        <v>0.17785411065277845</v>
      </c>
      <c r="N15" s="9"/>
    </row>
    <row r="16" spans="1:22">
      <c r="A16" s="15">
        <v>250</v>
      </c>
      <c r="B16">
        <f t="shared" si="4"/>
        <v>570</v>
      </c>
      <c r="C16" s="9">
        <f t="shared" si="0"/>
        <v>1.2632327301746789E-3</v>
      </c>
      <c r="D16">
        <f t="shared" si="5"/>
        <v>1443000</v>
      </c>
      <c r="E16" s="37">
        <f t="shared" si="6"/>
        <v>716855.60053212778</v>
      </c>
      <c r="F16" s="40">
        <f t="shared" si="7"/>
        <v>3645.6896592841235</v>
      </c>
      <c r="G16" s="38">
        <f t="shared" si="8"/>
        <v>160</v>
      </c>
      <c r="H16" s="40">
        <f t="shared" si="9"/>
        <v>3805.6896592841235</v>
      </c>
      <c r="I16" s="36">
        <f t="shared" si="1"/>
        <v>36.018944701623383</v>
      </c>
      <c r="J16" s="37">
        <f t="shared" si="2"/>
        <v>6.5318598518724433E-6</v>
      </c>
      <c r="K16" s="37">
        <f t="shared" si="3"/>
        <v>1.8829343659534053E-6</v>
      </c>
      <c r="L16" s="9">
        <f t="shared" si="10"/>
        <v>4.648925485919038E-6</v>
      </c>
      <c r="M16" s="14">
        <f t="shared" si="11"/>
        <v>0.18076302852277418</v>
      </c>
      <c r="N16" s="9"/>
    </row>
    <row r="17" spans="1:23">
      <c r="A17" s="15">
        <v>300</v>
      </c>
      <c r="B17">
        <f>320+A17</f>
        <v>620</v>
      </c>
      <c r="C17" s="9">
        <f t="shared" si="0"/>
        <v>1.2707743957822693E-3</v>
      </c>
      <c r="D17">
        <f t="shared" si="5"/>
        <v>1438000</v>
      </c>
      <c r="E17" s="37">
        <f t="shared" si="6"/>
        <v>721135.32278678624</v>
      </c>
      <c r="F17" s="40">
        <f t="shared" si="7"/>
        <v>3654.7471622698063</v>
      </c>
      <c r="G17" s="38">
        <f t="shared" si="8"/>
        <v>160</v>
      </c>
      <c r="H17" s="40">
        <f t="shared" si="9"/>
        <v>3814.7471622698063</v>
      </c>
      <c r="I17" s="36">
        <f t="shared" si="1"/>
        <v>36.104669426544191</v>
      </c>
      <c r="J17" s="37">
        <f t="shared" si="2"/>
        <v>6.4963933263408205E-6</v>
      </c>
      <c r="K17" s="37">
        <f t="shared" si="3"/>
        <v>1.8829343659534053E-6</v>
      </c>
      <c r="L17" s="9">
        <f t="shared" si="10"/>
        <v>4.6134589603874152E-6</v>
      </c>
      <c r="M17" s="14">
        <f t="shared" si="11"/>
        <v>0.18370479609085835</v>
      </c>
      <c r="N17" s="9"/>
    </row>
    <row r="18" spans="1:23">
      <c r="A18" s="15">
        <v>350</v>
      </c>
      <c r="B18">
        <f t="shared" si="4"/>
        <v>670</v>
      </c>
      <c r="C18" s="9">
        <f t="shared" si="0"/>
        <v>1.2783610861258228E-3</v>
      </c>
      <c r="D18">
        <f t="shared" si="5"/>
        <v>1433000</v>
      </c>
      <c r="E18" s="37">
        <f t="shared" si="6"/>
        <v>725440.5955464046</v>
      </c>
      <c r="F18" s="40">
        <f t="shared" si="7"/>
        <v>3663.782872836608</v>
      </c>
      <c r="G18" s="38">
        <f t="shared" si="8"/>
        <v>160</v>
      </c>
      <c r="H18" s="40">
        <f t="shared" si="9"/>
        <v>3823.782872836608</v>
      </c>
      <c r="I18" s="36">
        <f t="shared" si="1"/>
        <v>36.190187897145584</v>
      </c>
      <c r="J18" s="37">
        <f t="shared" si="2"/>
        <v>6.4611020675242624E-6</v>
      </c>
      <c r="K18" s="37">
        <f t="shared" si="3"/>
        <v>1.8829343659534053E-6</v>
      </c>
      <c r="L18" s="9">
        <f t="shared" si="10"/>
        <v>4.5781677015708571E-6</v>
      </c>
      <c r="M18" s="14">
        <f t="shared" si="11"/>
        <v>0.18667954543009938</v>
      </c>
      <c r="N18" s="9"/>
    </row>
    <row r="19" spans="1:23">
      <c r="A19" s="15">
        <v>400</v>
      </c>
      <c r="B19">
        <f t="shared" si="4"/>
        <v>720</v>
      </c>
      <c r="C19" s="9">
        <f t="shared" si="0"/>
        <v>1.2859930700089377E-3</v>
      </c>
      <c r="D19">
        <f t="shared" si="5"/>
        <v>1428000</v>
      </c>
      <c r="E19" s="37">
        <f t="shared" si="6"/>
        <v>729771.57135085936</v>
      </c>
      <c r="F19" s="40">
        <f t="shared" si="7"/>
        <v>3672.796207945526</v>
      </c>
      <c r="G19" s="38">
        <f t="shared" si="8"/>
        <v>160</v>
      </c>
      <c r="H19" s="40">
        <f t="shared" si="9"/>
        <v>3832.796207945526</v>
      </c>
      <c r="I19" s="36">
        <f t="shared" si="1"/>
        <v>36.275494595255694</v>
      </c>
      <c r="J19" s="37">
        <f t="shared" si="2"/>
        <v>6.4259852205336216E-6</v>
      </c>
      <c r="K19" s="37">
        <f t="shared" si="3"/>
        <v>1.8829343659534053E-6</v>
      </c>
      <c r="L19" s="9">
        <f t="shared" si="10"/>
        <v>4.5430508545802163E-6</v>
      </c>
      <c r="M19" s="14">
        <f t="shared" si="11"/>
        <v>0.18968740598016967</v>
      </c>
      <c r="N19" s="9"/>
    </row>
    <row r="20" spans="1:23">
      <c r="A20" s="15">
        <v>450</v>
      </c>
      <c r="B20">
        <f t="shared" si="4"/>
        <v>770</v>
      </c>
      <c r="C20" s="9">
        <f t="shared" si="0"/>
        <v>1.2936706178400049E-3</v>
      </c>
      <c r="D20">
        <f t="shared" si="5"/>
        <v>1423000</v>
      </c>
      <c r="E20" s="37">
        <f t="shared" si="6"/>
        <v>734128.40365071024</v>
      </c>
      <c r="F20" s="40">
        <f t="shared" si="7"/>
        <v>3681.7865783726538</v>
      </c>
      <c r="G20" s="38">
        <f t="shared" si="8"/>
        <v>160</v>
      </c>
      <c r="H20" s="40">
        <f t="shared" si="9"/>
        <v>3841.7865783726538</v>
      </c>
      <c r="I20" s="36">
        <f t="shared" si="1"/>
        <v>36.360583944165647</v>
      </c>
      <c r="J20" s="37">
        <f t="shared" si="2"/>
        <v>6.3910419341267324E-6</v>
      </c>
      <c r="K20" s="37">
        <f t="shared" si="3"/>
        <v>1.8829343659534053E-6</v>
      </c>
      <c r="L20" s="9">
        <f t="shared" si="10"/>
        <v>4.5081075681733271E-6</v>
      </c>
      <c r="M20" s="14">
        <f t="shared" si="11"/>
        <v>0.19272850452250639</v>
      </c>
      <c r="N20" s="9"/>
    </row>
    <row r="21" spans="1:23">
      <c r="A21" s="15">
        <v>500</v>
      </c>
      <c r="B21">
        <f t="shared" si="4"/>
        <v>820</v>
      </c>
      <c r="C21" s="9">
        <f t="shared" si="0"/>
        <v>1.3013940016417883E-3</v>
      </c>
      <c r="D21">
        <f t="shared" si="5"/>
        <v>1418000</v>
      </c>
      <c r="E21" s="37">
        <f t="shared" si="6"/>
        <v>738511.2468126365</v>
      </c>
      <c r="F21" s="40">
        <f t="shared" si="7"/>
        <v>3690.7533886561114</v>
      </c>
      <c r="G21" s="38">
        <f t="shared" si="8"/>
        <v>160</v>
      </c>
      <c r="H21" s="40">
        <f t="shared" si="9"/>
        <v>3850.7533886561114</v>
      </c>
      <c r="I21" s="36">
        <f t="shared" si="1"/>
        <v>36.44545030812727</v>
      </c>
      <c r="J21" s="37">
        <f t="shared" si="2"/>
        <v>6.3562713606904605E-6</v>
      </c>
      <c r="K21" s="37">
        <f t="shared" si="3"/>
        <v>1.8829343659534053E-6</v>
      </c>
      <c r="L21" s="45" t="s">
        <v>50</v>
      </c>
      <c r="M21" s="45"/>
      <c r="N21" s="9"/>
      <c r="O21">
        <v>45</v>
      </c>
      <c r="W21" t="s">
        <v>21</v>
      </c>
    </row>
    <row r="22" spans="1:23">
      <c r="A22" s="15">
        <v>550</v>
      </c>
      <c r="B22">
        <f>320+A22</f>
        <v>870</v>
      </c>
      <c r="C22" s="9">
        <f t="shared" si="0"/>
        <v>1.3091634950610639E-3</v>
      </c>
      <c r="D22">
        <f t="shared" si="5"/>
        <v>1413000</v>
      </c>
      <c r="E22" s="37">
        <f t="shared" si="6"/>
        <v>742920.25612490717</v>
      </c>
      <c r="F22" s="40">
        <f t="shared" si="7"/>
        <v>3699.6960370425663</v>
      </c>
      <c r="G22" s="38">
        <f t="shared" si="8"/>
        <v>160</v>
      </c>
      <c r="H22" s="40">
        <f t="shared" si="9"/>
        <v>3859.6960370425663</v>
      </c>
      <c r="I22">
        <f t="shared" si="1"/>
        <v>36.530087991846962</v>
      </c>
      <c r="J22" s="37">
        <f t="shared" si="2"/>
        <v>6.3216726562227695E-6</v>
      </c>
      <c r="K22" s="37">
        <f t="shared" ref="K22:K71" si="12">($Q$7/(($Q$6*100)))/(($C$12*$Q$4))*LN(2*SQRT((1.5)^2-1)+(1.5))</f>
        <v>1.8829343659534053E-6</v>
      </c>
      <c r="L22" s="2" t="s">
        <v>48</v>
      </c>
      <c r="M22" s="33" t="s">
        <v>45</v>
      </c>
      <c r="N22" s="9"/>
    </row>
    <row r="23" spans="1:23">
      <c r="A23" s="15">
        <v>600</v>
      </c>
      <c r="B23">
        <f t="shared" si="4"/>
        <v>920</v>
      </c>
      <c r="C23" s="9">
        <f t="shared" si="0"/>
        <v>1.3169793733783151E-3</v>
      </c>
      <c r="D23">
        <f t="shared" si="5"/>
        <v>1408000</v>
      </c>
      <c r="E23" s="37">
        <f t="shared" si="6"/>
        <v>747355.58780288254</v>
      </c>
      <c r="F23" s="40">
        <f t="shared" si="7"/>
        <v>3708.613915433335</v>
      </c>
      <c r="G23" s="38">
        <f t="shared" si="8"/>
        <v>160</v>
      </c>
      <c r="H23" s="40">
        <f t="shared" si="9"/>
        <v>3868.613915433335</v>
      </c>
      <c r="I23">
        <f t="shared" ref="I23:I29" si="13">H23/$Q$7</f>
        <v>36.614491239975536</v>
      </c>
      <c r="J23" s="37">
        <f t="shared" si="2"/>
        <v>6.2872449803148267E-6</v>
      </c>
      <c r="K23" s="37">
        <f t="shared" si="12"/>
        <v>1.8829343659534053E-6</v>
      </c>
      <c r="L23" s="32">
        <f>($J$11-$J$23)/($U$8)</f>
        <v>0.19326658107263767</v>
      </c>
      <c r="M23" s="14">
        <f>1.5*EXP(-L23)</f>
        <v>1.236393318215351</v>
      </c>
      <c r="N23" s="9"/>
    </row>
    <row r="24" spans="1:23">
      <c r="A24" s="38">
        <v>650</v>
      </c>
      <c r="B24" s="36">
        <f t="shared" si="4"/>
        <v>970</v>
      </c>
      <c r="C24" s="37">
        <f t="shared" si="0"/>
        <v>1.3248419135174858E-3</v>
      </c>
      <c r="D24" s="36">
        <f t="shared" si="5"/>
        <v>1403000</v>
      </c>
      <c r="E24" s="37">
        <f t="shared" si="6"/>
        <v>751817.39899454941</v>
      </c>
      <c r="F24" s="40">
        <f t="shared" si="7"/>
        <v>3717.5064093300653</v>
      </c>
      <c r="G24" s="38">
        <f t="shared" si="8"/>
        <v>160</v>
      </c>
      <c r="H24" s="40">
        <f t="shared" si="9"/>
        <v>3877.5064093300653</v>
      </c>
      <c r="I24">
        <f t="shared" si="13"/>
        <v>36.698654236594152</v>
      </c>
      <c r="J24" s="37">
        <f t="shared" ref="J24:J71" si="14">($Q$7/($Q$6*100))/((C24*$Q$4))*LN(2*SQRT(I24^2-1)+I24)</f>
        <v>6.2529874961331075E-6</v>
      </c>
      <c r="K24" s="37">
        <f t="shared" si="12"/>
        <v>1.8829343659534053E-6</v>
      </c>
      <c r="L24" s="32">
        <f t="shared" ref="L24:L71" si="15">($J$11-$J$23)/($U$8)</f>
        <v>0.19326658107263767</v>
      </c>
      <c r="M24" s="14">
        <f t="shared" ref="M24:M71" si="16">1.5*EXP(-L24)</f>
        <v>1.236393318215351</v>
      </c>
      <c r="N24" s="9"/>
    </row>
    <row r="25" spans="1:23">
      <c r="A25" s="38">
        <v>700</v>
      </c>
      <c r="B25" s="36">
        <f>320+A25</f>
        <v>1020</v>
      </c>
      <c r="C25" s="37">
        <f t="shared" si="0"/>
        <v>1.3327513940557926E-3</v>
      </c>
      <c r="D25" s="36">
        <f t="shared" si="5"/>
        <v>1398000</v>
      </c>
      <c r="E25" s="37">
        <f t="shared" si="6"/>
        <v>756305.84778608836</v>
      </c>
      <c r="F25" s="40">
        <f t="shared" si="7"/>
        <v>3726.372897779996</v>
      </c>
      <c r="G25" s="38">
        <f t="shared" si="8"/>
        <v>160</v>
      </c>
      <c r="H25" s="40">
        <f t="shared" si="9"/>
        <v>3886.372897779996</v>
      </c>
      <c r="I25">
        <f>H25/$Q$7</f>
        <v>36.782571104696245</v>
      </c>
      <c r="J25" s="37">
        <f t="shared" si="14"/>
        <v>6.2188993704015359E-6</v>
      </c>
      <c r="K25" s="37">
        <f t="shared" si="12"/>
        <v>1.8829343659534053E-6</v>
      </c>
      <c r="L25" s="32">
        <f t="shared" si="15"/>
        <v>0.19326658107263767</v>
      </c>
      <c r="M25" s="14">
        <f t="shared" si="16"/>
        <v>1.236393318215351</v>
      </c>
      <c r="N25" s="9"/>
    </row>
    <row r="26" spans="1:23">
      <c r="A26" s="38">
        <v>750</v>
      </c>
      <c r="B26" s="36">
        <f t="shared" si="4"/>
        <v>1070</v>
      </c>
      <c r="C26" s="37">
        <f t="shared" si="0"/>
        <v>1.3407080952335941E-3</v>
      </c>
      <c r="D26" s="36">
        <f t="shared" si="5"/>
        <v>1393000</v>
      </c>
      <c r="E26" s="37">
        <f t="shared" si="6"/>
        <v>760821.0932074755</v>
      </c>
      <c r="F26" s="40">
        <f t="shared" si="7"/>
        <v>3735.2127533207931</v>
      </c>
      <c r="G26" s="38">
        <f t="shared" si="8"/>
        <v>160</v>
      </c>
      <c r="H26" s="40">
        <f t="shared" si="9"/>
        <v>3895.2127533207931</v>
      </c>
      <c r="I26">
        <f t="shared" si="13"/>
        <v>36.866235905665384</v>
      </c>
      <c r="J26" s="37">
        <f t="shared" si="14"/>
        <v>6.1849797733836359E-6</v>
      </c>
      <c r="K26" s="37">
        <f t="shared" si="12"/>
        <v>1.8829343659534053E-6</v>
      </c>
      <c r="L26" s="32">
        <f t="shared" si="15"/>
        <v>0.19326658107263767</v>
      </c>
      <c r="M26" s="14">
        <f t="shared" si="16"/>
        <v>1.236393318215351</v>
      </c>
      <c r="N26" s="9"/>
    </row>
    <row r="27" spans="1:23">
      <c r="A27" s="38">
        <v>800</v>
      </c>
      <c r="B27" s="36">
        <f t="shared" si="4"/>
        <v>1120</v>
      </c>
      <c r="C27" s="37">
        <f t="shared" si="0"/>
        <v>1.3487122989643211E-3</v>
      </c>
      <c r="D27" s="8">
        <f t="shared" si="5"/>
        <v>1388000</v>
      </c>
      <c r="E27" s="37">
        <f t="shared" si="6"/>
        <v>765363.29523811664</v>
      </c>
      <c r="F27" s="40">
        <f t="shared" si="7"/>
        <v>3744.0253419249557</v>
      </c>
      <c r="G27" s="38">
        <f t="shared" si="8"/>
        <v>160</v>
      </c>
      <c r="H27" s="40">
        <f t="shared" si="9"/>
        <v>3904.0253419249557</v>
      </c>
      <c r="I27" s="8">
        <f t="shared" si="13"/>
        <v>36.949642638749133</v>
      </c>
      <c r="J27" s="37">
        <f t="shared" si="14"/>
        <v>6.1512278788646946E-6</v>
      </c>
      <c r="K27" s="37">
        <f t="shared" si="12"/>
        <v>1.8829343659534053E-6</v>
      </c>
      <c r="L27" s="32">
        <f t="shared" si="15"/>
        <v>0.19326658107263767</v>
      </c>
      <c r="M27" s="14">
        <f t="shared" si="16"/>
        <v>1.236393318215351</v>
      </c>
      <c r="N27" s="9"/>
    </row>
    <row r="28" spans="1:23">
      <c r="A28" s="38">
        <v>850</v>
      </c>
      <c r="B28" s="36">
        <f t="shared" si="4"/>
        <v>1170</v>
      </c>
      <c r="C28" s="37">
        <f t="shared" si="0"/>
        <v>1.3567642888444649E-3</v>
      </c>
      <c r="D28" s="8">
        <f t="shared" si="5"/>
        <v>1383000</v>
      </c>
      <c r="E28" s="37">
        <f t="shared" si="6"/>
        <v>769932.61481251603</v>
      </c>
      <c r="F28" s="40">
        <f t="shared" si="7"/>
        <v>3752.81002294379</v>
      </c>
      <c r="G28" s="38">
        <f t="shared" si="8"/>
        <v>160</v>
      </c>
      <c r="H28" s="40">
        <f t="shared" si="9"/>
        <v>3912.81002294379</v>
      </c>
      <c r="I28" s="8">
        <f t="shared" si="13"/>
        <v>37.032785240528781</v>
      </c>
      <c r="J28" s="37">
        <f t="shared" si="14"/>
        <v>6.1176428641339491E-6</v>
      </c>
      <c r="K28" s="37">
        <f t="shared" si="12"/>
        <v>1.8829343659534053E-6</v>
      </c>
      <c r="L28" s="32">
        <f t="shared" si="15"/>
        <v>0.19326658107263767</v>
      </c>
      <c r="M28" s="14">
        <f t="shared" si="16"/>
        <v>1.236393318215351</v>
      </c>
      <c r="N28" s="9"/>
    </row>
    <row r="29" spans="1:23">
      <c r="A29" s="38">
        <v>900</v>
      </c>
      <c r="B29" s="36">
        <f t="shared" si="4"/>
        <v>1220</v>
      </c>
      <c r="C29" s="37">
        <f t="shared" si="0"/>
        <v>1.3648643501636248E-3</v>
      </c>
      <c r="D29" s="8">
        <f t="shared" si="5"/>
        <v>1378000</v>
      </c>
      <c r="E29" s="37">
        <f t="shared" si="6"/>
        <v>774529.21382597776</v>
      </c>
      <c r="F29" s="40">
        <f t="shared" si="7"/>
        <v>3761.5661490509501</v>
      </c>
      <c r="G29" s="38">
        <f t="shared" si="8"/>
        <v>160</v>
      </c>
      <c r="H29" s="40">
        <f t="shared" si="9"/>
        <v>3921.5661490509501</v>
      </c>
      <c r="I29" s="8">
        <f t="shared" si="13"/>
        <v>37.115657584384998</v>
      </c>
      <c r="J29" s="37">
        <f t="shared" si="14"/>
        <v>6.08422390996678E-6</v>
      </c>
      <c r="K29" s="37">
        <f t="shared" si="12"/>
        <v>1.8829343659534053E-6</v>
      </c>
      <c r="L29" s="32">
        <f t="shared" si="15"/>
        <v>0.19326658107263767</v>
      </c>
      <c r="M29" s="14">
        <f t="shared" si="16"/>
        <v>1.236393318215351</v>
      </c>
      <c r="N29" s="9"/>
    </row>
    <row r="30" spans="1:23">
      <c r="A30" s="38">
        <v>950</v>
      </c>
      <c r="B30" s="36">
        <f t="shared" ref="B30:B71" si="17">320+A30</f>
        <v>1270</v>
      </c>
      <c r="C30" s="37">
        <f t="shared" ref="C30:C35" si="18">$Q$3/($Q$5*100)*EXP(A30/($Q$5))</f>
        <v>1.3730127699146167E-3</v>
      </c>
      <c r="D30" s="36">
        <f t="shared" si="5"/>
        <v>1373000</v>
      </c>
      <c r="E30" s="37">
        <f t="shared" si="6"/>
        <v>779153.25514034217</v>
      </c>
      <c r="F30" s="40">
        <f t="shared" si="7"/>
        <v>3770.2930661855376</v>
      </c>
      <c r="G30" s="38">
        <f t="shared" si="8"/>
        <v>160</v>
      </c>
      <c r="H30" s="40">
        <f t="shared" si="9"/>
        <v>3930.2930661855376</v>
      </c>
      <c r="I30">
        <f t="shared" ref="I30:I57" si="19">H30/$Q$7</f>
        <v>37.198253479959277</v>
      </c>
      <c r="J30" s="37">
        <f t="shared" si="14"/>
        <v>6.0509702006069233E-6</v>
      </c>
      <c r="K30" s="37">
        <f t="shared" si="12"/>
        <v>1.8829343659534053E-6</v>
      </c>
      <c r="L30" s="32">
        <f t="shared" si="15"/>
        <v>0.19326658107263767</v>
      </c>
      <c r="M30" s="14">
        <f t="shared" si="16"/>
        <v>1.236393318215351</v>
      </c>
      <c r="N30" s="9"/>
    </row>
    <row r="31" spans="1:23">
      <c r="A31" s="15">
        <v>1000</v>
      </c>
      <c r="B31">
        <f t="shared" si="17"/>
        <v>1320</v>
      </c>
      <c r="C31" s="9">
        <f t="shared" si="18"/>
        <v>1.3812098368036411E-3</v>
      </c>
      <c r="D31">
        <f t="shared" si="5"/>
        <v>1368000</v>
      </c>
      <c r="E31" s="37">
        <f t="shared" si="6"/>
        <v>783804.90258975641</v>
      </c>
      <c r="F31" s="40">
        <f t="shared" si="7"/>
        <v>3778.9901134947622</v>
      </c>
      <c r="G31" s="38">
        <f t="shared" si="8"/>
        <v>160</v>
      </c>
      <c r="H31" s="40">
        <f t="shared" si="9"/>
        <v>3938.9901134947622</v>
      </c>
      <c r="I31">
        <f t="shared" si="19"/>
        <v>37.280566672611279</v>
      </c>
      <c r="J31" s="37">
        <f t="shared" si="14"/>
        <v>6.0178809237486898E-6</v>
      </c>
      <c r="K31" s="37">
        <f t="shared" si="12"/>
        <v>1.8829343659534053E-6</v>
      </c>
      <c r="L31" s="32">
        <f t="shared" si="15"/>
        <v>0.19326658107263767</v>
      </c>
      <c r="M31" s="14">
        <f t="shared" si="16"/>
        <v>1.236393318215351</v>
      </c>
      <c r="N31" s="9"/>
    </row>
    <row r="32" spans="1:23">
      <c r="A32" s="15">
        <v>1050</v>
      </c>
      <c r="B32">
        <f t="shared" si="17"/>
        <v>1370</v>
      </c>
      <c r="C32" s="9">
        <f t="shared" si="18"/>
        <v>1.3894558412605132E-3</v>
      </c>
      <c r="D32">
        <f t="shared" si="5"/>
        <v>1363000</v>
      </c>
      <c r="E32" s="37">
        <f t="shared" si="6"/>
        <v>788484.32098647917</v>
      </c>
      <c r="F32" s="40">
        <f t="shared" si="7"/>
        <v>3787.6566232761593</v>
      </c>
      <c r="G32" s="38">
        <f t="shared" si="8"/>
        <v>160</v>
      </c>
      <c r="H32" s="40">
        <f t="shared" si="9"/>
        <v>3947.6566232761593</v>
      </c>
      <c r="I32">
        <f t="shared" si="19"/>
        <v>37.362590842871903</v>
      </c>
      <c r="J32" s="37">
        <f t="shared" si="14"/>
        <v>5.9849552705191957E-6</v>
      </c>
      <c r="K32" s="37">
        <f t="shared" si="12"/>
        <v>1.8829343659534053E-6</v>
      </c>
      <c r="L32" s="32">
        <f t="shared" si="15"/>
        <v>0.19326658107263767</v>
      </c>
      <c r="M32" s="14">
        <f t="shared" si="16"/>
        <v>1.236393318215351</v>
      </c>
      <c r="N32" s="9"/>
    </row>
    <row r="33" spans="1:21">
      <c r="A33" s="15">
        <v>1100</v>
      </c>
      <c r="B33">
        <f t="shared" si="17"/>
        <v>1420</v>
      </c>
      <c r="C33" s="9">
        <f t="shared" si="18"/>
        <v>1.3977510754489516E-3</v>
      </c>
      <c r="D33">
        <f t="shared" si="5"/>
        <v>1358000</v>
      </c>
      <c r="E33" s="37">
        <f t="shared" si="6"/>
        <v>793191.67612671945</v>
      </c>
      <c r="F33" s="40">
        <f t="shared" si="7"/>
        <v>3796.2919209193524</v>
      </c>
      <c r="G33" s="38">
        <f t="shared" si="8"/>
        <v>160</v>
      </c>
      <c r="H33" s="40">
        <f t="shared" si="9"/>
        <v>3956.2919209193524</v>
      </c>
      <c r="I33">
        <f t="shared" si="19"/>
        <v>37.444319605892147</v>
      </c>
      <c r="J33" s="37">
        <f t="shared" si="14"/>
        <v>5.9521924354606056E-6</v>
      </c>
      <c r="K33" s="37">
        <f t="shared" si="12"/>
        <v>1.8829343659534053E-6</v>
      </c>
      <c r="L33" s="32">
        <f t="shared" si="15"/>
        <v>0.19326658107263767</v>
      </c>
      <c r="M33" s="14">
        <f t="shared" si="16"/>
        <v>1.236393318215351</v>
      </c>
      <c r="N33" s="9"/>
    </row>
    <row r="34" spans="1:21">
      <c r="A34" s="15">
        <v>1150</v>
      </c>
      <c r="B34">
        <f t="shared" si="17"/>
        <v>1470</v>
      </c>
      <c r="C34" s="9">
        <f t="shared" si="18"/>
        <v>1.4060958332769314E-3</v>
      </c>
      <c r="D34">
        <f t="shared" si="5"/>
        <v>1353000</v>
      </c>
      <c r="E34" s="37">
        <f t="shared" si="6"/>
        <v>797927.1347965122</v>
      </c>
      <c r="F34" s="40">
        <f t="shared" si="7"/>
        <v>3804.8953248473763</v>
      </c>
      <c r="G34" s="38">
        <f t="shared" si="8"/>
        <v>160</v>
      </c>
      <c r="H34" s="40">
        <f t="shared" si="9"/>
        <v>3964.8953248473763</v>
      </c>
      <c r="I34">
        <f t="shared" si="19"/>
        <v>37.525746510887735</v>
      </c>
      <c r="J34" s="37">
        <f t="shared" si="14"/>
        <v>5.9195916165123704E-6</v>
      </c>
      <c r="K34" s="37">
        <f t="shared" si="12"/>
        <v>1.8829343659534053E-6</v>
      </c>
      <c r="L34" s="32">
        <f t="shared" si="15"/>
        <v>0.19326658107263767</v>
      </c>
      <c r="M34" s="14">
        <f t="shared" si="16"/>
        <v>1.236393318215351</v>
      </c>
      <c r="N34" s="9"/>
    </row>
    <row r="35" spans="1:21">
      <c r="A35" s="15">
        <v>1200</v>
      </c>
      <c r="B35">
        <f t="shared" si="17"/>
        <v>1520</v>
      </c>
      <c r="C35" s="9">
        <f t="shared" si="18"/>
        <v>1.4144904104070963E-3</v>
      </c>
      <c r="D35">
        <f t="shared" si="5"/>
        <v>1348000</v>
      </c>
      <c r="E35" s="37">
        <f t="shared" si="6"/>
        <v>802690.86477762624</v>
      </c>
      <c r="F35" s="40">
        <f t="shared" si="7"/>
        <v>3813.466146457532</v>
      </c>
      <c r="G35" s="38">
        <f t="shared" si="8"/>
        <v>160</v>
      </c>
      <c r="H35" s="40">
        <f t="shared" si="9"/>
        <v>3973.466146457532</v>
      </c>
      <c r="I35">
        <f t="shared" si="19"/>
        <v>37.606865040579343</v>
      </c>
      <c r="J35" s="37">
        <f t="shared" si="14"/>
        <v>5.8871520149934917E-6</v>
      </c>
      <c r="K35" s="37">
        <f t="shared" si="12"/>
        <v>1.8829343659534053E-6</v>
      </c>
      <c r="L35" s="32">
        <f t="shared" si="15"/>
        <v>0.19326658107263767</v>
      </c>
      <c r="M35" s="14">
        <f t="shared" si="16"/>
        <v>1.236393318215351</v>
      </c>
      <c r="N35" s="9"/>
    </row>
    <row r="36" spans="1:21">
      <c r="A36" s="15">
        <v>1250</v>
      </c>
      <c r="B36">
        <f>320+A36</f>
        <v>1570</v>
      </c>
      <c r="C36" s="9">
        <f>$Q$3/($Q$5*100)*EXP(A36/($Q$5))</f>
        <v>1.4229351042672356E-3</v>
      </c>
      <c r="D36">
        <f t="shared" si="5"/>
        <v>1343000</v>
      </c>
      <c r="E36" s="37">
        <f t="shared" si="6"/>
        <v>807483.03485351009</v>
      </c>
      <c r="F36" s="40">
        <f t="shared" si="7"/>
        <v>3822.0036900617947</v>
      </c>
      <c r="G36" s="38">
        <f t="shared" si="8"/>
        <v>160</v>
      </c>
      <c r="H36" s="40">
        <f t="shared" si="9"/>
        <v>3982.0036900617947</v>
      </c>
      <c r="I36">
        <f t="shared" si="19"/>
        <v>37.687668610628585</v>
      </c>
      <c r="J36" s="37">
        <f t="shared" si="14"/>
        <v>5.8548728355847656E-6</v>
      </c>
      <c r="K36" s="37">
        <f t="shared" si="12"/>
        <v>1.8829343659534053E-6</v>
      </c>
      <c r="L36" s="32">
        <f t="shared" si="15"/>
        <v>0.19326658107263767</v>
      </c>
      <c r="M36" s="14">
        <f t="shared" si="16"/>
        <v>1.236393318215351</v>
      </c>
      <c r="N36" s="9"/>
    </row>
    <row r="37" spans="1:21">
      <c r="A37" s="15">
        <v>1300</v>
      </c>
      <c r="B37">
        <f t="shared" si="17"/>
        <v>1620</v>
      </c>
      <c r="C37" s="9">
        <f>$Q$3/($Q$5*100)*EXP(A37/($Q$5))</f>
        <v>1.4314302140608212E-3</v>
      </c>
      <c r="D37">
        <f t="shared" si="5"/>
        <v>1338000</v>
      </c>
      <c r="E37" s="37">
        <f t="shared" si="6"/>
        <v>812303.81481527141</v>
      </c>
      <c r="F37" s="40">
        <f t="shared" si="7"/>
        <v>3830.5072528267574</v>
      </c>
      <c r="G37" s="38">
        <f t="shared" si="8"/>
        <v>160</v>
      </c>
      <c r="H37" s="40">
        <f t="shared" si="9"/>
        <v>3990.5072528267574</v>
      </c>
      <c r="I37">
        <f t="shared" si="19"/>
        <v>37.768150569069611</v>
      </c>
      <c r="J37" s="37">
        <f t="shared" si="14"/>
        <v>5.8227532863110565E-6</v>
      </c>
      <c r="K37" s="37">
        <f t="shared" si="12"/>
        <v>1.8829343659534053E-6</v>
      </c>
      <c r="L37" s="32">
        <f t="shared" si="15"/>
        <v>0.19326658107263767</v>
      </c>
      <c r="M37" s="14">
        <f t="shared" si="16"/>
        <v>1.236393318215351</v>
      </c>
      <c r="N37" s="9"/>
    </row>
    <row r="38" spans="1:21">
      <c r="A38" s="15">
        <v>1350</v>
      </c>
      <c r="B38">
        <f t="shared" si="17"/>
        <v>1670</v>
      </c>
      <c r="C38" s="9">
        <f>$Q$3/($Q$5*100)*EXP(A38/($Q$5))</f>
        <v>1.4399760407776091E-3</v>
      </c>
      <c r="D38">
        <f t="shared" si="5"/>
        <v>1333000</v>
      </c>
      <c r="E38" s="37">
        <f t="shared" si="6"/>
        <v>817153.3754676932</v>
      </c>
      <c r="F38" s="40">
        <f t="shared" si="7"/>
        <v>3838.9761247131059</v>
      </c>
      <c r="G38" s="38">
        <f t="shared" si="8"/>
        <v>160</v>
      </c>
      <c r="H38" s="40">
        <f t="shared" si="9"/>
        <v>3998.9761247131059</v>
      </c>
      <c r="I38">
        <f t="shared" si="19"/>
        <v>37.848304195736297</v>
      </c>
      <c r="J38" s="37">
        <f t="shared" si="14"/>
        <v>5.7907925785235473E-6</v>
      </c>
      <c r="K38" s="37">
        <f t="shared" si="12"/>
        <v>1.8829343659534053E-6</v>
      </c>
      <c r="L38" s="32">
        <f t="shared" si="15"/>
        <v>0.19326658107263767</v>
      </c>
      <c r="M38" s="14">
        <f t="shared" si="16"/>
        <v>1.236393318215351</v>
      </c>
      <c r="N38" s="9"/>
    </row>
    <row r="39" spans="1:21">
      <c r="A39" s="15">
        <v>1400</v>
      </c>
      <c r="B39">
        <f>320+A39</f>
        <v>1720</v>
      </c>
      <c r="C39" s="9">
        <f>$Q$3/($Q$5*100)*EXP(A39/($Q$5))</f>
        <v>1.4485728872043039E-3</v>
      </c>
      <c r="D39">
        <f t="shared" si="5"/>
        <v>1328000</v>
      </c>
      <c r="E39" s="37">
        <f t="shared" si="6"/>
        <v>822031.88863528555</v>
      </c>
      <c r="F39" s="40">
        <f t="shared" si="7"/>
        <v>3847.4095884146313</v>
      </c>
      <c r="G39" s="38">
        <f t="shared" si="8"/>
        <v>160</v>
      </c>
      <c r="H39" s="40">
        <f t="shared" si="9"/>
        <v>4007.4095884146313</v>
      </c>
      <c r="I39">
        <f t="shared" si="19"/>
        <v>37.928122701684977</v>
      </c>
      <c r="J39" s="37">
        <f t="shared" si="14"/>
        <v>5.7589899268820064E-6</v>
      </c>
      <c r="K39" s="37">
        <f t="shared" si="12"/>
        <v>1.8829343659534053E-6</v>
      </c>
      <c r="L39" s="32">
        <f t="shared" si="15"/>
        <v>0.19326658107263767</v>
      </c>
      <c r="M39" s="14">
        <f t="shared" si="16"/>
        <v>1.236393318215351</v>
      </c>
      <c r="N39" s="9"/>
    </row>
    <row r="40" spans="1:21">
      <c r="A40" s="15">
        <v>1450</v>
      </c>
      <c r="B40">
        <f t="shared" si="17"/>
        <v>1770</v>
      </c>
      <c r="C40" s="9">
        <f t="shared" ref="C40:C46" si="20">$Q$3/($Q$5*100)*EXP(A40/($Q$5))</f>
        <v>1.4572210579352866E-3</v>
      </c>
      <c r="D40">
        <f t="shared" si="5"/>
        <v>1323000</v>
      </c>
      <c r="E40" s="37">
        <f t="shared" si="6"/>
        <v>826939.52716837334</v>
      </c>
      <c r="F40" s="40">
        <f t="shared" si="7"/>
        <v>3855.8069192967682</v>
      </c>
      <c r="G40" s="38">
        <f t="shared" si="8"/>
        <v>160</v>
      </c>
      <c r="H40" s="40">
        <f t="shared" si="9"/>
        <v>4015.8069192967682</v>
      </c>
      <c r="I40">
        <f t="shared" si="19"/>
        <v>38.007599228612769</v>
      </c>
      <c r="J40" s="37">
        <f t="shared" si="14"/>
        <v>5.7273445493370479E-6</v>
      </c>
      <c r="K40" s="37">
        <f t="shared" si="12"/>
        <v>1.8829343659534053E-6</v>
      </c>
      <c r="L40" s="32">
        <f t="shared" si="15"/>
        <v>0.19326658107263767</v>
      </c>
      <c r="M40" s="14">
        <f t="shared" si="16"/>
        <v>1.236393318215351</v>
      </c>
      <c r="N40" s="9"/>
    </row>
    <row r="41" spans="1:21">
      <c r="A41" s="15">
        <v>1500</v>
      </c>
      <c r="B41">
        <f t="shared" si="17"/>
        <v>1820</v>
      </c>
      <c r="C41" s="9">
        <f t="shared" si="20"/>
        <v>1.465920859383407E-3</v>
      </c>
      <c r="D41">
        <f t="shared" si="5"/>
        <v>1318000</v>
      </c>
      <c r="E41" s="37">
        <f t="shared" si="6"/>
        <v>831876.46494922088</v>
      </c>
      <c r="F41" s="40">
        <f t="shared" si="7"/>
        <v>3864.167385334661</v>
      </c>
      <c r="G41" s="38">
        <f t="shared" si="8"/>
        <v>160</v>
      </c>
      <c r="H41" s="40">
        <f t="shared" si="9"/>
        <v>4024.167385334661</v>
      </c>
      <c r="I41">
        <f t="shared" si="19"/>
        <v>38.086726848271411</v>
      </c>
      <c r="J41" s="37">
        <f t="shared" si="14"/>
        <v>5.6958556671123828E-6</v>
      </c>
      <c r="K41" s="37">
        <f t="shared" si="12"/>
        <v>1.8829343659534053E-6</v>
      </c>
      <c r="L41" s="32">
        <f t="shared" si="15"/>
        <v>0.19326658107263767</v>
      </c>
      <c r="M41" s="14">
        <f t="shared" si="16"/>
        <v>1.236393318215351</v>
      </c>
      <c r="N41" s="9"/>
      <c r="O41" s="8" t="s">
        <v>44</v>
      </c>
    </row>
    <row r="42" spans="1:21">
      <c r="A42" s="15">
        <v>1550</v>
      </c>
      <c r="B42">
        <f t="shared" si="17"/>
        <v>1870</v>
      </c>
      <c r="C42" s="9">
        <f t="shared" si="20"/>
        <v>1.4746725997908392E-3</v>
      </c>
      <c r="D42">
        <f t="shared" si="5"/>
        <v>1313000</v>
      </c>
      <c r="E42" s="37">
        <f t="shared" si="6"/>
        <v>836842.87689819222</v>
      </c>
      <c r="F42" s="40">
        <f t="shared" si="7"/>
        <v>3872.4902470507436</v>
      </c>
      <c r="G42" s="38">
        <f t="shared" si="8"/>
        <v>160</v>
      </c>
      <c r="H42" s="40">
        <f t="shared" si="9"/>
        <v>4032.4902470507436</v>
      </c>
      <c r="I42">
        <f t="shared" si="19"/>
        <v>38.165498561876468</v>
      </c>
      <c r="J42" s="37">
        <f t="shared" si="14"/>
        <v>5.6645225046870776E-6</v>
      </c>
      <c r="K42" s="37">
        <f t="shared" si="12"/>
        <v>1.8829343659534053E-6</v>
      </c>
      <c r="L42" s="32">
        <f t="shared" si="15"/>
        <v>0.19326658107263767</v>
      </c>
      <c r="M42" s="14">
        <f t="shared" si="16"/>
        <v>1.236393318215351</v>
      </c>
      <c r="N42" s="9"/>
      <c r="O42" s="8" t="s">
        <v>19</v>
      </c>
      <c r="U42" t="s">
        <v>67</v>
      </c>
    </row>
    <row r="43" spans="1:21">
      <c r="A43" s="15">
        <v>1600</v>
      </c>
      <c r="B43">
        <f t="shared" si="17"/>
        <v>1920</v>
      </c>
      <c r="C43" s="9">
        <f t="shared" si="20"/>
        <v>1.4834765892400043E-3</v>
      </c>
      <c r="D43">
        <f t="shared" si="5"/>
        <v>1308000</v>
      </c>
      <c r="E43" s="37">
        <f t="shared" si="6"/>
        <v>841838.93897994887</v>
      </c>
      <c r="F43" s="40">
        <f t="shared" si="7"/>
        <v>3880.7747574518512</v>
      </c>
      <c r="G43" s="38">
        <f t="shared" si="8"/>
        <v>160</v>
      </c>
      <c r="H43" s="40">
        <f t="shared" si="9"/>
        <v>4040.7747574518512</v>
      </c>
      <c r="I43">
        <f t="shared" si="19"/>
        <v>38.243907299512117</v>
      </c>
      <c r="J43" s="37">
        <f t="shared" si="14"/>
        <v>5.6333442897777956E-6</v>
      </c>
      <c r="K43" s="37">
        <f t="shared" si="12"/>
        <v>1.8829343659534053E-6</v>
      </c>
      <c r="L43" s="32">
        <f t="shared" si="15"/>
        <v>0.19326658107263767</v>
      </c>
      <c r="M43" s="14">
        <f t="shared" si="16"/>
        <v>1.236393318215351</v>
      </c>
      <c r="N43" s="9"/>
      <c r="O43" s="8" t="s">
        <v>35</v>
      </c>
      <c r="U43" t="s">
        <v>68</v>
      </c>
    </row>
    <row r="44" spans="1:21">
      <c r="A44" s="15">
        <v>1650</v>
      </c>
      <c r="B44">
        <f t="shared" si="17"/>
        <v>1970</v>
      </c>
      <c r="C44" s="9">
        <f t="shared" si="20"/>
        <v>1.4923331396645562E-3</v>
      </c>
      <c r="D44">
        <f t="shared" si="5"/>
        <v>1303000</v>
      </c>
      <c r="E44" s="37">
        <f t="shared" si="6"/>
        <v>846864.82820968516</v>
      </c>
      <c r="F44" s="40">
        <f t="shared" si="7"/>
        <v>3889.0201619658333</v>
      </c>
      <c r="G44" s="38">
        <f t="shared" si="8"/>
        <v>160</v>
      </c>
      <c r="H44" s="40">
        <f t="shared" si="9"/>
        <v>4049.0201619658333</v>
      </c>
      <c r="I44">
        <f t="shared" si="19"/>
        <v>38.321945919531252</v>
      </c>
      <c r="J44" s="37">
        <f t="shared" si="14"/>
        <v>5.6023202533210325E-6</v>
      </c>
      <c r="K44" s="37">
        <f t="shared" si="12"/>
        <v>1.8829343659534053E-6</v>
      </c>
      <c r="L44" s="32">
        <f t="shared" si="15"/>
        <v>0.19326658107263767</v>
      </c>
      <c r="M44" s="14">
        <f t="shared" si="16"/>
        <v>1.236393318215351</v>
      </c>
      <c r="N44" s="9"/>
    </row>
    <row r="45" spans="1:21">
      <c r="A45" s="15">
        <v>1700</v>
      </c>
      <c r="B45">
        <f t="shared" si="17"/>
        <v>2020</v>
      </c>
      <c r="C45" s="9">
        <f t="shared" si="20"/>
        <v>1.5012425648604332E-3</v>
      </c>
      <c r="D45">
        <f t="shared" si="5"/>
        <v>1298000</v>
      </c>
      <c r="E45" s="37">
        <f t="shared" si="6"/>
        <v>851920.72265939857</v>
      </c>
      <c r="F45" s="40">
        <f t="shared" si="7"/>
        <v>3897.2256983776847</v>
      </c>
      <c r="G45" s="38">
        <f t="shared" si="8"/>
        <v>160</v>
      </c>
      <c r="H45" s="40">
        <f t="shared" si="9"/>
        <v>4057.2256983776847</v>
      </c>
      <c r="I45">
        <f t="shared" si="19"/>
        <v>38.399607207950979</v>
      </c>
      <c r="J45" s="37">
        <f t="shared" si="14"/>
        <v>5.5714496294553489E-6</v>
      </c>
      <c r="K45" s="37">
        <f t="shared" si="12"/>
        <v>1.8829343659534053E-6</v>
      </c>
      <c r="L45" s="32">
        <f t="shared" si="15"/>
        <v>0.19326658107263767</v>
      </c>
      <c r="M45" s="14">
        <f t="shared" si="16"/>
        <v>1.236393318215351</v>
      </c>
      <c r="N45" s="9"/>
    </row>
    <row r="46" spans="1:21">
      <c r="A46" s="15">
        <v>1750</v>
      </c>
      <c r="B46">
        <f t="shared" si="17"/>
        <v>2070</v>
      </c>
      <c r="C46" s="9">
        <f t="shared" si="20"/>
        <v>1.5102051804969775E-3</v>
      </c>
      <c r="D46">
        <f t="shared" si="5"/>
        <v>1293000</v>
      </c>
      <c r="E46" s="37">
        <f t="shared" si="6"/>
        <v>857006.8014642006</v>
      </c>
      <c r="F46" s="40">
        <f t="shared" si="7"/>
        <v>3905.390596765184</v>
      </c>
      <c r="G46" s="38">
        <f t="shared" si="8"/>
        <v>160</v>
      </c>
      <c r="H46" s="40">
        <f t="shared" si="9"/>
        <v>4065.390596765184</v>
      </c>
      <c r="I46">
        <f t="shared" si="19"/>
        <v>38.476883877843456</v>
      </c>
      <c r="J46" s="37">
        <f t="shared" si="14"/>
        <v>5.5407316555035784E-6</v>
      </c>
      <c r="K46" s="37">
        <f t="shared" si="12"/>
        <v>1.8829343659534053E-6</v>
      </c>
      <c r="L46" s="32">
        <f t="shared" si="15"/>
        <v>0.19326658107263767</v>
      </c>
      <c r="M46" s="14">
        <f t="shared" si="16"/>
        <v>1.236393318215351</v>
      </c>
      <c r="N46" s="9"/>
    </row>
    <row r="47" spans="1:21">
      <c r="A47" s="15">
        <v>1800</v>
      </c>
      <c r="B47">
        <f>320+A47</f>
        <v>2120</v>
      </c>
      <c r="C47" s="9">
        <f>$Q$3/($Q$5*100)*EXP(A47/($Q$5))</f>
        <v>1.5192213041281184E-3</v>
      </c>
      <c r="D47">
        <f t="shared" si="5"/>
        <v>1288000</v>
      </c>
      <c r="E47" s="37">
        <f t="shared" si="6"/>
        <v>862123.24482866249</v>
      </c>
      <c r="F47" s="40">
        <f t="shared" si="7"/>
        <v>3913.5140794340327</v>
      </c>
      <c r="G47" s="38">
        <f t="shared" si="8"/>
        <v>160</v>
      </c>
      <c r="H47" s="40">
        <f t="shared" si="9"/>
        <v>4073.5140794340327</v>
      </c>
      <c r="I47">
        <f t="shared" si="19"/>
        <v>38.553768568722035</v>
      </c>
      <c r="J47" s="37">
        <f t="shared" si="14"/>
        <v>5.5101655719550321E-6</v>
      </c>
      <c r="K47" s="37">
        <f t="shared" si="12"/>
        <v>1.8829343659534053E-6</v>
      </c>
      <c r="L47" s="32">
        <f t="shared" si="15"/>
        <v>0.19326658107263767</v>
      </c>
      <c r="M47" s="14">
        <f t="shared" si="16"/>
        <v>1.236393318215351</v>
      </c>
      <c r="N47" s="9"/>
    </row>
    <row r="48" spans="1:21">
      <c r="A48" s="15">
        <v>1850</v>
      </c>
      <c r="B48">
        <f t="shared" si="17"/>
        <v>2170</v>
      </c>
      <c r="C48" s="9">
        <f t="shared" ref="C48:C54" si="21">$Q$3/($Q$5*100)*EXP(A48/($Q$5))</f>
        <v>1.5282912552036234E-3</v>
      </c>
      <c r="D48">
        <f t="shared" si="5"/>
        <v>1283000</v>
      </c>
      <c r="E48" s="37">
        <f t="shared" si="6"/>
        <v>867270.23403320054</v>
      </c>
      <c r="F48" s="40">
        <f t="shared" si="7"/>
        <v>3921.5953608524978</v>
      </c>
      <c r="G48" s="38">
        <f t="shared" si="8"/>
        <v>160</v>
      </c>
      <c r="H48" s="40">
        <f t="shared" si="9"/>
        <v>4081.5953608524978</v>
      </c>
      <c r="I48">
        <f t="shared" si="19"/>
        <v>38.630253845922674</v>
      </c>
      <c r="J48" s="37">
        <f t="shared" si="14"/>
        <v>5.4797506224476885E-6</v>
      </c>
      <c r="K48" s="37">
        <f t="shared" si="12"/>
        <v>1.8829343659534053E-6</v>
      </c>
      <c r="L48" s="32">
        <f t="shared" si="15"/>
        <v>0.19326658107263767</v>
      </c>
      <c r="M48" s="14">
        <f t="shared" si="16"/>
        <v>1.236393318215351</v>
      </c>
      <c r="N48" s="9"/>
    </row>
    <row r="49" spans="1:17">
      <c r="A49" s="15">
        <v>1900</v>
      </c>
      <c r="B49">
        <f t="shared" si="17"/>
        <v>2220</v>
      </c>
      <c r="C49" s="9">
        <f t="shared" si="21"/>
        <v>1.5374153550804181E-3</v>
      </c>
      <c r="D49">
        <f t="shared" si="5"/>
        <v>1278000</v>
      </c>
      <c r="E49" s="37">
        <f t="shared" si="6"/>
        <v>872447.95144049916</v>
      </c>
      <c r="F49" s="40">
        <f t="shared" si="7"/>
        <v>3929.6336475855487</v>
      </c>
      <c r="G49" s="38">
        <f t="shared" si="8"/>
        <v>160</v>
      </c>
      <c r="H49" s="40">
        <f t="shared" si="9"/>
        <v>4089.6336475855487</v>
      </c>
      <c r="I49">
        <f t="shared" si="19"/>
        <v>38.706332199980586</v>
      </c>
      <c r="J49" s="37">
        <f t="shared" si="14"/>
        <v>5.4494860537503545E-6</v>
      </c>
      <c r="K49" s="37">
        <f t="shared" si="12"/>
        <v>1.8829343659534053E-6</v>
      </c>
      <c r="L49" s="32">
        <f t="shared" si="15"/>
        <v>0.19326658107263767</v>
      </c>
      <c r="M49" s="14">
        <f t="shared" si="16"/>
        <v>1.236393318215351</v>
      </c>
      <c r="N49" s="9"/>
    </row>
    <row r="50" spans="1:17">
      <c r="A50" s="15">
        <v>1950</v>
      </c>
      <c r="B50">
        <f t="shared" si="17"/>
        <v>2270</v>
      </c>
      <c r="C50" s="9">
        <f t="shared" si="21"/>
        <v>1.5465939270339704E-3</v>
      </c>
      <c r="D50">
        <f t="shared" si="5"/>
        <v>1273000</v>
      </c>
      <c r="E50" s="37">
        <f t="shared" si="6"/>
        <v>877656.58050197165</v>
      </c>
      <c r="F50" s="40">
        <f t="shared" si="7"/>
        <v>3937.6281382284888</v>
      </c>
      <c r="G50" s="38">
        <f t="shared" si="8"/>
        <v>160</v>
      </c>
      <c r="H50" s="40">
        <f t="shared" si="9"/>
        <v>4097.6281382284888</v>
      </c>
      <c r="I50">
        <f t="shared" si="19"/>
        <v>38.781996046002092</v>
      </c>
      <c r="J50" s="37">
        <f t="shared" si="14"/>
        <v>5.4193711157448228E-6</v>
      </c>
      <c r="K50" s="37">
        <f t="shared" si="12"/>
        <v>1.8829343659534053E-6</v>
      </c>
      <c r="L50" s="32">
        <f t="shared" si="15"/>
        <v>0.19326658107263767</v>
      </c>
      <c r="M50" s="14">
        <f t="shared" si="16"/>
        <v>1.236393318215351</v>
      </c>
      <c r="N50" s="9"/>
    </row>
    <row r="51" spans="1:17">
      <c r="A51" s="15">
        <v>2000</v>
      </c>
      <c r="B51">
        <f t="shared" si="17"/>
        <v>2320</v>
      </c>
      <c r="C51" s="9">
        <f t="shared" si="21"/>
        <v>1.5558272962697462E-3</v>
      </c>
      <c r="D51">
        <f t="shared" si="5"/>
        <v>1268000</v>
      </c>
      <c r="E51" s="37">
        <f t="shared" si="6"/>
        <v>882896.30576426093</v>
      </c>
      <c r="F51" s="40">
        <f t="shared" si="7"/>
        <v>3945.5780233400765</v>
      </c>
      <c r="G51" s="38">
        <f t="shared" si="8"/>
        <v>160</v>
      </c>
      <c r="H51" s="40">
        <f t="shared" si="9"/>
        <v>4105.5780233400765</v>
      </c>
      <c r="I51">
        <f t="shared" si="19"/>
        <v>38.857237723031638</v>
      </c>
      <c r="J51" s="37">
        <f t="shared" si="14"/>
        <v>5.389405061407987E-6</v>
      </c>
      <c r="K51" s="37">
        <f t="shared" si="12"/>
        <v>1.8829343659534053E-6</v>
      </c>
      <c r="L51" s="32">
        <f t="shared" si="15"/>
        <v>0.19326658107263767</v>
      </c>
      <c r="M51" s="14">
        <f t="shared" si="16"/>
        <v>1.236393318215351</v>
      </c>
      <c r="N51" s="9"/>
    </row>
    <row r="52" spans="1:17">
      <c r="A52" s="15">
        <v>2050</v>
      </c>
      <c r="B52">
        <f t="shared" si="17"/>
        <v>2370</v>
      </c>
      <c r="C52" s="9">
        <f t="shared" si="21"/>
        <v>1.5651157899347296E-3</v>
      </c>
      <c r="D52">
        <f t="shared" si="5"/>
        <v>1263000</v>
      </c>
      <c r="E52" s="37">
        <f t="shared" si="6"/>
        <v>888167.31287577702</v>
      </c>
      <c r="F52" s="40">
        <f t="shared" si="7"/>
        <v>3953.482485375127</v>
      </c>
      <c r="G52" s="38">
        <f t="shared" si="8"/>
        <v>160</v>
      </c>
      <c r="H52" s="40">
        <f t="shared" si="9"/>
        <v>4113.482485375127</v>
      </c>
      <c r="I52">
        <f t="shared" si="19"/>
        <v>38.932049493413913</v>
      </c>
      <c r="J52" s="37">
        <f t="shared" si="14"/>
        <v>5.359587146793963E-6</v>
      </c>
      <c r="K52" s="37">
        <f t="shared" si="12"/>
        <v>1.8829343659534053E-6</v>
      </c>
      <c r="L52" s="32">
        <f t="shared" si="15"/>
        <v>0.19326658107263767</v>
      </c>
      <c r="M52" s="14">
        <f t="shared" si="16"/>
        <v>1.236393318215351</v>
      </c>
      <c r="N52" s="9"/>
    </row>
    <row r="53" spans="1:17">
      <c r="A53" s="15">
        <v>2100</v>
      </c>
      <c r="B53">
        <f t="shared" si="17"/>
        <v>2420</v>
      </c>
      <c r="C53" s="9">
        <f t="shared" si="21"/>
        <v>1.5744597371290163E-3</v>
      </c>
      <c r="D53">
        <f t="shared" si="5"/>
        <v>1258000</v>
      </c>
      <c r="E53" s="37">
        <f t="shared" si="6"/>
        <v>893469.78859327571</v>
      </c>
      <c r="F53" s="40">
        <f t="shared" si="7"/>
        <v>3961.3406986166051</v>
      </c>
      <c r="G53" s="38">
        <f t="shared" si="8"/>
        <v>160</v>
      </c>
      <c r="H53" s="40">
        <f t="shared" si="9"/>
        <v>4121.3406986166046</v>
      </c>
      <c r="I53">
        <f t="shared" si="19"/>
        <v>39.006423542151133</v>
      </c>
      <c r="J53" s="37">
        <f t="shared" si="14"/>
        <v>5.3299166310161532E-6</v>
      </c>
      <c r="K53" s="37">
        <f t="shared" si="12"/>
        <v>1.8829343659534053E-6</v>
      </c>
      <c r="L53" s="32">
        <f t="shared" si="15"/>
        <v>0.19326658107263767</v>
      </c>
      <c r="M53" s="14">
        <f t="shared" si="16"/>
        <v>1.236393318215351</v>
      </c>
      <c r="N53" s="9"/>
    </row>
    <row r="54" spans="1:17">
      <c r="A54" s="15">
        <v>2150</v>
      </c>
      <c r="B54">
        <f t="shared" si="17"/>
        <v>2470</v>
      </c>
      <c r="C54" s="9">
        <f t="shared" si="21"/>
        <v>1.5838594689174725E-3</v>
      </c>
      <c r="D54">
        <f t="shared" si="5"/>
        <v>1253000</v>
      </c>
      <c r="E54" s="37">
        <f t="shared" si="6"/>
        <v>898803.92078847543</v>
      </c>
      <c r="F54" s="40">
        <f t="shared" si="7"/>
        <v>3969.1518291071861</v>
      </c>
      <c r="G54" s="38">
        <f t="shared" si="8"/>
        <v>160</v>
      </c>
      <c r="H54" s="40">
        <f t="shared" si="9"/>
        <v>4129.1518291071861</v>
      </c>
      <c r="I54">
        <f t="shared" si="19"/>
        <v>39.080351976255336</v>
      </c>
      <c r="J54" s="37">
        <f t="shared" si="14"/>
        <v>5.3003927762293013E-6</v>
      </c>
      <c r="K54" s="37">
        <f t="shared" si="12"/>
        <v>1.8829343659534053E-6</v>
      </c>
      <c r="L54" s="32">
        <f t="shared" si="15"/>
        <v>0.19326658107263767</v>
      </c>
      <c r="M54" s="14">
        <f t="shared" si="16"/>
        <v>1.236393318215351</v>
      </c>
      <c r="N54" s="9"/>
    </row>
    <row r="55" spans="1:17">
      <c r="A55" s="15">
        <v>2200</v>
      </c>
      <c r="B55">
        <f>320+A55</f>
        <v>2520</v>
      </c>
      <c r="C55" s="9">
        <f>$Q$3/($Q$5*100)*EXP(A55/($Q$5))</f>
        <v>1.593315318341465E-3</v>
      </c>
      <c r="D55">
        <f t="shared" si="5"/>
        <v>1248000</v>
      </c>
      <c r="E55" s="37">
        <f t="shared" si="6"/>
        <v>904169.89845471294</v>
      </c>
      <c r="F55" s="40">
        <f t="shared" si="7"/>
        <v>3976.9150345802968</v>
      </c>
      <c r="G55" s="38">
        <f t="shared" si="8"/>
        <v>160</v>
      </c>
      <c r="H55" s="40">
        <f t="shared" si="9"/>
        <v>4136.9150345802973</v>
      </c>
      <c r="I55">
        <f t="shared" si="19"/>
        <v>39.153826824095638</v>
      </c>
      <c r="J55" s="37">
        <f t="shared" si="14"/>
        <v>5.2710148476115182E-6</v>
      </c>
      <c r="K55" s="37">
        <f t="shared" si="12"/>
        <v>1.8829343659534053E-6</v>
      </c>
      <c r="L55" s="32">
        <f t="shared" si="15"/>
        <v>0.19326658107263767</v>
      </c>
      <c r="M55" s="14">
        <f t="shared" si="16"/>
        <v>1.236393318215351</v>
      </c>
      <c r="N55" s="9"/>
    </row>
    <row r="56" spans="1:17">
      <c r="A56" s="15">
        <v>2250</v>
      </c>
      <c r="B56">
        <f t="shared" si="17"/>
        <v>2570</v>
      </c>
      <c r="C56" s="9">
        <f>$Q$3/($Q$5*100)*EXP(A56/($Q$5))</f>
        <v>1.6028276204306615E-3</v>
      </c>
      <c r="D56">
        <f t="shared" si="5"/>
        <v>1243000</v>
      </c>
      <c r="E56" s="37">
        <f t="shared" si="6"/>
        <v>909567.91171364021</v>
      </c>
      <c r="F56" s="40">
        <f t="shared" si="7"/>
        <v>3984.6294643906244</v>
      </c>
      <c r="G56" s="38">
        <f t="shared" si="8"/>
        <v>160</v>
      </c>
      <c r="H56" s="40">
        <f t="shared" si="9"/>
        <v>4144.629464390624</v>
      </c>
      <c r="I56">
        <f t="shared" si="19"/>
        <v>39.226840034740619</v>
      </c>
      <c r="J56" s="37">
        <f t="shared" si="14"/>
        <v>5.2417821133462639E-6</v>
      </c>
      <c r="K56" s="37">
        <f t="shared" si="12"/>
        <v>1.8829343659534053E-6</v>
      </c>
      <c r="L56" s="32">
        <f t="shared" si="15"/>
        <v>0.19326658107263767</v>
      </c>
      <c r="M56" s="14">
        <f t="shared" si="16"/>
        <v>1.236393318215351</v>
      </c>
      <c r="N56" s="9"/>
      <c r="P56" t="s">
        <v>47</v>
      </c>
      <c r="Q56" s="16"/>
    </row>
    <row r="57" spans="1:17">
      <c r="A57" s="15">
        <v>2300</v>
      </c>
      <c r="B57">
        <f t="shared" si="17"/>
        <v>2620</v>
      </c>
      <c r="C57" s="9">
        <f>$Q$3/($Q$5*100)*EXP(A57/($Q$5))</f>
        <v>1.6123967122149015E-3</v>
      </c>
      <c r="D57">
        <f t="shared" si="5"/>
        <v>1238000</v>
      </c>
      <c r="E57" s="37">
        <f t="shared" si="6"/>
        <v>914998.15182196128</v>
      </c>
      <c r="F57" s="40">
        <f t="shared" si="7"/>
        <v>3992.294259444096</v>
      </c>
      <c r="G57" s="38">
        <f t="shared" si="8"/>
        <v>160</v>
      </c>
      <c r="H57" s="40">
        <f t="shared" si="9"/>
        <v>4152.2942594440956</v>
      </c>
      <c r="I57">
        <f t="shared" si="19"/>
        <v>39.299383477295571</v>
      </c>
      <c r="J57" s="37">
        <f t="shared" si="14"/>
        <v>5.2126938446043006E-6</v>
      </c>
      <c r="K57" s="37">
        <f t="shared" si="12"/>
        <v>1.8829343659534053E-6</v>
      </c>
      <c r="L57" s="32">
        <f t="shared" si="15"/>
        <v>0.19326658107263767</v>
      </c>
      <c r="M57" s="14">
        <f t="shared" si="16"/>
        <v>1.236393318215351</v>
      </c>
      <c r="N57" s="9"/>
      <c r="P57" s="1" t="s">
        <v>46</v>
      </c>
      <c r="Q57" s="16"/>
    </row>
    <row r="58" spans="1:17">
      <c r="A58" s="15">
        <v>2350</v>
      </c>
      <c r="B58">
        <f t="shared" si="17"/>
        <v>2670</v>
      </c>
      <c r="C58" s="9">
        <f>$Q$3/($Q$5*100)*EXP(A58/($Q$5))</f>
        <v>1.6220229327361356E-3</v>
      </c>
      <c r="D58">
        <f t="shared" ref="D58:D71" si="22">15*10^5-B58*100</f>
        <v>1233000</v>
      </c>
      <c r="E58" s="37">
        <f t="shared" si="6"/>
        <v>920460.81117820658</v>
      </c>
      <c r="F58" s="40">
        <f t="shared" si="7"/>
        <v>3999.9085521273105</v>
      </c>
      <c r="G58" s="38">
        <f t="shared" si="8"/>
        <v>160</v>
      </c>
      <c r="H58" s="40">
        <f t="shared" si="9"/>
        <v>4159.90855212731</v>
      </c>
      <c r="I58">
        <f t="shared" ref="I58:I71" si="23">H58/$Q$7</f>
        <v>39.371448940234622</v>
      </c>
      <c r="J58" s="37">
        <f t="shared" si="14"/>
        <v>5.1837493155256181E-6</v>
      </c>
      <c r="K58" s="37">
        <f t="shared" si="12"/>
        <v>1.8829343659534053E-6</v>
      </c>
      <c r="L58" s="32">
        <f t="shared" si="15"/>
        <v>0.19326658107263767</v>
      </c>
      <c r="M58" s="14">
        <f t="shared" si="16"/>
        <v>1.236393318215351</v>
      </c>
      <c r="N58" s="9"/>
    </row>
    <row r="59" spans="1:17">
      <c r="A59" s="15">
        <v>2400</v>
      </c>
      <c r="B59">
        <f t="shared" si="17"/>
        <v>2720</v>
      </c>
      <c r="C59" s="9">
        <f t="shared" ref="C59:C71" si="24">$Q$3/($Q$5*100)*EXP(A59/($Q$5))</f>
        <v>1.631706623060441E-3</v>
      </c>
      <c r="D59">
        <f t="shared" si="22"/>
        <v>1228000</v>
      </c>
      <c r="E59" s="37">
        <f t="shared" si="6"/>
        <v>925956.08332955209</v>
      </c>
      <c r="F59" s="40">
        <f t="shared" si="7"/>
        <v>4007.4714662364431</v>
      </c>
      <c r="G59" s="38">
        <f t="shared" si="8"/>
        <v>160</v>
      </c>
      <c r="H59" s="40">
        <f t="shared" si="9"/>
        <v>4167.4714662364431</v>
      </c>
      <c r="I59">
        <f t="shared" si="23"/>
        <v>39.443028130727846</v>
      </c>
      <c r="J59" s="37">
        <f t="shared" si="14"/>
        <v>5.1549478032012993E-6</v>
      </c>
      <c r="K59" s="37">
        <f t="shared" si="12"/>
        <v>1.8829343659534053E-6</v>
      </c>
      <c r="L59" s="32">
        <f t="shared" si="15"/>
        <v>0.19326658107263767</v>
      </c>
      <c r="M59" s="14">
        <f t="shared" si="16"/>
        <v>1.236393318215351</v>
      </c>
      <c r="N59" s="9"/>
    </row>
    <row r="60" spans="1:17">
      <c r="A60" s="15">
        <v>2450</v>
      </c>
      <c r="B60">
        <f t="shared" si="17"/>
        <v>2770</v>
      </c>
      <c r="C60" s="9">
        <f t="shared" si="24"/>
        <v>1.6414481262901034E-3</v>
      </c>
      <c r="D60">
        <f t="shared" si="22"/>
        <v>1223000</v>
      </c>
      <c r="E60" s="37">
        <f t="shared" si="6"/>
        <v>931484.16297867557</v>
      </c>
      <c r="F60" s="40">
        <f t="shared" si="7"/>
        <v>4014.9821169055926</v>
      </c>
      <c r="G60" s="38">
        <f t="shared" si="8"/>
        <v>160</v>
      </c>
      <c r="H60" s="40">
        <f t="shared" si="9"/>
        <v>4174.9821169055922</v>
      </c>
      <c r="I60">
        <f t="shared" si="23"/>
        <v>39.514112673963091</v>
      </c>
      <c r="J60" s="37">
        <f t="shared" si="14"/>
        <v>5.1262885876553644E-6</v>
      </c>
      <c r="K60" s="37">
        <f t="shared" si="12"/>
        <v>1.8829343659534053E-6</v>
      </c>
      <c r="L60" s="32">
        <f t="shared" si="15"/>
        <v>0.19326658107263767</v>
      </c>
      <c r="M60" s="14">
        <f t="shared" si="16"/>
        <v>1.236393318215351</v>
      </c>
      <c r="N60" s="9"/>
    </row>
    <row r="61" spans="1:17">
      <c r="A61" s="15">
        <v>2500</v>
      </c>
      <c r="B61">
        <f t="shared" si="17"/>
        <v>2820</v>
      </c>
      <c r="C61" s="9">
        <f t="shared" si="24"/>
        <v>1.6512477875757741E-3</v>
      </c>
      <c r="D61">
        <f t="shared" si="22"/>
        <v>1218000</v>
      </c>
      <c r="E61" s="37">
        <f t="shared" si="6"/>
        <v>937045.24599065504</v>
      </c>
      <c r="F61" s="40">
        <f t="shared" si="7"/>
        <v>4022.4396105345859</v>
      </c>
      <c r="G61" s="38">
        <f t="shared" si="8"/>
        <v>160</v>
      </c>
      <c r="H61" s="40">
        <f t="shared" si="9"/>
        <v>4182.4396105345859</v>
      </c>
      <c r="I61">
        <f t="shared" si="23"/>
        <v>39.584694112462721</v>
      </c>
      <c r="J61" s="37">
        <f t="shared" si="14"/>
        <v>5.0977709518265541E-6</v>
      </c>
      <c r="K61" s="37">
        <f t="shared" si="12"/>
        <v>1.8829343659534053E-6</v>
      </c>
      <c r="L61" s="32">
        <f t="shared" si="15"/>
        <v>0.19326658107263767</v>
      </c>
      <c r="M61" s="14">
        <f t="shared" si="16"/>
        <v>1.236393318215351</v>
      </c>
      <c r="N61" s="9"/>
    </row>
    <row r="62" spans="1:17">
      <c r="A62" s="15">
        <v>2550</v>
      </c>
      <c r="B62">
        <f t="shared" si="17"/>
        <v>2870</v>
      </c>
      <c r="C62" s="9">
        <f t="shared" si="24"/>
        <v>1.6611059541287003E-3</v>
      </c>
      <c r="D62">
        <f t="shared" si="22"/>
        <v>1213000</v>
      </c>
      <c r="E62" s="37">
        <f t="shared" si="6"/>
        <v>942639.52939990966</v>
      </c>
      <c r="F62" s="40">
        <f t="shared" si="7"/>
        <v>4029.8430447162268</v>
      </c>
      <c r="G62" s="38">
        <f t="shared" si="8"/>
        <v>160</v>
      </c>
      <c r="H62" s="40">
        <f t="shared" si="9"/>
        <v>4189.8430447162264</v>
      </c>
      <c r="I62">
        <f t="shared" si="23"/>
        <v>39.654763905395015</v>
      </c>
      <c r="J62" s="37">
        <f t="shared" si="14"/>
        <v>5.0693941815500811E-6</v>
      </c>
      <c r="K62" s="37">
        <f t="shared" si="12"/>
        <v>1.8829343659534053E-6</v>
      </c>
      <c r="L62" s="32">
        <f t="shared" si="15"/>
        <v>0.19326658107263767</v>
      </c>
      <c r="M62" s="14">
        <f t="shared" si="16"/>
        <v>1.236393318215351</v>
      </c>
      <c r="N62" s="9"/>
    </row>
    <row r="63" spans="1:17">
      <c r="A63" s="15">
        <v>2600</v>
      </c>
      <c r="B63">
        <f t="shared" si="17"/>
        <v>2920</v>
      </c>
      <c r="C63" s="9">
        <f t="shared" si="24"/>
        <v>1.6710229752330244E-3</v>
      </c>
      <c r="D63">
        <f t="shared" si="22"/>
        <v>1208000</v>
      </c>
      <c r="E63" s="37">
        <f t="shared" si="6"/>
        <v>948267.21141717897</v>
      </c>
      <c r="F63" s="40">
        <f t="shared" si="7"/>
        <v>4037.1915081629868</v>
      </c>
      <c r="G63" s="38">
        <f t="shared" si="8"/>
        <v>160</v>
      </c>
      <c r="H63" s="40">
        <f t="shared" si="9"/>
        <v>4197.1915081629868</v>
      </c>
      <c r="I63">
        <f t="shared" si="23"/>
        <v>39.724313427880396</v>
      </c>
      <c r="J63" s="37">
        <f t="shared" si="14"/>
        <v>5.0411575655393154E-6</v>
      </c>
      <c r="K63" s="37">
        <f t="shared" si="12"/>
        <v>1.8829343659534053E-6</v>
      </c>
      <c r="L63" s="32">
        <f t="shared" si="15"/>
        <v>0.19326658107263767</v>
      </c>
      <c r="M63" s="14">
        <f t="shared" si="16"/>
        <v>1.236393318215351</v>
      </c>
      <c r="N63" s="9"/>
    </row>
    <row r="64" spans="1:17">
      <c r="A64" s="15">
        <v>2650</v>
      </c>
      <c r="B64">
        <f t="shared" si="17"/>
        <v>2970</v>
      </c>
      <c r="C64" s="9">
        <f t="shared" si="24"/>
        <v>1.6809992022581628E-3</v>
      </c>
      <c r="D64">
        <f t="shared" si="22"/>
        <v>1203000</v>
      </c>
      <c r="E64" s="37">
        <f t="shared" si="6"/>
        <v>953928.4914365476</v>
      </c>
      <c r="F64" s="40">
        <f t="shared" si="7"/>
        <v>4044.4840806331395</v>
      </c>
      <c r="G64" s="38">
        <f t="shared" si="8"/>
        <v>160</v>
      </c>
      <c r="H64" s="40">
        <f t="shared" si="9"/>
        <v>4204.4840806331395</v>
      </c>
      <c r="I64">
        <f t="shared" si="23"/>
        <v>39.793333970292259</v>
      </c>
      <c r="J64" s="37">
        <f t="shared" si="14"/>
        <v>5.0130603953674233E-6</v>
      </c>
      <c r="K64" s="37">
        <f t="shared" si="12"/>
        <v>1.8829343659534053E-6</v>
      </c>
      <c r="L64" s="32">
        <f t="shared" si="15"/>
        <v>0.19326658107263767</v>
      </c>
      <c r="M64" s="14">
        <f t="shared" si="16"/>
        <v>1.236393318215351</v>
      </c>
      <c r="N64" s="9"/>
    </row>
    <row r="65" spans="1:14">
      <c r="A65" s="15">
        <v>2700</v>
      </c>
      <c r="B65">
        <f t="shared" si="17"/>
        <v>3020</v>
      </c>
      <c r="C65" s="9">
        <f t="shared" si="24"/>
        <v>1.691034988671252E-3</v>
      </c>
      <c r="D65">
        <f t="shared" si="22"/>
        <v>1198000</v>
      </c>
      <c r="E65" s="37">
        <f t="shared" si="6"/>
        <v>959623.57004250842</v>
      </c>
      <c r="F65" s="40">
        <f t="shared" si="7"/>
        <v>4051.7198328563195</v>
      </c>
      <c r="G65" s="38">
        <f t="shared" si="8"/>
        <v>160</v>
      </c>
      <c r="H65" s="40">
        <f t="shared" si="9"/>
        <v>4211.719832856319</v>
      </c>
      <c r="I65">
        <f t="shared" si="23"/>
        <v>39.861816737552473</v>
      </c>
      <c r="J65" s="37">
        <f t="shared" si="14"/>
        <v>4.9851019654489607E-6</v>
      </c>
      <c r="K65" s="37">
        <f t="shared" si="12"/>
        <v>1.8829343659534053E-6</v>
      </c>
      <c r="L65" s="32">
        <f t="shared" si="15"/>
        <v>0.19326658107263767</v>
      </c>
      <c r="M65" s="14">
        <f t="shared" si="16"/>
        <v>1.236393318215351</v>
      </c>
      <c r="N65" s="9"/>
    </row>
    <row r="66" spans="1:14">
      <c r="A66" s="15">
        <v>2750</v>
      </c>
      <c r="B66">
        <f t="shared" si="17"/>
        <v>3070</v>
      </c>
      <c r="C66" s="9">
        <f t="shared" si="24"/>
        <v>1.7011306900496747E-3</v>
      </c>
      <c r="D66">
        <f t="shared" si="22"/>
        <v>1193000</v>
      </c>
      <c r="E66" s="37">
        <f t="shared" si="6"/>
        <v>965352.6490170703</v>
      </c>
      <c r="F66" s="40">
        <f t="shared" si="7"/>
        <v>4058.8978264585239</v>
      </c>
      <c r="G66" s="38">
        <f t="shared" si="8"/>
        <v>160</v>
      </c>
      <c r="H66" s="40">
        <f t="shared" si="9"/>
        <v>4218.8978264585239</v>
      </c>
      <c r="I66">
        <f t="shared" si="23"/>
        <v>39.92975284842155</v>
      </c>
      <c r="J66" s="37">
        <f t="shared" si="14"/>
        <v>4.95728157302139E-6</v>
      </c>
      <c r="K66" s="37">
        <f t="shared" si="12"/>
        <v>1.8829343659534053E-6</v>
      </c>
      <c r="L66" s="32">
        <f t="shared" si="15"/>
        <v>0.19326658107263767</v>
      </c>
      <c r="M66" s="14">
        <f t="shared" si="16"/>
        <v>1.236393318215351</v>
      </c>
      <c r="N66" s="9"/>
    </row>
    <row r="67" spans="1:14">
      <c r="A67" s="15">
        <v>2800</v>
      </c>
      <c r="B67">
        <f t="shared" si="17"/>
        <v>3120</v>
      </c>
      <c r="C67" s="9">
        <f t="shared" si="24"/>
        <v>1.7112866640936575E-3</v>
      </c>
      <c r="D67">
        <f t="shared" si="22"/>
        <v>1188000</v>
      </c>
      <c r="E67" s="37">
        <f t="shared" si="6"/>
        <v>971115.93134690775</v>
      </c>
      <c r="F67" s="40">
        <f t="shared" si="7"/>
        <v>4066.0171138865303</v>
      </c>
      <c r="G67" s="38">
        <f t="shared" si="8"/>
        <v>160</v>
      </c>
      <c r="H67" s="40">
        <f t="shared" si="9"/>
        <v>4226.0171138865298</v>
      </c>
      <c r="I67">
        <f t="shared" si="23"/>
        <v>39.997133334783264</v>
      </c>
      <c r="J67" s="37">
        <f t="shared" si="14"/>
        <v>4.9295985181265485E-6</v>
      </c>
      <c r="K67" s="37">
        <f t="shared" si="12"/>
        <v>1.8829343659534053E-6</v>
      </c>
      <c r="L67" s="32">
        <f t="shared" si="15"/>
        <v>0.19326658107263767</v>
      </c>
      <c r="M67" s="14">
        <f t="shared" si="16"/>
        <v>1.236393318215351</v>
      </c>
      <c r="N67" s="9"/>
    </row>
    <row r="68" spans="1:14">
      <c r="A68" s="15">
        <v>2850</v>
      </c>
      <c r="B68">
        <f t="shared" si="17"/>
        <v>3170</v>
      </c>
      <c r="C68" s="9">
        <f t="shared" si="24"/>
        <v>1.7215032706389439E-3</v>
      </c>
      <c r="D68">
        <f t="shared" si="22"/>
        <v>1183000</v>
      </c>
      <c r="E68" s="37">
        <f t="shared" si="6"/>
        <v>976913.62123055174</v>
      </c>
      <c r="F68" s="40">
        <f t="shared" si="7"/>
        <v>4073.0767383317411</v>
      </c>
      <c r="G68" s="38">
        <f t="shared" si="8"/>
        <v>160</v>
      </c>
      <c r="H68" s="40">
        <f t="shared" si="9"/>
        <v>4233.0767383317416</v>
      </c>
      <c r="I68">
        <f t="shared" si="23"/>
        <v>40.063949140923938</v>
      </c>
      <c r="J68" s="37">
        <f t="shared" si="14"/>
        <v>4.9020521035920418E-6</v>
      </c>
      <c r="K68" s="37">
        <f t="shared" si="12"/>
        <v>1.8829343659534053E-6</v>
      </c>
      <c r="L68" s="32">
        <f t="shared" si="15"/>
        <v>0.19326658107263767</v>
      </c>
      <c r="M68" s="14">
        <f t="shared" si="16"/>
        <v>1.236393318215351</v>
      </c>
      <c r="N68" s="9"/>
    </row>
    <row r="69" spans="1:14">
      <c r="A69" s="15">
        <v>2900</v>
      </c>
      <c r="B69">
        <f t="shared" si="17"/>
        <v>3220</v>
      </c>
      <c r="C69" s="9">
        <f t="shared" si="24"/>
        <v>1.7317808716695441E-3</v>
      </c>
      <c r="D69">
        <f t="shared" si="22"/>
        <v>1178000</v>
      </c>
      <c r="E69" s="37">
        <f t="shared" si="6"/>
        <v>982745.92408562568</v>
      </c>
      <c r="F69" s="40">
        <f t="shared" si="7"/>
        <v>4080.0757336534457</v>
      </c>
      <c r="G69" s="38">
        <f t="shared" si="8"/>
        <v>160</v>
      </c>
      <c r="H69" s="40">
        <f t="shared" si="9"/>
        <v>4240.0757336534462</v>
      </c>
      <c r="I69">
        <f t="shared" si="23"/>
        <v>40.130191122806089</v>
      </c>
      <c r="J69" s="37">
        <f t="shared" si="14"/>
        <v>4.8746416350125838E-6</v>
      </c>
      <c r="K69" s="37">
        <f t="shared" si="12"/>
        <v>1.8829343659534053E-6</v>
      </c>
      <c r="L69" s="32">
        <f t="shared" si="15"/>
        <v>0.19326658107263767</v>
      </c>
      <c r="M69" s="14">
        <f t="shared" si="16"/>
        <v>1.236393318215351</v>
      </c>
      <c r="N69" s="9"/>
    </row>
    <row r="70" spans="1:14">
      <c r="A70" s="15">
        <v>2950</v>
      </c>
      <c r="B70">
        <f t="shared" si="17"/>
        <v>3270</v>
      </c>
      <c r="C70" s="9">
        <f t="shared" si="24"/>
        <v>1.7421198313305613E-3</v>
      </c>
      <c r="D70">
        <f t="shared" si="22"/>
        <v>1173000</v>
      </c>
      <c r="E70" s="37">
        <f t="shared" si="6"/>
        <v>988613.0465561233</v>
      </c>
      <c r="F70" s="40">
        <f t="shared" si="7"/>
        <v>4087.0131243014971</v>
      </c>
      <c r="G70" s="38">
        <f t="shared" si="8"/>
        <v>160</v>
      </c>
      <c r="H70" s="40">
        <f t="shared" si="9"/>
        <v>4247.0131243014966</v>
      </c>
      <c r="I70">
        <f t="shared" si="23"/>
        <v>40.195850047336656</v>
      </c>
      <c r="J70" s="37">
        <f t="shared" si="14"/>
        <v>4.8473664207312411E-6</v>
      </c>
      <c r="K70" s="37">
        <f t="shared" si="12"/>
        <v>1.8829343659534053E-6</v>
      </c>
      <c r="L70" s="32">
        <f t="shared" si="15"/>
        <v>0.19326658107263767</v>
      </c>
      <c r="M70" s="14">
        <f t="shared" si="16"/>
        <v>1.236393318215351</v>
      </c>
      <c r="N70" s="9"/>
    </row>
    <row r="71" spans="1:14">
      <c r="A71" s="15">
        <v>3000</v>
      </c>
      <c r="B71">
        <f t="shared" si="17"/>
        <v>3320</v>
      </c>
      <c r="C71" s="9">
        <f t="shared" si="24"/>
        <v>1.7525205159410917E-3</v>
      </c>
      <c r="D71">
        <f t="shared" si="22"/>
        <v>1168000</v>
      </c>
      <c r="E71" s="37">
        <f t="shared" si="6"/>
        <v>994515.1965197298</v>
      </c>
      <c r="F71" s="40">
        <f t="shared" si="7"/>
        <v>4093.8879252383904</v>
      </c>
      <c r="G71" s="38">
        <f t="shared" si="8"/>
        <v>160</v>
      </c>
      <c r="H71" s="40">
        <f t="shared" si="9"/>
        <v>4253.8879252383904</v>
      </c>
      <c r="I71">
        <f t="shared" si="23"/>
        <v>40.260916591629503</v>
      </c>
      <c r="J71" s="37">
        <f t="shared" si="14"/>
        <v>4.8202257718206339E-6</v>
      </c>
      <c r="K71" s="37">
        <f t="shared" si="12"/>
        <v>1.8829343659534053E-6</v>
      </c>
      <c r="L71" s="32">
        <f t="shared" si="15"/>
        <v>0.19326658107263767</v>
      </c>
      <c r="M71" s="14">
        <f t="shared" si="16"/>
        <v>1.236393318215351</v>
      </c>
      <c r="N71" s="9"/>
    </row>
    <row r="72" spans="1:14">
      <c r="C72" s="9"/>
      <c r="E72" s="10"/>
      <c r="F72" s="16"/>
      <c r="G72" s="15"/>
      <c r="H72" s="16"/>
      <c r="J72" s="9"/>
      <c r="K72" s="9"/>
      <c r="L72" s="34"/>
      <c r="M72" s="14"/>
      <c r="N72" s="9"/>
    </row>
    <row r="73" spans="1:14">
      <c r="C73" s="9"/>
      <c r="E73" s="10"/>
      <c r="F73" s="16"/>
      <c r="G73" s="15"/>
      <c r="H73" s="16"/>
      <c r="J73" s="9"/>
      <c r="K73" s="9"/>
      <c r="L73" s="34"/>
      <c r="M73" s="14"/>
      <c r="N73" s="9"/>
    </row>
    <row r="74" spans="1:14">
      <c r="C74" s="9"/>
      <c r="E74" s="10"/>
      <c r="F74" s="16"/>
      <c r="G74" s="15"/>
      <c r="H74" s="16"/>
      <c r="J74" s="9"/>
      <c r="K74" s="9"/>
      <c r="L74" s="34"/>
      <c r="M74" s="14"/>
      <c r="N74" s="9"/>
    </row>
    <row r="75" spans="1:14">
      <c r="C75" s="9"/>
      <c r="E75" s="10"/>
      <c r="F75" s="16"/>
      <c r="G75" s="15"/>
      <c r="H75" s="16"/>
      <c r="J75" s="9"/>
      <c r="K75" s="9"/>
      <c r="L75" s="34"/>
      <c r="M75" s="14"/>
      <c r="N75" s="9"/>
    </row>
    <row r="76" spans="1:14">
      <c r="C76" s="9"/>
      <c r="E76" s="10"/>
      <c r="F76" s="16"/>
      <c r="G76" s="15"/>
      <c r="H76" s="16"/>
      <c r="J76" s="9"/>
      <c r="K76" s="9"/>
      <c r="L76" s="34"/>
      <c r="M76" s="14"/>
      <c r="N76" s="9"/>
    </row>
    <row r="77" spans="1:14">
      <c r="C77" s="9"/>
      <c r="E77" s="10"/>
      <c r="F77" s="16"/>
      <c r="G77" s="15"/>
      <c r="H77" s="16"/>
      <c r="J77" s="9"/>
      <c r="K77" s="9"/>
      <c r="L77" s="34"/>
      <c r="M77" s="14"/>
      <c r="N77" s="9"/>
    </row>
    <row r="78" spans="1:14">
      <c r="C78" s="9"/>
      <c r="E78" s="10"/>
      <c r="F78" s="16"/>
      <c r="G78" s="15"/>
      <c r="H78" s="16"/>
      <c r="J78" s="9"/>
      <c r="K78" s="9"/>
      <c r="L78" s="34"/>
      <c r="M78" s="14"/>
      <c r="N78" s="9"/>
    </row>
    <row r="79" spans="1:14">
      <c r="C79" s="9"/>
      <c r="E79" s="10"/>
      <c r="F79" s="16"/>
      <c r="G79" s="15"/>
      <c r="H79" s="16"/>
      <c r="J79" s="9"/>
      <c r="K79" s="9"/>
      <c r="L79" s="34"/>
      <c r="M79" s="14"/>
      <c r="N79" s="9"/>
    </row>
    <row r="80" spans="1:14">
      <c r="C80" s="9"/>
      <c r="E80" s="10"/>
      <c r="F80" s="16"/>
      <c r="G80" s="15"/>
      <c r="H80" s="16"/>
      <c r="J80" s="9"/>
      <c r="K80" s="9"/>
      <c r="L80" s="34"/>
      <c r="M80" s="14"/>
      <c r="N80" s="9"/>
    </row>
    <row r="81" spans="3:14">
      <c r="C81" s="9"/>
      <c r="E81" s="10"/>
      <c r="F81" s="16"/>
      <c r="G81" s="15"/>
      <c r="H81" s="16"/>
      <c r="J81" s="9"/>
      <c r="K81" s="9"/>
      <c r="L81" s="34"/>
      <c r="M81" s="14"/>
      <c r="N81" s="9"/>
    </row>
    <row r="82" spans="3:14">
      <c r="C82" s="9"/>
      <c r="E82" s="10"/>
      <c r="F82" s="16"/>
      <c r="G82" s="15"/>
      <c r="H82" s="16"/>
      <c r="J82" s="9"/>
      <c r="K82" s="9"/>
      <c r="L82" s="34"/>
      <c r="M82" s="14"/>
      <c r="N82" s="9"/>
    </row>
    <row r="83" spans="3:14">
      <c r="C83" s="9"/>
      <c r="E83" s="10"/>
      <c r="F83" s="16"/>
      <c r="G83" s="15"/>
      <c r="H83" s="16"/>
      <c r="J83" s="9"/>
      <c r="K83" s="9"/>
      <c r="L83" s="34"/>
      <c r="M83" s="14"/>
      <c r="N83" s="9"/>
    </row>
    <row r="84" spans="3:14">
      <c r="C84" s="9"/>
      <c r="E84" s="10"/>
      <c r="F84" s="16"/>
      <c r="G84" s="15"/>
      <c r="H84" s="16"/>
      <c r="J84" s="9"/>
      <c r="K84" s="9"/>
      <c r="L84" s="34"/>
      <c r="M84" s="14"/>
      <c r="N84" s="9"/>
    </row>
    <row r="85" spans="3:14">
      <c r="C85" s="9"/>
      <c r="E85" s="10"/>
      <c r="F85" s="16"/>
      <c r="G85" s="15"/>
      <c r="H85" s="16"/>
      <c r="J85" s="9"/>
      <c r="K85" s="9"/>
      <c r="L85" s="34"/>
      <c r="M85" s="14"/>
      <c r="N85" s="9"/>
    </row>
    <row r="86" spans="3:14">
      <c r="C86" s="9"/>
      <c r="E86" s="10"/>
      <c r="F86" s="16"/>
      <c r="G86" s="15"/>
      <c r="H86" s="16"/>
      <c r="J86" s="9"/>
      <c r="K86" s="9"/>
      <c r="L86" s="34"/>
      <c r="M86" s="14"/>
      <c r="N86" s="9"/>
    </row>
    <row r="87" spans="3:14">
      <c r="C87" s="9"/>
      <c r="E87" s="10"/>
      <c r="F87" s="16"/>
      <c r="G87" s="15"/>
      <c r="H87" s="16"/>
      <c r="J87" s="9"/>
      <c r="K87" s="9"/>
      <c r="L87" s="34"/>
      <c r="M87" s="14"/>
      <c r="N87" s="9"/>
    </row>
    <row r="88" spans="3:14">
      <c r="C88" s="9"/>
      <c r="E88" s="10"/>
      <c r="F88" s="16"/>
      <c r="G88" s="15"/>
      <c r="H88" s="16"/>
      <c r="J88" s="9"/>
      <c r="K88" s="9"/>
      <c r="L88" s="34"/>
      <c r="M88" s="14"/>
      <c r="N88" s="9"/>
    </row>
    <row r="89" spans="3:14">
      <c r="C89" s="9"/>
      <c r="E89" s="10"/>
      <c r="F89" s="16"/>
      <c r="G89" s="15"/>
      <c r="H89" s="16"/>
      <c r="J89" s="9"/>
      <c r="K89" s="9"/>
      <c r="L89" s="34"/>
      <c r="M89" s="14"/>
      <c r="N89" s="9"/>
    </row>
    <row r="90" spans="3:14">
      <c r="C90" s="9"/>
      <c r="E90" s="10"/>
      <c r="F90" s="16"/>
      <c r="G90" s="15"/>
      <c r="H90" s="16"/>
      <c r="J90" s="9"/>
      <c r="K90" s="9"/>
      <c r="L90" s="34"/>
      <c r="M90" s="14"/>
      <c r="N90" s="9"/>
    </row>
    <row r="91" spans="3:14">
      <c r="C91" s="9"/>
      <c r="E91" s="10"/>
      <c r="F91" s="16"/>
      <c r="G91" s="15"/>
      <c r="H91" s="16"/>
      <c r="J91" s="9"/>
      <c r="K91" s="9"/>
      <c r="L91" s="34"/>
      <c r="M91" s="14"/>
      <c r="N91" s="9"/>
    </row>
    <row r="92" spans="3:14">
      <c r="C92" s="9"/>
      <c r="E92" s="10"/>
      <c r="F92" s="16"/>
      <c r="G92" s="15"/>
      <c r="H92" s="16"/>
      <c r="J92" s="9"/>
      <c r="K92" s="9"/>
      <c r="L92" s="34"/>
      <c r="M92" s="14"/>
      <c r="N92" s="9"/>
    </row>
    <row r="93" spans="3:14">
      <c r="C93" s="9"/>
      <c r="E93" s="10"/>
      <c r="F93" s="16"/>
      <c r="G93" s="15"/>
      <c r="H93" s="16"/>
      <c r="J93" s="9"/>
      <c r="K93" s="9"/>
      <c r="L93" s="34"/>
      <c r="M93" s="14"/>
      <c r="N93" s="9"/>
    </row>
    <row r="94" spans="3:14">
      <c r="C94" s="9"/>
      <c r="E94" s="10"/>
      <c r="F94" s="16"/>
      <c r="G94" s="15"/>
      <c r="H94" s="16"/>
      <c r="J94" s="9"/>
      <c r="K94" s="9"/>
      <c r="L94" s="34"/>
      <c r="M94" s="14"/>
      <c r="N94" s="9"/>
    </row>
    <row r="95" spans="3:14">
      <c r="C95" s="9"/>
      <c r="E95" s="10"/>
      <c r="F95" s="16"/>
      <c r="G95" s="15"/>
      <c r="H95" s="16"/>
      <c r="J95" s="9"/>
      <c r="K95" s="9"/>
      <c r="L95" s="34"/>
      <c r="M95" s="14"/>
      <c r="N95" s="9"/>
    </row>
    <row r="96" spans="3:14">
      <c r="C96" s="9"/>
      <c r="E96" s="10"/>
      <c r="F96" s="16"/>
      <c r="G96" s="15"/>
      <c r="H96" s="16"/>
      <c r="J96" s="9"/>
      <c r="K96" s="9"/>
      <c r="L96" s="34"/>
      <c r="M96" s="14"/>
      <c r="N96" s="9"/>
    </row>
    <row r="97" spans="1:14">
      <c r="C97" s="9"/>
      <c r="E97" s="10"/>
      <c r="F97" s="16"/>
      <c r="G97" s="15"/>
      <c r="H97" s="16"/>
      <c r="J97" s="9"/>
      <c r="K97" s="9"/>
      <c r="L97" s="34"/>
      <c r="M97" s="14"/>
      <c r="N97" s="9"/>
    </row>
    <row r="98" spans="1:14">
      <c r="C98" s="9"/>
      <c r="E98" s="10"/>
      <c r="F98" s="16"/>
      <c r="G98" s="15"/>
      <c r="H98" s="16"/>
      <c r="J98" s="9"/>
      <c r="K98" s="9"/>
      <c r="L98" s="34"/>
      <c r="M98" s="14"/>
      <c r="N98" s="9"/>
    </row>
    <row r="99" spans="1:14">
      <c r="C99" s="9"/>
      <c r="E99" s="10"/>
      <c r="F99" s="16"/>
      <c r="G99" s="15"/>
      <c r="H99" s="16"/>
      <c r="J99" s="9"/>
      <c r="K99" s="9"/>
      <c r="L99" s="34"/>
      <c r="M99" s="14"/>
      <c r="N99" s="9"/>
    </row>
    <row r="100" spans="1:14">
      <c r="C100" s="9"/>
      <c r="E100" s="10"/>
      <c r="F100" s="16"/>
      <c r="G100" s="15"/>
      <c r="H100" s="16"/>
      <c r="J100" s="9"/>
      <c r="K100" s="9"/>
      <c r="L100" s="34"/>
      <c r="M100" s="14"/>
      <c r="N100" s="9"/>
    </row>
    <row r="101" spans="1:14">
      <c r="C101" s="9"/>
      <c r="E101" s="10"/>
      <c r="F101" s="16"/>
      <c r="G101" s="15"/>
      <c r="H101" s="16"/>
      <c r="J101" s="9"/>
      <c r="K101" s="9"/>
      <c r="L101" s="34"/>
      <c r="M101" s="14"/>
      <c r="N101" s="9"/>
    </row>
    <row r="102" spans="1:14">
      <c r="C102" s="9"/>
      <c r="E102" s="10"/>
      <c r="F102" s="16"/>
      <c r="G102" s="15"/>
      <c r="H102" s="16"/>
      <c r="J102" s="9"/>
      <c r="K102" s="9"/>
      <c r="L102" s="34"/>
      <c r="M102" s="14"/>
      <c r="N102" s="9"/>
    </row>
    <row r="103" spans="1:14">
      <c r="C103" s="9"/>
      <c r="E103" s="10"/>
      <c r="F103" s="16"/>
      <c r="G103" s="15"/>
      <c r="H103" s="16"/>
      <c r="J103" s="9"/>
      <c r="K103" s="9"/>
      <c r="L103" s="34"/>
      <c r="M103" s="14"/>
      <c r="N103" s="9"/>
    </row>
    <row r="104" spans="1:14">
      <c r="C104" s="9"/>
      <c r="E104" s="10"/>
      <c r="F104" s="16"/>
      <c r="G104" s="15"/>
      <c r="H104" s="16"/>
      <c r="J104" s="9"/>
      <c r="K104" s="9"/>
      <c r="L104" s="34"/>
      <c r="M104" s="14"/>
      <c r="N104" s="9"/>
    </row>
    <row r="105" spans="1:14">
      <c r="C105" s="9"/>
      <c r="E105" s="10"/>
      <c r="F105" s="16"/>
      <c r="G105" s="15"/>
      <c r="H105" s="16"/>
      <c r="J105" s="9"/>
      <c r="K105" s="9"/>
      <c r="L105" s="34"/>
      <c r="M105" s="14"/>
      <c r="N105" s="9"/>
    </row>
    <row r="106" spans="1:14">
      <c r="C106" s="9"/>
      <c r="E106" s="10"/>
      <c r="F106" s="16"/>
      <c r="G106" s="15"/>
      <c r="H106" s="16"/>
      <c r="J106" s="9"/>
      <c r="K106" s="9"/>
      <c r="L106" s="34"/>
      <c r="M106" s="14"/>
      <c r="N106" s="9"/>
    </row>
    <row r="107" spans="1:14">
      <c r="C107" s="9"/>
      <c r="E107" s="10"/>
      <c r="F107" s="16"/>
      <c r="G107" s="15"/>
      <c r="H107" s="16"/>
      <c r="J107" s="9"/>
      <c r="K107" s="9"/>
      <c r="L107" s="34"/>
      <c r="M107" s="14"/>
      <c r="N107" s="9"/>
    </row>
    <row r="108" spans="1:14">
      <c r="C108" s="9"/>
      <c r="E108" s="10"/>
      <c r="F108" s="16"/>
      <c r="G108" s="15"/>
      <c r="H108" s="16"/>
      <c r="J108" s="9"/>
      <c r="K108" s="9"/>
      <c r="L108" s="34"/>
      <c r="M108" s="14"/>
      <c r="N108" s="9"/>
    </row>
    <row r="109" spans="1:14">
      <c r="C109" s="9"/>
      <c r="E109" s="10"/>
      <c r="F109" s="16"/>
      <c r="G109" s="15"/>
      <c r="H109" s="16"/>
      <c r="J109" s="9"/>
      <c r="K109" s="9"/>
      <c r="L109" s="34"/>
      <c r="M109" s="14"/>
      <c r="N109" s="9"/>
    </row>
    <row r="110" spans="1:14">
      <c r="C110" s="9"/>
      <c r="E110" s="10"/>
      <c r="F110" s="16"/>
      <c r="G110" s="15"/>
      <c r="H110" s="16"/>
      <c r="J110" s="9"/>
      <c r="K110" s="9"/>
      <c r="L110" s="34"/>
      <c r="M110" s="14"/>
      <c r="N110" s="9"/>
    </row>
    <row r="111" spans="1:14">
      <c r="A111" s="8"/>
      <c r="B111" s="8"/>
      <c r="C111" s="28"/>
      <c r="D111" s="8"/>
      <c r="E111" s="29"/>
      <c r="F111" s="30"/>
      <c r="G111" s="31"/>
      <c r="H111" s="30"/>
      <c r="I111" s="8"/>
      <c r="J111" s="28"/>
      <c r="K111" s="28"/>
      <c r="L111" s="34"/>
      <c r="M111" s="14"/>
    </row>
    <row r="112" spans="1:14">
      <c r="C112" s="9"/>
      <c r="E112" s="10"/>
      <c r="F112" s="16"/>
      <c r="G112" s="15"/>
      <c r="H112" s="16"/>
      <c r="J112" s="9"/>
      <c r="K112" s="9"/>
    </row>
    <row r="113" spans="3:11">
      <c r="C113" s="9"/>
      <c r="E113" s="10"/>
      <c r="F113" s="16"/>
      <c r="G113" s="15"/>
      <c r="H113" s="16"/>
      <c r="J113" s="9"/>
      <c r="K113" s="9"/>
    </row>
    <row r="114" spans="3:11">
      <c r="C114" s="9"/>
      <c r="E114" s="10"/>
      <c r="F114" s="16"/>
      <c r="G114" s="15"/>
      <c r="H114" s="16"/>
      <c r="J114" s="9"/>
      <c r="K114" s="9"/>
    </row>
    <row r="115" spans="3:11">
      <c r="C115" s="9"/>
      <c r="E115" s="10"/>
      <c r="F115" s="16"/>
      <c r="G115" s="15"/>
      <c r="H115" s="16"/>
      <c r="J115" s="9"/>
      <c r="K115" s="9"/>
    </row>
    <row r="116" spans="3:11">
      <c r="C116" s="9"/>
      <c r="E116" s="10"/>
      <c r="F116" s="16"/>
      <c r="G116" s="15"/>
      <c r="H116" s="16"/>
      <c r="J116" s="9"/>
      <c r="K116" s="9"/>
    </row>
    <row r="117" spans="3:11">
      <c r="C117" s="9"/>
      <c r="E117" s="10"/>
      <c r="F117" s="16"/>
      <c r="G117" s="15"/>
      <c r="H117" s="16"/>
      <c r="J117" s="9"/>
      <c r="K117" s="9"/>
    </row>
    <row r="118" spans="3:11">
      <c r="C118" s="9"/>
      <c r="E118" s="10"/>
      <c r="F118" s="16"/>
      <c r="G118" s="15"/>
      <c r="H118" s="16"/>
      <c r="J118" s="9"/>
      <c r="K118" s="9"/>
    </row>
    <row r="119" spans="3:11">
      <c r="C119" s="9"/>
      <c r="E119" s="10"/>
      <c r="F119" s="16"/>
      <c r="G119" s="15"/>
      <c r="H119" s="16"/>
      <c r="J119" s="9"/>
      <c r="K119" s="9"/>
    </row>
    <row r="120" spans="3:11">
      <c r="C120" s="9"/>
      <c r="E120" s="10"/>
      <c r="F120" s="16"/>
      <c r="G120" s="15"/>
      <c r="H120" s="16"/>
      <c r="J120" s="9"/>
      <c r="K120" s="9"/>
    </row>
    <row r="121" spans="3:11">
      <c r="C121" s="9"/>
      <c r="E121" s="10"/>
      <c r="F121" s="16"/>
      <c r="G121" s="15"/>
      <c r="H121" s="16"/>
      <c r="J121" s="9"/>
      <c r="K121" s="9"/>
    </row>
    <row r="122" spans="3:11">
      <c r="C122" s="9"/>
      <c r="E122" s="10"/>
      <c r="F122" s="16"/>
      <c r="G122" s="15"/>
      <c r="H122" s="16"/>
      <c r="J122" s="9"/>
      <c r="K122" s="9"/>
    </row>
    <row r="123" spans="3:11">
      <c r="C123" s="9"/>
      <c r="E123" s="10"/>
      <c r="F123" s="16"/>
      <c r="G123" s="15"/>
      <c r="H123" s="16"/>
      <c r="J123" s="9"/>
      <c r="K123" s="9"/>
    </row>
    <row r="124" spans="3:11">
      <c r="C124" s="9"/>
      <c r="E124" s="10"/>
      <c r="F124" s="16"/>
      <c r="G124" s="15"/>
      <c r="H124" s="16"/>
      <c r="J124" s="9"/>
      <c r="K124" s="9"/>
    </row>
    <row r="125" spans="3:11">
      <c r="C125" s="9"/>
      <c r="E125" s="10"/>
      <c r="F125" s="16"/>
      <c r="G125" s="15"/>
      <c r="H125" s="16"/>
      <c r="J125" s="9"/>
      <c r="K125" s="9"/>
    </row>
    <row r="126" spans="3:11">
      <c r="C126" s="9"/>
      <c r="E126" s="10"/>
      <c r="F126" s="16"/>
      <c r="G126" s="15"/>
      <c r="H126" s="16"/>
      <c r="J126" s="9"/>
      <c r="K126" s="9"/>
    </row>
    <row r="127" spans="3:11">
      <c r="C127" s="9"/>
      <c r="E127" s="10"/>
      <c r="F127" s="16"/>
      <c r="G127" s="15"/>
      <c r="H127" s="16"/>
      <c r="J127" s="9"/>
      <c r="K127" s="9"/>
    </row>
    <row r="128" spans="3:11">
      <c r="C128" s="9"/>
      <c r="E128" s="10"/>
      <c r="F128" s="16"/>
      <c r="G128" s="15"/>
      <c r="H128" s="16"/>
      <c r="J128" s="9"/>
      <c r="K128" s="9"/>
    </row>
    <row r="129" spans="3:11">
      <c r="C129" s="9"/>
      <c r="E129" s="10"/>
      <c r="F129" s="16"/>
      <c r="G129" s="15"/>
      <c r="H129" s="16"/>
      <c r="J129" s="9"/>
      <c r="K129" s="9"/>
    </row>
    <row r="130" spans="3:11">
      <c r="C130" s="9"/>
      <c r="E130" s="10"/>
      <c r="F130" s="16"/>
      <c r="G130" s="15"/>
      <c r="H130" s="16"/>
      <c r="J130" s="9"/>
      <c r="K130" s="9"/>
    </row>
    <row r="131" spans="3:11">
      <c r="C131" s="9"/>
      <c r="E131" s="10"/>
      <c r="F131" s="16"/>
      <c r="G131" s="15"/>
      <c r="H131" s="16"/>
      <c r="J131" s="9"/>
      <c r="K131" s="9"/>
    </row>
    <row r="132" spans="3:11">
      <c r="C132" s="9"/>
      <c r="E132" s="10"/>
      <c r="F132" s="16"/>
      <c r="G132" s="15"/>
      <c r="H132" s="16"/>
      <c r="J132" s="9"/>
      <c r="K132" s="9"/>
    </row>
    <row r="133" spans="3:11">
      <c r="C133" s="9"/>
      <c r="E133" s="10"/>
      <c r="F133" s="16"/>
      <c r="G133" s="15"/>
      <c r="H133" s="16"/>
      <c r="J133" s="9"/>
      <c r="K133" s="9"/>
    </row>
    <row r="134" spans="3:11">
      <c r="C134" s="9"/>
      <c r="E134" s="10"/>
      <c r="F134" s="16"/>
      <c r="G134" s="15"/>
      <c r="H134" s="16"/>
      <c r="J134" s="9"/>
      <c r="K134" s="9"/>
    </row>
  </sheetData>
  <mergeCells count="4">
    <mergeCell ref="J8:M8"/>
    <mergeCell ref="P2:V2"/>
    <mergeCell ref="L21:M21"/>
    <mergeCell ref="J9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8:B21"/>
  <sheetViews>
    <sheetView topLeftCell="A18" workbookViewId="0">
      <selection activeCell="B22" sqref="B22"/>
    </sheetView>
  </sheetViews>
  <sheetFormatPr defaultRowHeight="15"/>
  <sheetData>
    <row r="18" spans="2:2">
      <c r="B18" s="6"/>
    </row>
    <row r="19" spans="2:2">
      <c r="B19" s="6" t="s">
        <v>18</v>
      </c>
    </row>
    <row r="20" spans="2:2">
      <c r="B20" s="7" t="s">
        <v>17</v>
      </c>
    </row>
    <row r="21" spans="2:2">
      <c r="B21" s="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dcterms:created xsi:type="dcterms:W3CDTF">2012-06-14T13:43:11Z</dcterms:created>
  <dcterms:modified xsi:type="dcterms:W3CDTF">2012-06-21T00:58:43Z</dcterms:modified>
</cp:coreProperties>
</file>