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7"/>
  </bookViews>
  <sheets>
    <sheet name="Plan14" sheetId="14" r:id="rId1"/>
    <sheet name="Plan11" sheetId="11" r:id="rId2"/>
    <sheet name="122" sheetId="1" r:id="rId3"/>
    <sheet name="123" sheetId="2" r:id="rId4"/>
    <sheet name="124" sheetId="15" r:id="rId5"/>
    <sheet name="125" sheetId="17" r:id="rId6"/>
    <sheet name="Plan20" sheetId="20" r:id="rId7"/>
    <sheet name="143" sheetId="18" r:id="rId8"/>
  </sheets>
  <calcPr calcId="144525"/>
  <pivotCaches>
    <pivotCache cacheId="5" r:id="rId9"/>
  </pivotCaches>
</workbook>
</file>

<file path=xl/calcChain.xml><?xml version="1.0" encoding="utf-8"?>
<calcChain xmlns="http://schemas.openxmlformats.org/spreadsheetml/2006/main">
  <c r="O4" i="18" l="1"/>
  <c r="O3" i="18"/>
  <c r="O2" i="18"/>
  <c r="J33" i="2"/>
  <c r="J32" i="2"/>
  <c r="J30" i="2"/>
  <c r="J29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G10" i="2"/>
  <c r="G9" i="2"/>
  <c r="G8" i="2"/>
  <c r="G7" i="2"/>
  <c r="G6" i="2"/>
  <c r="F10" i="2"/>
  <c r="F9" i="2"/>
  <c r="F8" i="2"/>
  <c r="F7" i="2"/>
  <c r="F6" i="2"/>
  <c r="K10" i="1" l="1"/>
  <c r="K9" i="1"/>
  <c r="K8" i="1"/>
  <c r="G9" i="1"/>
  <c r="G8" i="1"/>
  <c r="G10" i="1" s="1"/>
  <c r="C12" i="1"/>
  <c r="C11" i="1"/>
  <c r="C10" i="1"/>
  <c r="C9" i="1"/>
  <c r="C8" i="1"/>
  <c r="C13" i="1" l="1"/>
  <c r="D10" i="1" s="1"/>
  <c r="D12" i="1"/>
  <c r="H9" i="1"/>
  <c r="D9" i="1"/>
  <c r="D11" i="1"/>
  <c r="D8" i="1"/>
  <c r="H8" i="1"/>
  <c r="H10" i="1" s="1"/>
  <c r="K11" i="1"/>
  <c r="L8" i="1" s="1"/>
  <c r="L10" i="1" l="1"/>
  <c r="L9" i="1"/>
  <c r="D13" i="1"/>
  <c r="L11" i="1" l="1"/>
</calcChain>
</file>

<file path=xl/comments1.xml><?xml version="1.0" encoding="utf-8"?>
<comments xmlns="http://schemas.openxmlformats.org/spreadsheetml/2006/main">
  <authors>
    <author>Marlon</author>
  </authors>
  <commentList>
    <comment ref="Q1" authorId="0">
      <text>
        <r>
          <rPr>
            <b/>
            <sz val="9"/>
            <color indexed="81"/>
            <rFont val="Tahoma"/>
            <charset val="1"/>
          </rPr>
          <t>a) Classifique cada uma das variaveis
b) Para cada variavel construa a tabela de frequencia e faca uma representacao grafica
c) Para o grupo de pacientes que não ficaram com sequelas, faca um grafico de barras para a var Fisioterapia. Vc acha que essa var. se comporta de modo diferente nesse grupo.</t>
        </r>
      </text>
    </comment>
  </commentList>
</comments>
</file>

<file path=xl/sharedStrings.xml><?xml version="1.0" encoding="utf-8"?>
<sst xmlns="http://schemas.openxmlformats.org/spreadsheetml/2006/main" count="139" uniqueCount="63">
  <si>
    <t>pacientes</t>
  </si>
  <si>
    <t>fisioterapia</t>
  </si>
  <si>
    <t>sequelas</t>
  </si>
  <si>
    <t>cirurgia</t>
  </si>
  <si>
    <t>S</t>
  </si>
  <si>
    <t>N</t>
  </si>
  <si>
    <t>A</t>
  </si>
  <si>
    <t>M</t>
  </si>
  <si>
    <t>B</t>
  </si>
  <si>
    <t>f=QD</t>
  </si>
  <si>
    <t>s=QN</t>
  </si>
  <si>
    <t>c=QO</t>
  </si>
  <si>
    <t>n</t>
  </si>
  <si>
    <t>f</t>
  </si>
  <si>
    <t>total</t>
  </si>
  <si>
    <t>Mais</t>
  </si>
  <si>
    <t>Freqüência</t>
  </si>
  <si>
    <t>% cumulativo</t>
  </si>
  <si>
    <t>C</t>
  </si>
  <si>
    <t>FISIO</t>
  </si>
  <si>
    <t>QTDE</t>
  </si>
  <si>
    <t>4 meses</t>
  </si>
  <si>
    <t>5 meses</t>
  </si>
  <si>
    <t>6 meses</t>
  </si>
  <si>
    <t>7 meses</t>
  </si>
  <si>
    <t>8 meses</t>
  </si>
  <si>
    <t>quando está sem sequela, tem a tendencia</t>
  </si>
  <si>
    <t>de precisar de menos tempo de fisio</t>
  </si>
  <si>
    <t>Salário Mínimo de 20 funcionários</t>
  </si>
  <si>
    <t>Construa uma tabela de frequencia agrupando os dados em intervalos de amplitude 2 a partir de 1</t>
  </si>
  <si>
    <t>sm</t>
  </si>
  <si>
    <t>SM</t>
  </si>
  <si>
    <t>1-3</t>
  </si>
  <si>
    <t>3-5</t>
  </si>
  <si>
    <t>5-7</t>
  </si>
  <si>
    <t>7-9</t>
  </si>
  <si>
    <t>9-11</t>
  </si>
  <si>
    <t>Construa o histograma e calcule o 1.o e 3.o quartil</t>
  </si>
  <si>
    <t xml:space="preserve">sm = </t>
  </si>
  <si>
    <t>teto</t>
  </si>
  <si>
    <t>salario</t>
  </si>
  <si>
    <t>dados</t>
  </si>
  <si>
    <t>classes</t>
  </si>
  <si>
    <t>1 Quartil</t>
  </si>
  <si>
    <t>3 Quartil</t>
  </si>
  <si>
    <t>Nota</t>
  </si>
  <si>
    <t>0-2</t>
  </si>
  <si>
    <t>2-4</t>
  </si>
  <si>
    <t>4-6</t>
  </si>
  <si>
    <t>6-8</t>
  </si>
  <si>
    <t>8-10</t>
  </si>
  <si>
    <t>Classes</t>
  </si>
  <si>
    <t>Onibus</t>
  </si>
  <si>
    <t>Metro</t>
  </si>
  <si>
    <t>Trem</t>
  </si>
  <si>
    <t>Dados</t>
  </si>
  <si>
    <t>tipo</t>
  </si>
  <si>
    <t>freq</t>
  </si>
  <si>
    <t>Rótulos de Linha</t>
  </si>
  <si>
    <t>Total Geral</t>
  </si>
  <si>
    <t>Soma de freq</t>
  </si>
  <si>
    <t>Resposta</t>
  </si>
  <si>
    <t>Usam mais ônibus, seguido de metrô. Usam pouco trem em relação aos outros meios de transp.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</si>
</sst>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12"/>
      <color rgb="FF1E1E1E"/>
      <name val="Segoe UI"/>
      <family val="2"/>
    </font>
    <font>
      <b/>
      <sz val="12"/>
      <color rgb="FF1E1E1E"/>
      <name val="Segoe UI"/>
      <family val="2"/>
    </font>
    <font>
      <i/>
      <sz val="11"/>
      <color theme="1"/>
      <name val="Calibri"/>
      <family val="2"/>
      <scheme val="minor"/>
    </font>
    <font>
      <sz val="11"/>
      <color rgb="FF1E1E1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2" xfId="0" applyFill="1" applyBorder="1" applyAlignment="1"/>
    <xf numFmtId="10" fontId="0" fillId="0" borderId="2" xfId="0" applyNumberFormat="1" applyFill="1" applyBorder="1" applyAlignment="1"/>
    <xf numFmtId="0" fontId="0" fillId="0" borderId="2" xfId="0" applyNumberFormat="1" applyFill="1" applyBorder="1" applyAlignment="1"/>
    <xf numFmtId="0" fontId="6" fillId="0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NumberFormat="1" applyBorder="1"/>
    <xf numFmtId="0" fontId="2" fillId="0" borderId="1" xfId="0" applyFont="1" applyBorder="1"/>
    <xf numFmtId="9" fontId="0" fillId="0" borderId="1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Freqüência</c:v>
          </c:tx>
          <c:invertIfNegative val="0"/>
          <c:cat>
            <c:strRef>
              <c:f>Plan14!$A$2:$A$7</c:f>
              <c:strCache>
                <c:ptCount val="6"/>
                <c:pt idx="0">
                  <c:v>2994</c:v>
                </c:pt>
                <c:pt idx="1">
                  <c:v>4990</c:v>
                </c:pt>
                <c:pt idx="2">
                  <c:v>6986</c:v>
                </c:pt>
                <c:pt idx="3">
                  <c:v>8982</c:v>
                </c:pt>
                <c:pt idx="4">
                  <c:v>10978</c:v>
                </c:pt>
                <c:pt idx="5">
                  <c:v>Mais</c:v>
                </c:pt>
              </c:strCache>
            </c:strRef>
          </c:cat>
          <c:val>
            <c:numRef>
              <c:f>Plan14!$B$2:$B$7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18912"/>
        <c:axId val="209122432"/>
      </c:barChart>
      <c:catAx>
        <c:axId val="15131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teto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122432"/>
        <c:crosses val="autoZero"/>
        <c:auto val="1"/>
        <c:lblAlgn val="ctr"/>
        <c:lblOffset val="100"/>
        <c:noMultiLvlLbl val="0"/>
      </c:catAx>
      <c:valAx>
        <c:axId val="20912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31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 w="31750"/>
          </c:spPr>
          <c:invertIfNegative val="0"/>
          <c:dPt>
            <c:idx val="0"/>
            <c:invertIfNegative val="0"/>
            <c:bubble3D val="0"/>
            <c:spPr>
              <a:ln w="31750">
                <a:solidFill>
                  <a:schemeClr val="tx1"/>
                </a:solidFill>
              </a:ln>
            </c:spPr>
          </c:dPt>
          <c:val>
            <c:numRef>
              <c:f>Plan20!$F$3:$F$5</c:f>
              <c:numCache>
                <c:formatCode>General</c:formatCode>
                <c:ptCount val="3"/>
                <c:pt idx="0">
                  <c:v>14</c:v>
                </c:pt>
                <c:pt idx="1">
                  <c:v>12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0584320"/>
        <c:axId val="208773888"/>
      </c:barChart>
      <c:catAx>
        <c:axId val="21058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73888"/>
        <c:crosses val="autoZero"/>
        <c:auto val="1"/>
        <c:lblAlgn val="ctr"/>
        <c:lblOffset val="100"/>
        <c:noMultiLvlLbl val="0"/>
      </c:catAx>
      <c:valAx>
        <c:axId val="20877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84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 w="31750"/>
          </c:spPr>
          <c:invertIfNegative val="0"/>
          <c:dPt>
            <c:idx val="0"/>
            <c:invertIfNegative val="0"/>
            <c:bubble3D val="0"/>
            <c:spPr>
              <a:ln w="31750">
                <a:solidFill>
                  <a:schemeClr val="tx1"/>
                </a:solidFill>
              </a:ln>
            </c:spPr>
          </c:dPt>
          <c:val>
            <c:numRef>
              <c:f>Plan20!$F$3:$F$5</c:f>
              <c:numCache>
                <c:formatCode>General</c:formatCode>
                <c:ptCount val="3"/>
                <c:pt idx="0">
                  <c:v>14</c:v>
                </c:pt>
                <c:pt idx="1">
                  <c:v>12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2223744"/>
        <c:axId val="152225280"/>
      </c:barChart>
      <c:catAx>
        <c:axId val="15222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225280"/>
        <c:crosses val="autoZero"/>
        <c:auto val="1"/>
        <c:lblAlgn val="ctr"/>
        <c:lblOffset val="100"/>
        <c:noMultiLvlLbl val="0"/>
      </c:catAx>
      <c:valAx>
        <c:axId val="15222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223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Freqüência</c:v>
          </c:tx>
          <c:invertIfNegative val="0"/>
          <c:cat>
            <c:strRef>
              <c:f>Plan11!$A$2:$A$8</c:f>
              <c:strCach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Mais</c:v>
                </c:pt>
              </c:strCache>
            </c:strRef>
          </c:cat>
          <c:val>
            <c:numRef>
              <c:f>Plan11!$B$2:$B$8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44672"/>
        <c:axId val="40850560"/>
      </c:barChart>
      <c:catAx>
        <c:axId val="4084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classes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0850560"/>
        <c:crosses val="autoZero"/>
        <c:auto val="1"/>
        <c:lblAlgn val="ctr"/>
        <c:lblOffset val="100"/>
        <c:noMultiLvlLbl val="0"/>
      </c:catAx>
      <c:valAx>
        <c:axId val="40850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84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'122'!$A$30:$A$35</c:f>
              <c:strCach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Mais</c:v>
                </c:pt>
              </c:strCache>
            </c:strRef>
          </c:cat>
          <c:val>
            <c:numRef>
              <c:f>'122'!$B$30:$B$35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62272"/>
        <c:axId val="155644288"/>
      </c:barChart>
      <c:lineChart>
        <c:grouping val="standard"/>
        <c:varyColors val="0"/>
        <c:ser>
          <c:idx val="1"/>
          <c:order val="1"/>
          <c:cat>
            <c:strRef>
              <c:f>'122'!$A$30:$A$35</c:f>
              <c:strCach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Mais</c:v>
                </c:pt>
              </c:strCache>
            </c:strRef>
          </c:cat>
          <c:val>
            <c:numRef>
              <c:f>'122'!$C$30:$C$35</c:f>
              <c:numCache>
                <c:formatCode>0.00%</c:formatCode>
                <c:ptCount val="6"/>
                <c:pt idx="0">
                  <c:v>0.13333333333333333</c:v>
                </c:pt>
                <c:pt idx="1">
                  <c:v>0.46666666666666667</c:v>
                </c:pt>
                <c:pt idx="2">
                  <c:v>0.66666666666666663</c:v>
                </c:pt>
                <c:pt idx="3">
                  <c:v>0.8666666666666667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67104"/>
        <c:axId val="155646208"/>
      </c:lineChart>
      <c:catAx>
        <c:axId val="8226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fisioterapia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5644288"/>
        <c:crosses val="autoZero"/>
        <c:auto val="1"/>
        <c:lblAlgn val="ctr"/>
        <c:lblOffset val="100"/>
        <c:noMultiLvlLbl val="0"/>
      </c:catAx>
      <c:valAx>
        <c:axId val="155644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262272"/>
        <c:crosses val="autoZero"/>
        <c:crossBetween val="between"/>
      </c:valAx>
      <c:valAx>
        <c:axId val="1556462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03567104"/>
        <c:crosses val="max"/>
        <c:crossBetween val="between"/>
      </c:valAx>
      <c:catAx>
        <c:axId val="203567104"/>
        <c:scaling>
          <c:orientation val="minMax"/>
        </c:scaling>
        <c:delete val="1"/>
        <c:axPos val="b"/>
        <c:majorTickMark val="out"/>
        <c:minorTickMark val="none"/>
        <c:tickLblPos val="nextTo"/>
        <c:crossAx val="15564620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Sequelas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1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('122'!$P$7,'122'!$P$8)</c:f>
              <c:strCache>
                <c:ptCount val="2"/>
                <c:pt idx="0">
                  <c:v>S</c:v>
                </c:pt>
                <c:pt idx="1">
                  <c:v>N</c:v>
                </c:pt>
              </c:strCache>
            </c:strRef>
          </c:cat>
          <c:val>
            <c:numRef>
              <c:f>'122'!$Q$7:$Q$8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'122'!$J$8:$J$10</c:f>
              <c:strCache>
                <c:ptCount val="3"/>
                <c:pt idx="0">
                  <c:v>A</c:v>
                </c:pt>
                <c:pt idx="1">
                  <c:v>M</c:v>
                </c:pt>
                <c:pt idx="2">
                  <c:v>B</c:v>
                </c:pt>
              </c:strCache>
            </c:strRef>
          </c:cat>
          <c:val>
            <c:numRef>
              <c:f>'122'!$K$8:$K$10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07776"/>
        <c:axId val="208241024"/>
      </c:barChart>
      <c:catAx>
        <c:axId val="20810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41024"/>
        <c:crosses val="autoZero"/>
        <c:auto val="1"/>
        <c:lblAlgn val="ctr"/>
        <c:lblOffset val="100"/>
        <c:noMultiLvlLbl val="0"/>
      </c:catAx>
      <c:valAx>
        <c:axId val="2082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07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Pac</a:t>
            </a:r>
            <a:r>
              <a:rPr lang="pt-BR" baseline="0"/>
              <a:t> sem sequela/tempo fisio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'122'!$E$38:$E$42</c:f>
              <c:strCache>
                <c:ptCount val="5"/>
                <c:pt idx="0">
                  <c:v>4 meses</c:v>
                </c:pt>
                <c:pt idx="1">
                  <c:v>5 meses</c:v>
                </c:pt>
                <c:pt idx="2">
                  <c:v>6 meses</c:v>
                </c:pt>
                <c:pt idx="3">
                  <c:v>7 meses</c:v>
                </c:pt>
                <c:pt idx="4">
                  <c:v>8 meses</c:v>
                </c:pt>
              </c:strCache>
            </c:strRef>
          </c:cat>
          <c:val>
            <c:numRef>
              <c:f>'122'!$F$38:$F$42</c:f>
              <c:numCache>
                <c:formatCode>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58834688"/>
        <c:axId val="158836224"/>
      </c:barChart>
      <c:catAx>
        <c:axId val="158834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8836224"/>
        <c:crosses val="autoZero"/>
        <c:auto val="1"/>
        <c:lblAlgn val="ctr"/>
        <c:lblOffset val="100"/>
        <c:noMultiLvlLbl val="0"/>
      </c:catAx>
      <c:valAx>
        <c:axId val="158836224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158834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Paci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'122'!$B$8:$B$12</c:f>
              <c:strCache>
                <c:ptCount val="5"/>
                <c:pt idx="0">
                  <c:v>4 meses</c:v>
                </c:pt>
                <c:pt idx="1">
                  <c:v>5 meses</c:v>
                </c:pt>
                <c:pt idx="2">
                  <c:v>6 meses</c:v>
                </c:pt>
                <c:pt idx="3">
                  <c:v>7 meses</c:v>
                </c:pt>
                <c:pt idx="4">
                  <c:v>8 meses</c:v>
                </c:pt>
              </c:strCache>
            </c:strRef>
          </c:cat>
          <c:val>
            <c:numRef>
              <c:f>'122'!$C$8:$C$12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7828480"/>
        <c:axId val="207830016"/>
      </c:barChart>
      <c:catAx>
        <c:axId val="207828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830016"/>
        <c:crosses val="autoZero"/>
        <c:auto val="1"/>
        <c:lblAlgn val="ctr"/>
        <c:lblOffset val="100"/>
        <c:noMultiLvlLbl val="0"/>
      </c:catAx>
      <c:valAx>
        <c:axId val="2078300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7828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Freqüência</c:v>
          </c:tx>
          <c:invertIfNegative val="0"/>
          <c:cat>
            <c:strRef>
              <c:f>Plan11!$A$2:$A$8</c:f>
              <c:strCach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Mais</c:v>
                </c:pt>
              </c:strCache>
            </c:strRef>
          </c:cat>
          <c:val>
            <c:numRef>
              <c:f>Plan11!$B$2:$B$8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903232"/>
        <c:axId val="149921792"/>
      </c:barChart>
      <c:catAx>
        <c:axId val="14990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salarios</a:t>
                </a:r>
                <a:r>
                  <a:rPr lang="pt-BR" baseline="0"/>
                  <a:t> minimos</a:t>
                </a:r>
                <a:endParaRPr lang="pt-BR"/>
              </a:p>
            </c:rich>
          </c:tx>
          <c:layout/>
          <c:overlay val="0"/>
        </c:title>
        <c:majorTickMark val="out"/>
        <c:minorTickMark val="none"/>
        <c:tickLblPos val="nextTo"/>
        <c:crossAx val="149921792"/>
        <c:crosses val="autoZero"/>
        <c:auto val="1"/>
        <c:lblAlgn val="ctr"/>
        <c:lblOffset val="100"/>
        <c:noMultiLvlLbl val="0"/>
      </c:catAx>
      <c:valAx>
        <c:axId val="149921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903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Freqüência</c:v>
          </c:tx>
          <c:invertIfNegative val="0"/>
          <c:cat>
            <c:strRef>
              <c:f>Plan14!$A$2:$A$7</c:f>
              <c:strCache>
                <c:ptCount val="6"/>
                <c:pt idx="0">
                  <c:v>2994</c:v>
                </c:pt>
                <c:pt idx="1">
                  <c:v>4990</c:v>
                </c:pt>
                <c:pt idx="2">
                  <c:v>6986</c:v>
                </c:pt>
                <c:pt idx="3">
                  <c:v>8982</c:v>
                </c:pt>
                <c:pt idx="4">
                  <c:v>10978</c:v>
                </c:pt>
                <c:pt idx="5">
                  <c:v>Mais</c:v>
                </c:pt>
              </c:strCache>
            </c:strRef>
          </c:cat>
          <c:val>
            <c:numRef>
              <c:f>Plan14!$B$2:$B$7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62592"/>
        <c:axId val="152064768"/>
      </c:barChart>
      <c:catAx>
        <c:axId val="15206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salarios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2064768"/>
        <c:crosses val="autoZero"/>
        <c:auto val="1"/>
        <c:lblAlgn val="ctr"/>
        <c:lblOffset val="100"/>
        <c:noMultiLvlLbl val="0"/>
      </c:catAx>
      <c:valAx>
        <c:axId val="15206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062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276226</xdr:colOff>
      <xdr:row>14</xdr:row>
      <xdr:rowOff>9525</xdr:rowOff>
    </xdr:from>
    <xdr:to>
      <xdr:col>4</xdr:col>
      <xdr:colOff>447676</xdr:colOff>
      <xdr:row>26</xdr:row>
      <xdr:rowOff>47625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14</xdr:row>
      <xdr:rowOff>14287</xdr:rowOff>
    </xdr:from>
    <xdr:to>
      <xdr:col>10</xdr:col>
      <xdr:colOff>295275</xdr:colOff>
      <xdr:row>26</xdr:row>
      <xdr:rowOff>57150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14</xdr:row>
      <xdr:rowOff>33337</xdr:rowOff>
    </xdr:from>
    <xdr:to>
      <xdr:col>17</xdr:col>
      <xdr:colOff>466725</xdr:colOff>
      <xdr:row>26</xdr:row>
      <xdr:rowOff>57150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390525</xdr:colOff>
      <xdr:row>30</xdr:row>
      <xdr:rowOff>147637</xdr:rowOff>
    </xdr:from>
    <xdr:to>
      <xdr:col>14</xdr:col>
      <xdr:colOff>276225</xdr:colOff>
      <xdr:row>42</xdr:row>
      <xdr:rowOff>152400</xdr:rowOff>
    </xdr:to>
    <xdr:graphicFrame macro="">
      <xdr:nvGraphicFramePr>
        <xdr:cNvPr id="22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400050</xdr:colOff>
      <xdr:row>43</xdr:row>
      <xdr:rowOff>80962</xdr:rowOff>
    </xdr:from>
    <xdr:to>
      <xdr:col>14</xdr:col>
      <xdr:colOff>276225</xdr:colOff>
      <xdr:row>57</xdr:row>
      <xdr:rowOff>57150</xdr:rowOff>
    </xdr:to>
    <xdr:graphicFrame macro="">
      <xdr:nvGraphicFramePr>
        <xdr:cNvPr id="24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885824</xdr:colOff>
      <xdr:row>14</xdr:row>
      <xdr:rowOff>0</xdr:rowOff>
    </xdr:from>
    <xdr:to>
      <xdr:col>13</xdr:col>
      <xdr:colOff>238124</xdr:colOff>
      <xdr:row>26</xdr:row>
      <xdr:rowOff>133350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13</xdr:row>
      <xdr:rowOff>180975</xdr:rowOff>
    </xdr:from>
    <xdr:to>
      <xdr:col>19</xdr:col>
      <xdr:colOff>342900</xdr:colOff>
      <xdr:row>26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176212</xdr:rowOff>
    </xdr:from>
    <xdr:to>
      <xdr:col>12</xdr:col>
      <xdr:colOff>352425</xdr:colOff>
      <xdr:row>10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11</xdr:col>
      <xdr:colOff>352425</xdr:colOff>
      <xdr:row>11</xdr:row>
      <xdr:rowOff>128588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lon" refreshedDate="43896.565115046295" createdVersion="4" refreshedVersion="4" minRefreshableVersion="3" recordCount="30">
  <cacheSource type="worksheet">
    <worksheetSource ref="D1:E31" sheet="143"/>
  </cacheSource>
  <cacheFields count="2">
    <cacheField name="Dados" numFmtId="0">
      <sharedItems containsSemiMixedTypes="0" containsString="0" containsNumber="1" containsInteger="1" minValue="1" maxValue="3" count="3">
        <n v="2"/>
        <n v="3"/>
        <n v="1"/>
      </sharedItems>
    </cacheField>
    <cacheField name="freq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n v="1"/>
  </r>
  <r>
    <x v="1"/>
    <n v="1"/>
  </r>
  <r>
    <x v="0"/>
    <n v="1"/>
  </r>
  <r>
    <x v="2"/>
    <n v="1"/>
  </r>
  <r>
    <x v="0"/>
    <n v="1"/>
  </r>
  <r>
    <x v="2"/>
    <n v="1"/>
  </r>
  <r>
    <x v="0"/>
    <n v="1"/>
  </r>
  <r>
    <x v="2"/>
    <n v="1"/>
  </r>
  <r>
    <x v="0"/>
    <n v="1"/>
  </r>
  <r>
    <x v="1"/>
    <n v="1"/>
  </r>
  <r>
    <x v="2"/>
    <n v="1"/>
  </r>
  <r>
    <x v="2"/>
    <n v="1"/>
  </r>
  <r>
    <x v="2"/>
    <n v="1"/>
  </r>
  <r>
    <x v="0"/>
    <n v="1"/>
  </r>
  <r>
    <x v="0"/>
    <n v="1"/>
  </r>
  <r>
    <x v="1"/>
    <n v="1"/>
  </r>
  <r>
    <x v="2"/>
    <n v="1"/>
  </r>
  <r>
    <x v="2"/>
    <n v="1"/>
  </r>
  <r>
    <x v="2"/>
    <n v="1"/>
  </r>
  <r>
    <x v="2"/>
    <n v="1"/>
  </r>
  <r>
    <x v="0"/>
    <n v="1"/>
  </r>
  <r>
    <x v="2"/>
    <n v="1"/>
  </r>
  <r>
    <x v="2"/>
    <n v="1"/>
  </r>
  <r>
    <x v="0"/>
    <n v="1"/>
  </r>
  <r>
    <x v="0"/>
    <n v="1"/>
  </r>
  <r>
    <x v="2"/>
    <n v="1"/>
  </r>
  <r>
    <x v="0"/>
    <n v="1"/>
  </r>
  <r>
    <x v="2"/>
    <n v="1"/>
  </r>
  <r>
    <x v="0"/>
    <n v="1"/>
  </r>
  <r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7" firstHeaderRow="1" firstDataRow="1" firstDataCol="1"/>
  <pivotFields count="2">
    <pivotField axis="axisRow" showAll="0">
      <items count="4">
        <item x="2"/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freq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2" t="s">
        <v>39</v>
      </c>
      <c r="B1" s="22" t="s">
        <v>16</v>
      </c>
    </row>
    <row r="2" spans="1:2" x14ac:dyDescent="0.25">
      <c r="A2" s="16">
        <v>2994</v>
      </c>
      <c r="B2" s="17">
        <v>2</v>
      </c>
    </row>
    <row r="3" spans="1:2" x14ac:dyDescent="0.25">
      <c r="A3" s="16">
        <v>4990</v>
      </c>
      <c r="B3" s="17">
        <v>6</v>
      </c>
    </row>
    <row r="4" spans="1:2" x14ac:dyDescent="0.25">
      <c r="A4" s="16">
        <v>6986</v>
      </c>
      <c r="B4" s="17">
        <v>2</v>
      </c>
    </row>
    <row r="5" spans="1:2" x14ac:dyDescent="0.25">
      <c r="A5" s="16">
        <v>8982</v>
      </c>
      <c r="B5" s="17">
        <v>6</v>
      </c>
    </row>
    <row r="6" spans="1:2" x14ac:dyDescent="0.25">
      <c r="A6" s="16">
        <v>10978</v>
      </c>
      <c r="B6" s="17">
        <v>4</v>
      </c>
    </row>
    <row r="7" spans="1:2" ht="15.75" thickBot="1" x14ac:dyDescent="0.3">
      <c r="A7" s="19" t="s">
        <v>15</v>
      </c>
      <c r="B7" s="19">
        <v>0</v>
      </c>
    </row>
  </sheetData>
  <sortState ref="A2:A6">
    <sortCondition ref="A2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sheetData>
    <row r="1" spans="1:2" x14ac:dyDescent="0.25">
      <c r="A1" s="22" t="s">
        <v>42</v>
      </c>
      <c r="B1" s="22" t="s">
        <v>16</v>
      </c>
    </row>
    <row r="2" spans="1:2" x14ac:dyDescent="0.25">
      <c r="A2" s="16">
        <v>1</v>
      </c>
      <c r="B2" s="17">
        <v>0</v>
      </c>
    </row>
    <row r="3" spans="1:2" x14ac:dyDescent="0.25">
      <c r="A3" s="16">
        <v>3</v>
      </c>
      <c r="B3" s="17">
        <v>2</v>
      </c>
    </row>
    <row r="4" spans="1:2" x14ac:dyDescent="0.25">
      <c r="A4" s="16">
        <v>5</v>
      </c>
      <c r="B4" s="17">
        <v>6</v>
      </c>
    </row>
    <row r="5" spans="1:2" x14ac:dyDescent="0.25">
      <c r="A5" s="16">
        <v>7</v>
      </c>
      <c r="B5" s="17">
        <v>2</v>
      </c>
    </row>
    <row r="6" spans="1:2" x14ac:dyDescent="0.25">
      <c r="A6" s="16">
        <v>9</v>
      </c>
      <c r="B6" s="17">
        <v>6</v>
      </c>
    </row>
    <row r="7" spans="1:2" x14ac:dyDescent="0.25">
      <c r="A7" s="16">
        <v>11</v>
      </c>
      <c r="B7" s="17">
        <v>4</v>
      </c>
    </row>
    <row r="8" spans="1:2" ht="15.75" thickBot="1" x14ac:dyDescent="0.3">
      <c r="A8" s="19" t="s">
        <v>15</v>
      </c>
      <c r="B8" s="19">
        <v>0</v>
      </c>
    </row>
  </sheetData>
  <sortState ref="A2:A7">
    <sortCondition ref="A2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5"/>
  <sheetViews>
    <sheetView topLeftCell="A13" workbookViewId="0">
      <selection activeCell="P38" sqref="P38"/>
    </sheetView>
  </sheetViews>
  <sheetFormatPr defaultRowHeight="15" x14ac:dyDescent="0.25"/>
  <cols>
    <col min="1" max="1" width="13.5703125" customWidth="1"/>
    <col min="2" max="2" width="11" customWidth="1"/>
    <col min="3" max="3" width="10.140625" bestFit="1" customWidth="1"/>
    <col min="4" max="4" width="9.5703125" bestFit="1" customWidth="1"/>
  </cols>
  <sheetData>
    <row r="1" spans="1:17" x14ac:dyDescent="0.25">
      <c r="A1" s="5" t="s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</row>
    <row r="2" spans="1:17" x14ac:dyDescent="0.25">
      <c r="A2" s="5" t="s">
        <v>1</v>
      </c>
      <c r="B2" s="5">
        <v>7</v>
      </c>
      <c r="C2" s="5">
        <v>8</v>
      </c>
      <c r="D2" s="5">
        <v>5</v>
      </c>
      <c r="E2" s="5">
        <v>6</v>
      </c>
      <c r="F2" s="5">
        <v>4</v>
      </c>
      <c r="G2" s="5">
        <v>5</v>
      </c>
      <c r="H2" s="5">
        <v>7</v>
      </c>
      <c r="I2" s="5">
        <v>7</v>
      </c>
      <c r="J2" s="5">
        <v>6</v>
      </c>
      <c r="K2" s="5">
        <v>8</v>
      </c>
      <c r="L2" s="5">
        <v>6</v>
      </c>
      <c r="M2" s="5">
        <v>5</v>
      </c>
      <c r="N2" s="5">
        <v>5</v>
      </c>
      <c r="O2" s="5">
        <v>4</v>
      </c>
      <c r="P2" s="5">
        <v>5</v>
      </c>
    </row>
    <row r="3" spans="1:17" x14ac:dyDescent="0.25">
      <c r="A3" s="5" t="s">
        <v>2</v>
      </c>
      <c r="B3" s="5" t="s">
        <v>4</v>
      </c>
      <c r="C3" s="5" t="s">
        <v>4</v>
      </c>
      <c r="D3" s="5" t="s">
        <v>5</v>
      </c>
      <c r="E3" s="5" t="s">
        <v>5</v>
      </c>
      <c r="F3" s="5" t="s">
        <v>5</v>
      </c>
      <c r="G3" s="5" t="s">
        <v>4</v>
      </c>
      <c r="H3" s="5" t="s">
        <v>4</v>
      </c>
      <c r="I3" s="5" t="s">
        <v>5</v>
      </c>
      <c r="J3" s="5" t="s">
        <v>5</v>
      </c>
      <c r="K3" s="5" t="s">
        <v>4</v>
      </c>
      <c r="L3" s="5" t="s">
        <v>4</v>
      </c>
      <c r="M3" s="5" t="s">
        <v>5</v>
      </c>
      <c r="N3" s="5" t="s">
        <v>4</v>
      </c>
      <c r="O3" s="5" t="s">
        <v>5</v>
      </c>
      <c r="P3" s="5" t="s">
        <v>5</v>
      </c>
    </row>
    <row r="4" spans="1:17" x14ac:dyDescent="0.25">
      <c r="A4" s="5" t="s">
        <v>3</v>
      </c>
      <c r="B4" s="5" t="s">
        <v>6</v>
      </c>
      <c r="C4" s="5" t="s">
        <v>7</v>
      </c>
      <c r="D4" s="5" t="s">
        <v>6</v>
      </c>
      <c r="E4" s="5" t="s">
        <v>7</v>
      </c>
      <c r="F4" s="5" t="s">
        <v>7</v>
      </c>
      <c r="G4" s="5" t="s">
        <v>8</v>
      </c>
      <c r="H4" s="5" t="s">
        <v>6</v>
      </c>
      <c r="I4" s="5" t="s">
        <v>7</v>
      </c>
      <c r="J4" s="5" t="s">
        <v>8</v>
      </c>
      <c r="K4" s="5" t="s">
        <v>7</v>
      </c>
      <c r="L4" s="5" t="s">
        <v>8</v>
      </c>
      <c r="M4" s="5" t="s">
        <v>8</v>
      </c>
      <c r="N4" s="5" t="s">
        <v>7</v>
      </c>
      <c r="O4" s="5" t="s">
        <v>7</v>
      </c>
      <c r="P4" s="5" t="s">
        <v>6</v>
      </c>
    </row>
    <row r="5" spans="1:17" x14ac:dyDescent="0.25">
      <c r="A5" s="2" t="s">
        <v>6</v>
      </c>
      <c r="B5" t="s">
        <v>9</v>
      </c>
      <c r="C5" t="s">
        <v>10</v>
      </c>
      <c r="D5" t="s">
        <v>11</v>
      </c>
    </row>
    <row r="6" spans="1:17" x14ac:dyDescent="0.25">
      <c r="A6" s="2" t="s">
        <v>8</v>
      </c>
      <c r="O6" t="s">
        <v>1</v>
      </c>
      <c r="P6" s="23" t="s">
        <v>2</v>
      </c>
      <c r="Q6" s="24"/>
    </row>
    <row r="7" spans="1:17" ht="17.25" x14ac:dyDescent="0.3">
      <c r="B7" s="3" t="s">
        <v>1</v>
      </c>
      <c r="C7" s="3" t="s">
        <v>12</v>
      </c>
      <c r="D7" s="3" t="s">
        <v>13</v>
      </c>
      <c r="F7" s="3" t="s">
        <v>2</v>
      </c>
      <c r="G7" s="3" t="s">
        <v>12</v>
      </c>
      <c r="H7" s="3" t="s">
        <v>13</v>
      </c>
      <c r="J7" s="3" t="s">
        <v>3</v>
      </c>
      <c r="K7" s="3" t="s">
        <v>12</v>
      </c>
      <c r="L7" s="3" t="s">
        <v>13</v>
      </c>
      <c r="O7" s="1">
        <v>7</v>
      </c>
      <c r="P7" s="3" t="s">
        <v>4</v>
      </c>
      <c r="Q7" s="4">
        <v>7</v>
      </c>
    </row>
    <row r="8" spans="1:17" ht="17.25" x14ac:dyDescent="0.3">
      <c r="B8" s="3" t="s">
        <v>21</v>
      </c>
      <c r="C8" s="4">
        <f>COUNTIF(B2:P2, "4")</f>
        <v>2</v>
      </c>
      <c r="D8" s="6">
        <f>C8/$C$13</f>
        <v>0.13333333333333333</v>
      </c>
      <c r="F8" s="3" t="s">
        <v>4</v>
      </c>
      <c r="G8" s="4">
        <f>COUNTIF(B3:P3, "S")</f>
        <v>7</v>
      </c>
      <c r="H8" s="6">
        <f>G8/G10</f>
        <v>0.46666666666666667</v>
      </c>
      <c r="J8" s="3" t="s">
        <v>6</v>
      </c>
      <c r="K8" s="4">
        <f>COUNTIF(B4:P4, "A")</f>
        <v>4</v>
      </c>
      <c r="L8" s="25">
        <f>K8/K11</f>
        <v>0.26666666666666666</v>
      </c>
      <c r="O8" s="1">
        <v>8</v>
      </c>
      <c r="P8" s="3" t="s">
        <v>5</v>
      </c>
      <c r="Q8" s="4">
        <v>8</v>
      </c>
    </row>
    <row r="9" spans="1:17" ht="17.25" x14ac:dyDescent="0.3">
      <c r="B9" s="3" t="s">
        <v>22</v>
      </c>
      <c r="C9" s="4">
        <f>COUNTIF($B$2:$P$2, "5")</f>
        <v>5</v>
      </c>
      <c r="D9" s="6">
        <f t="shared" ref="D9:D12" si="0">C9/$C$13</f>
        <v>0.33333333333333331</v>
      </c>
      <c r="F9" s="3" t="s">
        <v>5</v>
      </c>
      <c r="G9" s="4">
        <f>COUNTIF(B3:P3, "N")</f>
        <v>8</v>
      </c>
      <c r="H9" s="6">
        <f>G9/G10</f>
        <v>0.53333333333333333</v>
      </c>
      <c r="J9" s="3" t="s">
        <v>7</v>
      </c>
      <c r="K9" s="4">
        <f>COUNTIF(B4:P4, "M")</f>
        <v>7</v>
      </c>
      <c r="L9" s="25">
        <f>K9/K11</f>
        <v>0.46666666666666667</v>
      </c>
      <c r="O9" s="1">
        <v>5</v>
      </c>
      <c r="P9" s="1"/>
    </row>
    <row r="10" spans="1:17" ht="17.25" x14ac:dyDescent="0.3">
      <c r="B10" s="3" t="s">
        <v>23</v>
      </c>
      <c r="C10" s="4">
        <f>COUNTIF($B$2:$P$2, "6")</f>
        <v>3</v>
      </c>
      <c r="D10" s="6">
        <f t="shared" si="0"/>
        <v>0.2</v>
      </c>
      <c r="F10" s="3" t="s">
        <v>14</v>
      </c>
      <c r="G10" s="14">
        <f>SUM(G8:G9)</f>
        <v>15</v>
      </c>
      <c r="H10" s="14">
        <f>SUM(H8:H9)</f>
        <v>1</v>
      </c>
      <c r="J10" s="3" t="s">
        <v>8</v>
      </c>
      <c r="K10" s="4">
        <f>COUNTIF(B4:P4, "B")</f>
        <v>4</v>
      </c>
      <c r="L10" s="26">
        <f>K10/K11</f>
        <v>0.26666666666666666</v>
      </c>
      <c r="O10" s="1">
        <v>6</v>
      </c>
      <c r="P10" s="1"/>
    </row>
    <row r="11" spans="1:17" ht="17.25" x14ac:dyDescent="0.3">
      <c r="B11" s="3" t="s">
        <v>24</v>
      </c>
      <c r="C11" s="4">
        <f>COUNTIF($B$2:$P$2, "7")</f>
        <v>3</v>
      </c>
      <c r="D11" s="6">
        <f t="shared" si="0"/>
        <v>0.2</v>
      </c>
      <c r="F11" s="7"/>
      <c r="G11" s="8"/>
      <c r="H11" s="9"/>
      <c r="J11" s="12" t="s">
        <v>14</v>
      </c>
      <c r="K11" s="3">
        <f>SUM(K8:K10)</f>
        <v>15</v>
      </c>
      <c r="L11" s="3">
        <f>SUM(L8:L10)</f>
        <v>1</v>
      </c>
      <c r="O11" s="1">
        <v>4</v>
      </c>
      <c r="P11" s="1"/>
    </row>
    <row r="12" spans="1:17" ht="17.25" x14ac:dyDescent="0.3">
      <c r="B12" s="3" t="s">
        <v>25</v>
      </c>
      <c r="C12" s="4">
        <f>COUNTIF($B$2:$P$2, "8")</f>
        <v>2</v>
      </c>
      <c r="D12" s="6">
        <f t="shared" si="0"/>
        <v>0.13333333333333333</v>
      </c>
      <c r="F12" s="7"/>
      <c r="G12" s="8"/>
      <c r="H12" s="9"/>
      <c r="O12" s="1">
        <v>5</v>
      </c>
      <c r="P12" s="1"/>
    </row>
    <row r="13" spans="1:17" x14ac:dyDescent="0.25">
      <c r="B13" s="3" t="s">
        <v>14</v>
      </c>
      <c r="C13" s="3">
        <f>SUM(C8:C12)</f>
        <v>15</v>
      </c>
      <c r="D13" s="3">
        <f>SUM(D8:D12)</f>
        <v>1</v>
      </c>
      <c r="F13" s="7"/>
      <c r="G13" s="10"/>
      <c r="H13" s="10"/>
      <c r="O13" s="1">
        <v>7</v>
      </c>
      <c r="P13" s="1"/>
    </row>
    <row r="14" spans="1:17" x14ac:dyDescent="0.25">
      <c r="O14" s="1">
        <v>7</v>
      </c>
      <c r="P14" s="1"/>
    </row>
    <row r="15" spans="1:17" x14ac:dyDescent="0.25">
      <c r="O15" s="1">
        <v>6</v>
      </c>
      <c r="P15" s="1"/>
    </row>
    <row r="16" spans="1:17" x14ac:dyDescent="0.25">
      <c r="O16" s="1">
        <v>8</v>
      </c>
      <c r="P16" s="1"/>
    </row>
    <row r="17" spans="1:16" x14ac:dyDescent="0.25">
      <c r="O17" s="1">
        <v>6</v>
      </c>
      <c r="P17" s="1"/>
    </row>
    <row r="18" spans="1:16" x14ac:dyDescent="0.25">
      <c r="O18" s="1">
        <v>5</v>
      </c>
      <c r="P18" s="1"/>
    </row>
    <row r="19" spans="1:16" x14ac:dyDescent="0.25">
      <c r="O19" s="1">
        <v>5</v>
      </c>
      <c r="P19" s="1"/>
    </row>
    <row r="20" spans="1:16" x14ac:dyDescent="0.25">
      <c r="O20" s="1">
        <v>4</v>
      </c>
      <c r="P20" s="1"/>
    </row>
    <row r="21" spans="1:16" x14ac:dyDescent="0.25">
      <c r="O21" s="1">
        <v>5</v>
      </c>
      <c r="P21" s="1"/>
    </row>
    <row r="28" spans="1:16" ht="15.75" thickBot="1" x14ac:dyDescent="0.3"/>
    <row r="29" spans="1:16" x14ac:dyDescent="0.25">
      <c r="A29" s="22" t="s">
        <v>1</v>
      </c>
      <c r="B29" s="22" t="s">
        <v>16</v>
      </c>
      <c r="C29" s="22" t="s">
        <v>17</v>
      </c>
      <c r="D29" s="22" t="s">
        <v>1</v>
      </c>
      <c r="E29" s="22" t="s">
        <v>16</v>
      </c>
      <c r="F29" s="22" t="s">
        <v>17</v>
      </c>
    </row>
    <row r="30" spans="1:16" x14ac:dyDescent="0.25">
      <c r="A30" s="16">
        <v>4</v>
      </c>
      <c r="B30" s="17">
        <v>2</v>
      </c>
      <c r="C30" s="18">
        <v>0.13333333333333333</v>
      </c>
      <c r="D30" s="16">
        <v>5</v>
      </c>
      <c r="E30" s="17">
        <v>5</v>
      </c>
      <c r="F30" s="18">
        <v>0.33333333333333331</v>
      </c>
    </row>
    <row r="31" spans="1:16" x14ac:dyDescent="0.25">
      <c r="A31" s="16">
        <v>5</v>
      </c>
      <c r="B31" s="17">
        <v>5</v>
      </c>
      <c r="C31" s="18">
        <v>0.46666666666666667</v>
      </c>
      <c r="D31" s="16">
        <v>6</v>
      </c>
      <c r="E31" s="17">
        <v>3</v>
      </c>
      <c r="F31" s="18">
        <v>0.53333333333333333</v>
      </c>
    </row>
    <row r="32" spans="1:16" x14ac:dyDescent="0.25">
      <c r="A32" s="16">
        <v>6</v>
      </c>
      <c r="B32" s="17">
        <v>3</v>
      </c>
      <c r="C32" s="18">
        <v>0.66666666666666663</v>
      </c>
      <c r="D32" s="16">
        <v>7</v>
      </c>
      <c r="E32" s="17">
        <v>3</v>
      </c>
      <c r="F32" s="18">
        <v>0.73333333333333328</v>
      </c>
    </row>
    <row r="33" spans="1:16" ht="14.25" customHeight="1" x14ac:dyDescent="0.25">
      <c r="A33" s="16">
        <v>7</v>
      </c>
      <c r="B33" s="17">
        <v>3</v>
      </c>
      <c r="C33" s="18">
        <v>0.8666666666666667</v>
      </c>
      <c r="D33" s="16">
        <v>4</v>
      </c>
      <c r="E33" s="17">
        <v>2</v>
      </c>
      <c r="F33" s="18">
        <v>0.8666666666666667</v>
      </c>
    </row>
    <row r="34" spans="1:16" ht="14.25" customHeight="1" x14ac:dyDescent="0.25">
      <c r="A34" s="16">
        <v>8</v>
      </c>
      <c r="B34" s="17">
        <v>2</v>
      </c>
      <c r="C34" s="18">
        <v>1</v>
      </c>
      <c r="D34" s="16">
        <v>8</v>
      </c>
      <c r="E34" s="17">
        <v>2</v>
      </c>
      <c r="F34" s="18">
        <v>1</v>
      </c>
    </row>
    <row r="35" spans="1:16" ht="15.75" thickBot="1" x14ac:dyDescent="0.3">
      <c r="A35" s="19" t="s">
        <v>15</v>
      </c>
      <c r="B35" s="19">
        <v>0</v>
      </c>
      <c r="C35" s="20">
        <v>1</v>
      </c>
      <c r="D35" s="21" t="s">
        <v>15</v>
      </c>
      <c r="E35" s="19">
        <v>0</v>
      </c>
      <c r="F35" s="20">
        <v>1</v>
      </c>
    </row>
    <row r="36" spans="1:16" x14ac:dyDescent="0.25">
      <c r="P36" t="s">
        <v>26</v>
      </c>
    </row>
    <row r="37" spans="1:16" x14ac:dyDescent="0.25">
      <c r="A37" s="2" t="s">
        <v>18</v>
      </c>
      <c r="B37" s="3" t="s">
        <v>1</v>
      </c>
      <c r="C37" s="3" t="s">
        <v>2</v>
      </c>
      <c r="E37" s="11" t="s">
        <v>19</v>
      </c>
      <c r="F37" s="11" t="s">
        <v>20</v>
      </c>
      <c r="P37" t="s">
        <v>27</v>
      </c>
    </row>
    <row r="38" spans="1:16" x14ac:dyDescent="0.25">
      <c r="B38" s="5">
        <v>5</v>
      </c>
      <c r="C38" s="5" t="s">
        <v>5</v>
      </c>
      <c r="E38" s="1" t="s">
        <v>21</v>
      </c>
      <c r="F38" s="27">
        <v>2</v>
      </c>
    </row>
    <row r="39" spans="1:16" x14ac:dyDescent="0.25">
      <c r="B39" s="5">
        <v>6</v>
      </c>
      <c r="C39" s="5" t="s">
        <v>5</v>
      </c>
      <c r="E39" s="1" t="s">
        <v>22</v>
      </c>
      <c r="F39" s="27">
        <v>3</v>
      </c>
    </row>
    <row r="40" spans="1:16" x14ac:dyDescent="0.25">
      <c r="B40" s="5">
        <v>4</v>
      </c>
      <c r="C40" s="5" t="s">
        <v>5</v>
      </c>
      <c r="E40" s="1" t="s">
        <v>23</v>
      </c>
      <c r="F40" s="28">
        <v>2</v>
      </c>
    </row>
    <row r="41" spans="1:16" x14ac:dyDescent="0.25">
      <c r="B41" s="5">
        <v>7</v>
      </c>
      <c r="C41" s="5" t="s">
        <v>5</v>
      </c>
      <c r="E41" s="1" t="s">
        <v>24</v>
      </c>
      <c r="F41" s="28">
        <v>1</v>
      </c>
    </row>
    <row r="42" spans="1:16" x14ac:dyDescent="0.25">
      <c r="B42" s="5">
        <v>6</v>
      </c>
      <c r="C42" s="5" t="s">
        <v>5</v>
      </c>
      <c r="E42" s="1" t="s">
        <v>25</v>
      </c>
      <c r="F42" s="28">
        <v>0</v>
      </c>
    </row>
    <row r="43" spans="1:16" x14ac:dyDescent="0.25">
      <c r="B43" s="5">
        <v>5</v>
      </c>
      <c r="C43" s="5" t="s">
        <v>5</v>
      </c>
    </row>
    <row r="44" spans="1:16" x14ac:dyDescent="0.25">
      <c r="B44" s="5">
        <v>4</v>
      </c>
      <c r="C44" s="5" t="s">
        <v>5</v>
      </c>
    </row>
    <row r="45" spans="1:16" x14ac:dyDescent="0.25">
      <c r="B45" s="5">
        <v>5</v>
      </c>
      <c r="C45" s="5" t="s">
        <v>5</v>
      </c>
    </row>
  </sheetData>
  <mergeCells count="1">
    <mergeCell ref="P6:Q6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"/>
  <sheetViews>
    <sheetView topLeftCell="A13" workbookViewId="0">
      <selection activeCell="J32" sqref="J32"/>
    </sheetView>
  </sheetViews>
  <sheetFormatPr defaultRowHeight="15" x14ac:dyDescent="0.25"/>
  <cols>
    <col min="3" max="3" width="13.28515625" bestFit="1" customWidth="1"/>
    <col min="7" max="7" width="13.28515625" bestFit="1" customWidth="1"/>
    <col min="10" max="10" width="12.140625" bestFit="1" customWidth="1"/>
  </cols>
  <sheetData>
    <row r="1" spans="2:10" x14ac:dyDescent="0.25">
      <c r="B1" s="29" t="s">
        <v>28</v>
      </c>
      <c r="C1" s="29"/>
      <c r="D1" s="29"/>
      <c r="E1" s="29"/>
    </row>
    <row r="2" spans="2:10" x14ac:dyDescent="0.25">
      <c r="B2" s="5" t="s">
        <v>30</v>
      </c>
      <c r="C2" s="5" t="s">
        <v>40</v>
      </c>
    </row>
    <row r="3" spans="2:10" x14ac:dyDescent="0.25">
      <c r="B3" s="5">
        <v>10.1</v>
      </c>
      <c r="C3" s="32">
        <f>$J$5*B3</f>
        <v>10079.799999999999</v>
      </c>
      <c r="D3" s="2" t="s">
        <v>6</v>
      </c>
      <c r="E3" t="s">
        <v>29</v>
      </c>
    </row>
    <row r="4" spans="2:10" x14ac:dyDescent="0.25">
      <c r="B4" s="5">
        <v>7.3</v>
      </c>
      <c r="C4" s="32">
        <f t="shared" ref="C4:C22" si="0">$J$5*B4</f>
        <v>7285.4</v>
      </c>
    </row>
    <row r="5" spans="2:10" x14ac:dyDescent="0.25">
      <c r="B5" s="5">
        <v>8.5</v>
      </c>
      <c r="C5" s="32">
        <f t="shared" si="0"/>
        <v>8483</v>
      </c>
      <c r="E5" s="3" t="s">
        <v>31</v>
      </c>
      <c r="F5" s="3" t="s">
        <v>13</v>
      </c>
      <c r="G5" s="3" t="s">
        <v>39</v>
      </c>
      <c r="I5" t="s">
        <v>38</v>
      </c>
      <c r="J5">
        <v>998</v>
      </c>
    </row>
    <row r="6" spans="2:10" x14ac:dyDescent="0.25">
      <c r="B6" s="5">
        <v>5</v>
      </c>
      <c r="C6" s="32">
        <f t="shared" si="0"/>
        <v>4990</v>
      </c>
      <c r="E6" s="31" t="s">
        <v>32</v>
      </c>
      <c r="F6" s="5">
        <f>COUNTIF($B$3:$B$22,"&lt;3")</f>
        <v>2</v>
      </c>
      <c r="G6" s="32">
        <f>J5*3</f>
        <v>2994</v>
      </c>
    </row>
    <row r="7" spans="2:10" x14ac:dyDescent="0.25">
      <c r="B7" s="5">
        <v>4.2</v>
      </c>
      <c r="C7" s="32">
        <f t="shared" si="0"/>
        <v>4191.6000000000004</v>
      </c>
      <c r="E7" s="31" t="s">
        <v>33</v>
      </c>
      <c r="F7" s="5">
        <f>COUNTIF($B$3:$B$22,"&gt;=3")-COUNTIF($B$3:$B$22,"&gt;=5")</f>
        <v>5</v>
      </c>
      <c r="G7" s="32">
        <f>J5*5</f>
        <v>4990</v>
      </c>
    </row>
    <row r="8" spans="2:10" x14ac:dyDescent="0.25">
      <c r="B8" s="5">
        <v>3.1</v>
      </c>
      <c r="C8" s="32">
        <f t="shared" si="0"/>
        <v>3093.8</v>
      </c>
      <c r="E8" s="31" t="s">
        <v>34</v>
      </c>
      <c r="F8" s="5">
        <f>COUNTIF($B$3:$B$22,"&gt;=5")-COUNTIF($B$3:$B$22,"&gt;=7")</f>
        <v>3</v>
      </c>
      <c r="G8" s="32">
        <f>J5*7</f>
        <v>6986</v>
      </c>
    </row>
    <row r="9" spans="2:10" x14ac:dyDescent="0.25">
      <c r="B9" s="5">
        <v>2.2000000000000002</v>
      </c>
      <c r="C9" s="32">
        <f t="shared" si="0"/>
        <v>2195.6000000000004</v>
      </c>
      <c r="E9" s="31" t="s">
        <v>35</v>
      </c>
      <c r="F9" s="5">
        <f>COUNTIF($B$3:$B$22,"&gt;=7")-COUNTIF($B$3:$B$22,"&gt;=9")</f>
        <v>4</v>
      </c>
      <c r="G9" s="32">
        <f>J5*9</f>
        <v>8982</v>
      </c>
    </row>
    <row r="10" spans="2:10" x14ac:dyDescent="0.25">
      <c r="B10" s="5">
        <v>9</v>
      </c>
      <c r="C10" s="32">
        <f t="shared" si="0"/>
        <v>8982</v>
      </c>
      <c r="E10" s="31" t="s">
        <v>36</v>
      </c>
      <c r="F10" s="5">
        <f>COUNTIF($B$3:$B$22,"&gt;=9")</f>
        <v>6</v>
      </c>
      <c r="G10" s="32">
        <f>J5*11</f>
        <v>10978</v>
      </c>
    </row>
    <row r="11" spans="2:10" x14ac:dyDescent="0.25">
      <c r="B11" s="5">
        <v>9.4</v>
      </c>
      <c r="C11" s="32">
        <f t="shared" si="0"/>
        <v>9381.2000000000007</v>
      </c>
      <c r="E11" s="30"/>
      <c r="F11" s="1"/>
    </row>
    <row r="12" spans="2:10" x14ac:dyDescent="0.25">
      <c r="B12" s="5">
        <v>9</v>
      </c>
      <c r="C12" s="32">
        <f t="shared" si="0"/>
        <v>8982</v>
      </c>
      <c r="E12" s="30"/>
    </row>
    <row r="13" spans="2:10" x14ac:dyDescent="0.25">
      <c r="B13" s="5">
        <v>3.3</v>
      </c>
      <c r="C13" s="32">
        <f t="shared" si="0"/>
        <v>3293.3999999999996</v>
      </c>
      <c r="D13" t="s">
        <v>8</v>
      </c>
      <c r="E13" s="30" t="s">
        <v>37</v>
      </c>
    </row>
    <row r="14" spans="2:10" x14ac:dyDescent="0.25">
      <c r="B14" s="5">
        <v>10.7</v>
      </c>
      <c r="C14" s="32">
        <f t="shared" si="0"/>
        <v>10678.599999999999</v>
      </c>
      <c r="E14" s="15"/>
    </row>
    <row r="15" spans="2:10" x14ac:dyDescent="0.25">
      <c r="B15" s="5">
        <v>1.5</v>
      </c>
      <c r="C15" s="32">
        <f t="shared" si="0"/>
        <v>1497</v>
      </c>
      <c r="E15" s="34" t="s">
        <v>41</v>
      </c>
      <c r="F15" s="13" t="s">
        <v>42</v>
      </c>
    </row>
    <row r="16" spans="2:10" x14ac:dyDescent="0.25">
      <c r="B16" s="5">
        <v>8.1999999999999993</v>
      </c>
      <c r="C16" s="32">
        <f t="shared" si="0"/>
        <v>8183.5999999999995</v>
      </c>
      <c r="E16" s="5">
        <v>10.1</v>
      </c>
      <c r="F16" s="13">
        <v>1</v>
      </c>
    </row>
    <row r="17" spans="2:10" x14ac:dyDescent="0.25">
      <c r="B17" s="5">
        <v>10</v>
      </c>
      <c r="C17" s="32">
        <f t="shared" si="0"/>
        <v>9980</v>
      </c>
      <c r="E17" s="5">
        <v>7.3</v>
      </c>
      <c r="F17" s="13">
        <v>3</v>
      </c>
    </row>
    <row r="18" spans="2:10" x14ac:dyDescent="0.25">
      <c r="B18" s="5">
        <v>4.7</v>
      </c>
      <c r="C18" s="32">
        <f t="shared" si="0"/>
        <v>4690.6000000000004</v>
      </c>
      <c r="E18" s="5">
        <v>8.5</v>
      </c>
      <c r="F18" s="13">
        <v>5</v>
      </c>
    </row>
    <row r="19" spans="2:10" x14ac:dyDescent="0.25">
      <c r="B19" s="5">
        <v>3.5</v>
      </c>
      <c r="C19" s="32">
        <f t="shared" si="0"/>
        <v>3493</v>
      </c>
      <c r="E19" s="5">
        <v>5</v>
      </c>
      <c r="F19" s="13">
        <v>7</v>
      </c>
    </row>
    <row r="20" spans="2:10" x14ac:dyDescent="0.25">
      <c r="B20" s="5">
        <v>6.5</v>
      </c>
      <c r="C20" s="32">
        <f t="shared" si="0"/>
        <v>6487</v>
      </c>
      <c r="E20" s="5">
        <v>4.2</v>
      </c>
      <c r="F20" s="13">
        <v>9</v>
      </c>
    </row>
    <row r="21" spans="2:10" x14ac:dyDescent="0.25">
      <c r="B21" s="5">
        <v>8.9</v>
      </c>
      <c r="C21" s="32">
        <f t="shared" si="0"/>
        <v>8882.2000000000007</v>
      </c>
      <c r="E21" s="5">
        <v>3.1</v>
      </c>
      <c r="F21" s="13">
        <v>11</v>
      </c>
    </row>
    <row r="22" spans="2:10" x14ac:dyDescent="0.25">
      <c r="B22" s="5">
        <v>6.1</v>
      </c>
      <c r="C22" s="32">
        <f t="shared" si="0"/>
        <v>6087.7999999999993</v>
      </c>
      <c r="E22" s="33">
        <v>2.2000000000000002</v>
      </c>
    </row>
    <row r="23" spans="2:10" x14ac:dyDescent="0.25">
      <c r="E23" s="5">
        <v>9</v>
      </c>
    </row>
    <row r="24" spans="2:10" x14ac:dyDescent="0.25">
      <c r="E24" s="5">
        <v>9.4</v>
      </c>
    </row>
    <row r="25" spans="2:10" x14ac:dyDescent="0.25">
      <c r="E25" s="5">
        <v>9</v>
      </c>
    </row>
    <row r="26" spans="2:10" x14ac:dyDescent="0.25">
      <c r="E26" s="5">
        <v>3.3</v>
      </c>
    </row>
    <row r="27" spans="2:10" x14ac:dyDescent="0.25">
      <c r="E27" s="5">
        <v>10.7</v>
      </c>
    </row>
    <row r="28" spans="2:10" x14ac:dyDescent="0.25">
      <c r="E28" s="5">
        <v>1.5</v>
      </c>
    </row>
    <row r="29" spans="2:10" x14ac:dyDescent="0.25">
      <c r="E29" s="5">
        <v>8.1999999999999993</v>
      </c>
      <c r="H29" s="35" t="s">
        <v>43</v>
      </c>
      <c r="I29" s="36">
        <v>0.25</v>
      </c>
      <c r="J29" s="6">
        <f>I29*E27</f>
        <v>2.6749999999999998</v>
      </c>
    </row>
    <row r="30" spans="2:10" x14ac:dyDescent="0.25">
      <c r="E30" s="5">
        <v>10</v>
      </c>
      <c r="H30" s="13"/>
      <c r="I30" s="5"/>
      <c r="J30" s="37">
        <f>I29*C14</f>
        <v>2669.6499999999996</v>
      </c>
    </row>
    <row r="31" spans="2:10" x14ac:dyDescent="0.25">
      <c r="E31" s="5">
        <v>4.7</v>
      </c>
      <c r="H31" s="13"/>
      <c r="I31" s="5"/>
      <c r="J31" s="5"/>
    </row>
    <row r="32" spans="2:10" x14ac:dyDescent="0.25">
      <c r="E32" s="5">
        <v>3.5</v>
      </c>
      <c r="H32" s="35" t="s">
        <v>44</v>
      </c>
      <c r="I32" s="36">
        <v>0.75</v>
      </c>
      <c r="J32" s="6">
        <f>I32*B14</f>
        <v>8.0249999999999986</v>
      </c>
    </row>
    <row r="33" spans="5:10" x14ac:dyDescent="0.25">
      <c r="E33" s="5">
        <v>6.5</v>
      </c>
      <c r="H33" s="13"/>
      <c r="I33" s="5"/>
      <c r="J33" s="37">
        <f>I32*C14</f>
        <v>8008.9499999999989</v>
      </c>
    </row>
    <row r="34" spans="5:10" x14ac:dyDescent="0.25">
      <c r="E34" s="5">
        <v>8.9</v>
      </c>
    </row>
    <row r="35" spans="5:10" x14ac:dyDescent="0.25">
      <c r="E35" s="5">
        <v>6.1</v>
      </c>
    </row>
  </sheetData>
  <mergeCells count="1">
    <mergeCell ref="B1:E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B2:D10"/>
  <sheetViews>
    <sheetView workbookViewId="0">
      <selection activeCell="F13" sqref="F13"/>
    </sheetView>
  </sheetViews>
  <sheetFormatPr defaultRowHeight="15" x14ac:dyDescent="0.25"/>
  <sheetData>
    <row r="2" spans="2:4" x14ac:dyDescent="0.25">
      <c r="B2" s="3" t="s">
        <v>45</v>
      </c>
      <c r="C2" s="38" t="s">
        <v>13</v>
      </c>
      <c r="D2" s="3" t="s">
        <v>51</v>
      </c>
    </row>
    <row r="3" spans="2:4" x14ac:dyDescent="0.25">
      <c r="B3" s="31" t="s">
        <v>46</v>
      </c>
      <c r="C3" s="39">
        <v>14</v>
      </c>
      <c r="D3" s="5">
        <v>2</v>
      </c>
    </row>
    <row r="4" spans="2:4" x14ac:dyDescent="0.25">
      <c r="B4" s="31" t="s">
        <v>47</v>
      </c>
      <c r="C4" s="39">
        <v>28</v>
      </c>
      <c r="D4" s="5">
        <v>4</v>
      </c>
    </row>
    <row r="5" spans="2:4" x14ac:dyDescent="0.25">
      <c r="B5" s="31" t="s">
        <v>48</v>
      </c>
      <c r="C5" s="39">
        <v>27</v>
      </c>
      <c r="D5" s="5">
        <v>6</v>
      </c>
    </row>
    <row r="6" spans="2:4" x14ac:dyDescent="0.25">
      <c r="B6" s="31" t="s">
        <v>49</v>
      </c>
      <c r="C6" s="39">
        <v>11</v>
      </c>
      <c r="D6" s="5">
        <v>8</v>
      </c>
    </row>
    <row r="7" spans="2:4" x14ac:dyDescent="0.25">
      <c r="B7" s="31" t="s">
        <v>50</v>
      </c>
      <c r="C7" s="39">
        <v>4</v>
      </c>
      <c r="D7" s="5">
        <v>10</v>
      </c>
    </row>
    <row r="8" spans="2:4" x14ac:dyDescent="0.25">
      <c r="B8" s="30"/>
      <c r="D8" s="10"/>
    </row>
    <row r="9" spans="2:4" x14ac:dyDescent="0.25">
      <c r="B9" s="30"/>
    </row>
    <row r="10" spans="2:4" x14ac:dyDescent="0.25">
      <c r="B10" s="30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"/>
  <sheetViews>
    <sheetView workbookViewId="0">
      <selection activeCell="M22" sqref="M2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E2" sqref="E2"/>
    </sheetView>
  </sheetViews>
  <sheetFormatPr defaultRowHeight="15" x14ac:dyDescent="0.25"/>
  <cols>
    <col min="1" max="1" width="18" bestFit="1" customWidth="1"/>
    <col min="2" max="2" width="12.7109375" bestFit="1" customWidth="1"/>
  </cols>
  <sheetData>
    <row r="3" spans="1:6" x14ac:dyDescent="0.25">
      <c r="A3" s="43" t="s">
        <v>58</v>
      </c>
      <c r="B3" t="s">
        <v>60</v>
      </c>
      <c r="E3" s="44">
        <v>1</v>
      </c>
      <c r="F3" s="15">
        <v>14</v>
      </c>
    </row>
    <row r="4" spans="1:6" x14ac:dyDescent="0.25">
      <c r="A4" s="44">
        <v>1</v>
      </c>
      <c r="B4" s="15">
        <v>14</v>
      </c>
      <c r="E4" s="44">
        <v>2</v>
      </c>
      <c r="F4" s="15">
        <v>12</v>
      </c>
    </row>
    <row r="5" spans="1:6" x14ac:dyDescent="0.25">
      <c r="A5" s="44">
        <v>2</v>
      </c>
      <c r="B5" s="15">
        <v>12</v>
      </c>
      <c r="E5" s="44">
        <v>3</v>
      </c>
      <c r="F5" s="15">
        <v>4</v>
      </c>
    </row>
    <row r="6" spans="1:6" x14ac:dyDescent="0.25">
      <c r="A6" s="44">
        <v>3</v>
      </c>
      <c r="B6" s="15">
        <v>4</v>
      </c>
    </row>
    <row r="7" spans="1:6" x14ac:dyDescent="0.25">
      <c r="A7" s="44" t="s">
        <v>59</v>
      </c>
      <c r="B7" s="15">
        <v>30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H17" sqref="H17"/>
    </sheetView>
  </sheetViews>
  <sheetFormatPr defaultRowHeight="15" x14ac:dyDescent="0.25"/>
  <cols>
    <col min="5" max="5" width="9.140625" style="1"/>
  </cols>
  <sheetData>
    <row r="1" spans="1:15" x14ac:dyDescent="0.25">
      <c r="A1" s="40" t="s">
        <v>52</v>
      </c>
      <c r="B1" s="40">
        <v>1</v>
      </c>
      <c r="D1" s="41" t="s">
        <v>55</v>
      </c>
      <c r="E1" s="41" t="s">
        <v>57</v>
      </c>
      <c r="N1" s="42" t="s">
        <v>56</v>
      </c>
      <c r="O1" s="40" t="s">
        <v>13</v>
      </c>
    </row>
    <row r="2" spans="1:15" x14ac:dyDescent="0.25">
      <c r="A2" s="40" t="s">
        <v>53</v>
      </c>
      <c r="B2" s="40">
        <v>2</v>
      </c>
      <c r="D2" s="5">
        <v>2</v>
      </c>
      <c r="E2" s="5">
        <v>1</v>
      </c>
      <c r="N2" s="42">
        <v>1</v>
      </c>
      <c r="O2" s="40">
        <f>COUNTIF($D$2:$D$31, "1")</f>
        <v>14</v>
      </c>
    </row>
    <row r="3" spans="1:15" x14ac:dyDescent="0.25">
      <c r="A3" s="40" t="s">
        <v>54</v>
      </c>
      <c r="B3" s="40">
        <v>3</v>
      </c>
      <c r="D3" s="5">
        <v>3</v>
      </c>
      <c r="E3" s="5">
        <v>1</v>
      </c>
      <c r="N3" s="42">
        <v>2</v>
      </c>
      <c r="O3" s="40">
        <f>COUNTIF($D$2:$D$31, "2")</f>
        <v>12</v>
      </c>
    </row>
    <row r="4" spans="1:15" x14ac:dyDescent="0.25">
      <c r="D4" s="5">
        <v>2</v>
      </c>
      <c r="E4" s="5">
        <v>1</v>
      </c>
      <c r="N4" s="42">
        <v>3</v>
      </c>
      <c r="O4" s="40">
        <f>COUNTIF($D$2:$D$31, "3")</f>
        <v>4</v>
      </c>
    </row>
    <row r="5" spans="1:15" x14ac:dyDescent="0.25">
      <c r="D5" s="5">
        <v>1</v>
      </c>
      <c r="E5" s="5">
        <v>1</v>
      </c>
    </row>
    <row r="6" spans="1:15" x14ac:dyDescent="0.25">
      <c r="D6" s="5">
        <v>2</v>
      </c>
      <c r="E6" s="5">
        <v>1</v>
      </c>
    </row>
    <row r="7" spans="1:15" x14ac:dyDescent="0.25">
      <c r="D7" s="5">
        <v>1</v>
      </c>
      <c r="E7" s="5">
        <v>1</v>
      </c>
    </row>
    <row r="8" spans="1:15" x14ac:dyDescent="0.25">
      <c r="D8" s="5">
        <v>2</v>
      </c>
      <c r="E8" s="5">
        <v>1</v>
      </c>
    </row>
    <row r="9" spans="1:15" x14ac:dyDescent="0.25">
      <c r="D9" s="5">
        <v>1</v>
      </c>
      <c r="E9" s="5">
        <v>1</v>
      </c>
    </row>
    <row r="10" spans="1:15" x14ac:dyDescent="0.25">
      <c r="D10" s="5">
        <v>2</v>
      </c>
      <c r="E10" s="5">
        <v>1</v>
      </c>
    </row>
    <row r="11" spans="1:15" x14ac:dyDescent="0.25">
      <c r="D11" s="5">
        <v>3</v>
      </c>
      <c r="E11" s="5">
        <v>1</v>
      </c>
    </row>
    <row r="12" spans="1:15" x14ac:dyDescent="0.25">
      <c r="D12" s="5">
        <v>1</v>
      </c>
      <c r="E12" s="5">
        <v>1</v>
      </c>
    </row>
    <row r="13" spans="1:15" x14ac:dyDescent="0.25">
      <c r="D13" s="5">
        <v>1</v>
      </c>
      <c r="E13" s="5">
        <v>1</v>
      </c>
    </row>
    <row r="14" spans="1:15" x14ac:dyDescent="0.25">
      <c r="D14" s="5">
        <v>1</v>
      </c>
      <c r="E14" s="5">
        <v>1</v>
      </c>
    </row>
    <row r="15" spans="1:15" x14ac:dyDescent="0.25">
      <c r="D15" s="5">
        <v>2</v>
      </c>
      <c r="E15" s="5">
        <v>1</v>
      </c>
    </row>
    <row r="16" spans="1:15" x14ac:dyDescent="0.25">
      <c r="D16" s="5">
        <v>2</v>
      </c>
      <c r="E16" s="5">
        <v>1</v>
      </c>
      <c r="H16" t="s">
        <v>61</v>
      </c>
      <c r="I16" t="s">
        <v>62</v>
      </c>
    </row>
    <row r="17" spans="4:5" x14ac:dyDescent="0.25">
      <c r="D17" s="5">
        <v>3</v>
      </c>
      <c r="E17" s="5">
        <v>1</v>
      </c>
    </row>
    <row r="18" spans="4:5" x14ac:dyDescent="0.25">
      <c r="D18" s="5">
        <v>1</v>
      </c>
      <c r="E18" s="5">
        <v>1</v>
      </c>
    </row>
    <row r="19" spans="4:5" x14ac:dyDescent="0.25">
      <c r="D19" s="5">
        <v>1</v>
      </c>
      <c r="E19" s="5">
        <v>1</v>
      </c>
    </row>
    <row r="20" spans="4:5" x14ac:dyDescent="0.25">
      <c r="D20" s="5">
        <v>1</v>
      </c>
      <c r="E20" s="5">
        <v>1</v>
      </c>
    </row>
    <row r="21" spans="4:5" x14ac:dyDescent="0.25">
      <c r="D21" s="5">
        <v>1</v>
      </c>
      <c r="E21" s="5">
        <v>1</v>
      </c>
    </row>
    <row r="22" spans="4:5" x14ac:dyDescent="0.25">
      <c r="D22" s="5">
        <v>2</v>
      </c>
      <c r="E22" s="5">
        <v>1</v>
      </c>
    </row>
    <row r="23" spans="4:5" x14ac:dyDescent="0.25">
      <c r="D23" s="5">
        <v>1</v>
      </c>
      <c r="E23" s="5">
        <v>1</v>
      </c>
    </row>
    <row r="24" spans="4:5" x14ac:dyDescent="0.25">
      <c r="D24" s="5">
        <v>1</v>
      </c>
      <c r="E24" s="5">
        <v>1</v>
      </c>
    </row>
    <row r="25" spans="4:5" x14ac:dyDescent="0.25">
      <c r="D25" s="5">
        <v>2</v>
      </c>
      <c r="E25" s="5">
        <v>1</v>
      </c>
    </row>
    <row r="26" spans="4:5" x14ac:dyDescent="0.25">
      <c r="D26" s="5">
        <v>2</v>
      </c>
      <c r="E26" s="5">
        <v>1</v>
      </c>
    </row>
    <row r="27" spans="4:5" x14ac:dyDescent="0.25">
      <c r="D27" s="5">
        <v>1</v>
      </c>
      <c r="E27" s="5">
        <v>1</v>
      </c>
    </row>
    <row r="28" spans="4:5" x14ac:dyDescent="0.25">
      <c r="D28" s="5">
        <v>2</v>
      </c>
      <c r="E28" s="5">
        <v>1</v>
      </c>
    </row>
    <row r="29" spans="4:5" x14ac:dyDescent="0.25">
      <c r="D29" s="5">
        <v>1</v>
      </c>
      <c r="E29" s="5">
        <v>1</v>
      </c>
    </row>
    <row r="30" spans="4:5" x14ac:dyDescent="0.25">
      <c r="D30" s="5">
        <v>2</v>
      </c>
      <c r="E30" s="5">
        <v>1</v>
      </c>
    </row>
    <row r="31" spans="4:5" x14ac:dyDescent="0.25">
      <c r="D31" s="5">
        <v>3</v>
      </c>
      <c r="E31" s="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Plan14</vt:lpstr>
      <vt:lpstr>Plan11</vt:lpstr>
      <vt:lpstr>122</vt:lpstr>
      <vt:lpstr>123</vt:lpstr>
      <vt:lpstr>124</vt:lpstr>
      <vt:lpstr>125</vt:lpstr>
      <vt:lpstr>Plan20</vt:lpstr>
      <vt:lpstr>143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Marlon</cp:lastModifiedBy>
  <dcterms:created xsi:type="dcterms:W3CDTF">2020-03-06T11:05:24Z</dcterms:created>
  <dcterms:modified xsi:type="dcterms:W3CDTF">2020-03-06T16:51:48Z</dcterms:modified>
</cp:coreProperties>
</file>