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B4" i="1"/>
  <c r="I5" i="1"/>
  <c r="I3" i="1"/>
  <c r="I2" i="1"/>
  <c r="I1" i="1"/>
  <c r="E32" i="1"/>
  <c r="E36" i="1" s="1"/>
  <c r="E20" i="1"/>
  <c r="E24" i="1" s="1"/>
  <c r="E35" i="1"/>
  <c r="E23" i="1"/>
  <c r="F23" i="1"/>
  <c r="F24" i="1" s="1"/>
  <c r="D23" i="1"/>
  <c r="F20" i="1"/>
  <c r="D20" i="1"/>
  <c r="F32" i="1"/>
  <c r="F36" i="1" s="1"/>
  <c r="F35" i="1"/>
  <c r="D32" i="1"/>
  <c r="D35" i="1"/>
  <c r="C23" i="1"/>
  <c r="B23" i="1"/>
  <c r="C20" i="1"/>
  <c r="C24" i="1" s="1"/>
  <c r="B20" i="1"/>
  <c r="B24" i="1" s="1"/>
  <c r="C35" i="1"/>
  <c r="B39" i="1"/>
  <c r="B38" i="1"/>
  <c r="B36" i="1"/>
  <c r="B35" i="1"/>
  <c r="C32" i="1"/>
  <c r="B32" i="1"/>
  <c r="B13" i="1"/>
  <c r="B12" i="1"/>
  <c r="B10" i="1"/>
  <c r="B9" i="1"/>
  <c r="B8" i="1"/>
  <c r="B7" i="1"/>
  <c r="B3" i="1"/>
  <c r="B1" i="1"/>
  <c r="B2" i="1" s="1"/>
  <c r="E13" i="1" s="1"/>
  <c r="E25" i="1" l="1"/>
  <c r="E37" i="1"/>
  <c r="F25" i="1"/>
  <c r="F26" i="1" s="1"/>
  <c r="D24" i="1"/>
  <c r="F37" i="1"/>
  <c r="D36" i="1"/>
  <c r="B25" i="1"/>
  <c r="B26" i="1" s="1"/>
  <c r="C25" i="1"/>
  <c r="C26" i="1"/>
  <c r="C36" i="1"/>
  <c r="B37" i="1"/>
  <c r="C9" i="1"/>
  <c r="D7" i="1"/>
  <c r="D12" i="1"/>
  <c r="C7" i="1"/>
  <c r="D13" i="1"/>
  <c r="E7" i="1"/>
  <c r="E9" i="1"/>
  <c r="E12" i="1"/>
  <c r="C10" i="1"/>
  <c r="E8" i="1"/>
  <c r="C8" i="1"/>
  <c r="E10" i="1"/>
  <c r="C12" i="1"/>
  <c r="C13" i="1"/>
  <c r="D9" i="1"/>
  <c r="D10" i="1"/>
  <c r="D8" i="1"/>
  <c r="E38" i="1" l="1"/>
  <c r="E39" i="1" s="1"/>
  <c r="E33" i="1" s="1"/>
  <c r="E34" i="1" s="1"/>
  <c r="E26" i="1"/>
  <c r="E27" i="1" s="1"/>
  <c r="E21" i="1" s="1"/>
  <c r="E22" i="1" s="1"/>
  <c r="D25" i="1"/>
  <c r="D26" i="1"/>
  <c r="F27" i="1"/>
  <c r="F21" i="1" s="1"/>
  <c r="F22" i="1" s="1"/>
  <c r="F38" i="1"/>
  <c r="F39" i="1" s="1"/>
  <c r="F33" i="1" s="1"/>
  <c r="F34" i="1" s="1"/>
  <c r="D37" i="1"/>
  <c r="C27" i="1"/>
  <c r="C21" i="1" s="1"/>
  <c r="C22" i="1" s="1"/>
  <c r="B27" i="1"/>
  <c r="B21" i="1" s="1"/>
  <c r="B22" i="1" s="1"/>
  <c r="C37" i="1"/>
  <c r="C38" i="1" s="1"/>
  <c r="B33" i="1"/>
  <c r="B34" i="1" s="1"/>
  <c r="G10" i="1"/>
  <c r="D27" i="1" l="1"/>
  <c r="D21" i="1" s="1"/>
  <c r="D22" i="1" s="1"/>
  <c r="D38" i="1"/>
  <c r="D39" i="1" s="1"/>
  <c r="D33" i="1" s="1"/>
  <c r="D34" i="1" s="1"/>
  <c r="C39" i="1"/>
  <c r="C33" i="1" s="1"/>
  <c r="C34" i="1" s="1"/>
</calcChain>
</file>

<file path=xl/sharedStrings.xml><?xml version="1.0" encoding="utf-8"?>
<sst xmlns="http://schemas.openxmlformats.org/spreadsheetml/2006/main" count="41" uniqueCount="31">
  <si>
    <t>f</t>
  </si>
  <si>
    <t>t</t>
  </si>
  <si>
    <t>T0H</t>
  </si>
  <si>
    <t>spec_min</t>
  </si>
  <si>
    <t>spec_max</t>
  </si>
  <si>
    <t>nom err</t>
  </si>
  <si>
    <t>using</t>
  </si>
  <si>
    <t>T0L</t>
  </si>
  <si>
    <t>T1H</t>
  </si>
  <si>
    <t>Spec_nom</t>
  </si>
  <si>
    <t>T1L</t>
  </si>
  <si>
    <t>T0L_stop</t>
  </si>
  <si>
    <t>T1L_stop</t>
  </si>
  <si>
    <t>Abs error</t>
  </si>
  <si>
    <t>Calculate Actual Baud rate:</t>
  </si>
  <si>
    <t>Desired</t>
  </si>
  <si>
    <t>% Error</t>
  </si>
  <si>
    <t>fpclk</t>
  </si>
  <si>
    <t>USARTDIV</t>
  </si>
  <si>
    <t>Mantissa</t>
  </si>
  <si>
    <t>Fraction</t>
  </si>
  <si>
    <t>OVER8</t>
  </si>
  <si>
    <t>Oversampling</t>
  </si>
  <si>
    <t>Actual Baud</t>
  </si>
  <si>
    <t>Desired USARTDIV</t>
  </si>
  <si>
    <t>T_uartByte</t>
  </si>
  <si>
    <t>T_LED</t>
  </si>
  <si>
    <t>T_LED_bit</t>
  </si>
  <si>
    <t>T_100Leds</t>
  </si>
  <si>
    <t>f_100leds</t>
  </si>
  <si>
    <t>reset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</si>
</sst>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5" sqref="I5"/>
    </sheetView>
  </sheetViews>
  <sheetFormatPr defaultRowHeight="15" x14ac:dyDescent="0.25"/>
  <cols>
    <col min="1" max="1" width="25" bestFit="1" customWidth="1"/>
    <col min="2" max="2" width="11" bestFit="1" customWidth="1"/>
    <col min="3" max="3" width="9.5703125" bestFit="1" customWidth="1"/>
    <col min="4" max="4" width="9.7109375" bestFit="1" customWidth="1"/>
    <col min="5" max="6" width="9.5703125" bestFit="1" customWidth="1"/>
    <col min="8" max="8" width="10.5703125" bestFit="1" customWidth="1"/>
  </cols>
  <sheetData>
    <row r="1" spans="1:9" x14ac:dyDescent="0.25">
      <c r="A1" t="s">
        <v>0</v>
      </c>
      <c r="B1" s="1">
        <f>2.7*10^6</f>
        <v>2700000</v>
      </c>
      <c r="H1" t="s">
        <v>25</v>
      </c>
      <c r="I1" s="1">
        <f>9.5*B2</f>
        <v>3.5185185185185183E-6</v>
      </c>
    </row>
    <row r="2" spans="1:9" x14ac:dyDescent="0.25">
      <c r="A2" t="s">
        <v>1</v>
      </c>
      <c r="B2" s="1">
        <f>1/B1</f>
        <v>3.7037037037037036E-7</v>
      </c>
      <c r="H2" t="s">
        <v>27</v>
      </c>
      <c r="I2" s="1">
        <f>I1/3</f>
        <v>1.1728395061728394E-6</v>
      </c>
    </row>
    <row r="3" spans="1:9" x14ac:dyDescent="0.25">
      <c r="A3" t="s">
        <v>5</v>
      </c>
      <c r="B3" s="1">
        <f>150*10^-9</f>
        <v>1.5000000000000002E-7</v>
      </c>
      <c r="H3" t="s">
        <v>26</v>
      </c>
      <c r="I3" s="1">
        <f>I2*24</f>
        <v>2.8148148148148143E-5</v>
      </c>
    </row>
    <row r="4" spans="1:9" x14ac:dyDescent="0.25">
      <c r="A4" t="s">
        <v>30</v>
      </c>
      <c r="B4" s="1">
        <f>50*10^-6</f>
        <v>4.9999999999999996E-5</v>
      </c>
      <c r="H4" t="s">
        <v>28</v>
      </c>
      <c r="I4" s="1">
        <f>I3*100+B4</f>
        <v>2.8648148148148144E-3</v>
      </c>
    </row>
    <row r="5" spans="1:9" x14ac:dyDescent="0.25">
      <c r="H5" t="s">
        <v>29</v>
      </c>
      <c r="I5" s="1">
        <f>1/I4</f>
        <v>349.06270200387854</v>
      </c>
    </row>
    <row r="6" spans="1:9" x14ac:dyDescent="0.25">
      <c r="B6" t="s">
        <v>9</v>
      </c>
      <c r="C6" t="s">
        <v>3</v>
      </c>
      <c r="D6" t="s">
        <v>4</v>
      </c>
      <c r="E6" t="s">
        <v>6</v>
      </c>
      <c r="G6" t="s">
        <v>13</v>
      </c>
    </row>
    <row r="7" spans="1:9" x14ac:dyDescent="0.25">
      <c r="A7" t="s">
        <v>2</v>
      </c>
      <c r="B7" s="1">
        <f>0.35*10^-6</f>
        <v>3.4999999999999998E-7</v>
      </c>
      <c r="C7" s="1">
        <f>$B7-$B$3</f>
        <v>1.9999999999999996E-7</v>
      </c>
      <c r="D7" s="1">
        <f>$B7+$B$3</f>
        <v>4.9999999999999998E-7</v>
      </c>
      <c r="E7" s="1">
        <f>1*$B$2</f>
        <v>3.7037037037037036E-7</v>
      </c>
    </row>
    <row r="8" spans="1:9" x14ac:dyDescent="0.25">
      <c r="A8" t="s">
        <v>8</v>
      </c>
      <c r="B8" s="1">
        <f>0.7*10^-6</f>
        <v>6.9999999999999997E-7</v>
      </c>
      <c r="C8" s="1">
        <f>$B8-$B$3</f>
        <v>5.4999999999999992E-7</v>
      </c>
      <c r="D8" s="1">
        <f>$B8+$B$3</f>
        <v>8.5000000000000001E-7</v>
      </c>
      <c r="E8" s="1">
        <f>2*$B$2</f>
        <v>7.4074074074074073E-7</v>
      </c>
    </row>
    <row r="9" spans="1:9" x14ac:dyDescent="0.25">
      <c r="A9" t="s">
        <v>7</v>
      </c>
      <c r="B9" s="1">
        <f>0.8*10^-6</f>
        <v>7.9999999999999996E-7</v>
      </c>
      <c r="C9" s="1">
        <f t="shared" ref="C9:C13" si="0">$B9-$B$3</f>
        <v>6.4999999999999992E-7</v>
      </c>
      <c r="D9" s="1">
        <f t="shared" ref="D9:D13" si="1">$B9+$B$3</f>
        <v>9.5000000000000001E-7</v>
      </c>
      <c r="E9" s="1">
        <f>2*$B$2</f>
        <v>7.4074074074074073E-7</v>
      </c>
    </row>
    <row r="10" spans="1:9" x14ac:dyDescent="0.25">
      <c r="A10" t="s">
        <v>10</v>
      </c>
      <c r="B10" s="1">
        <f>0.6*10^-6</f>
        <v>5.9999999999999997E-7</v>
      </c>
      <c r="C10" s="1">
        <f t="shared" si="0"/>
        <v>4.4999999999999993E-7</v>
      </c>
      <c r="D10" s="1">
        <f t="shared" si="1"/>
        <v>7.5000000000000002E-7</v>
      </c>
      <c r="E10" s="2">
        <f>1*$B$2</f>
        <v>3.7037037037037036E-7</v>
      </c>
      <c r="G10" s="1">
        <f>E10-C10</f>
        <v>-7.9629629629629563E-8</v>
      </c>
      <c r="H10" s="3"/>
    </row>
    <row r="12" spans="1:9" x14ac:dyDescent="0.25">
      <c r="A12" t="s">
        <v>11</v>
      </c>
      <c r="B12" s="1">
        <f>0.8*10^-6</f>
        <v>7.9999999999999996E-7</v>
      </c>
      <c r="C12" s="1">
        <f t="shared" si="0"/>
        <v>6.4999999999999992E-7</v>
      </c>
      <c r="D12" s="1">
        <f t="shared" si="1"/>
        <v>9.5000000000000001E-7</v>
      </c>
      <c r="E12" s="1">
        <f>2.5*$B$2</f>
        <v>9.2592592592592594E-7</v>
      </c>
    </row>
    <row r="13" spans="1:9" x14ac:dyDescent="0.25">
      <c r="A13" t="s">
        <v>12</v>
      </c>
      <c r="B13" s="1">
        <f>0.6*10^-6</f>
        <v>5.9999999999999997E-7</v>
      </c>
      <c r="C13" s="1">
        <f t="shared" si="0"/>
        <v>4.4999999999999993E-7</v>
      </c>
      <c r="D13" s="1">
        <f t="shared" si="1"/>
        <v>7.5000000000000002E-7</v>
      </c>
      <c r="E13" s="1">
        <f>1.5*$B$2</f>
        <v>5.5555555555555552E-7</v>
      </c>
    </row>
    <row r="17" spans="1:6" x14ac:dyDescent="0.25">
      <c r="A17" t="s">
        <v>14</v>
      </c>
    </row>
    <row r="18" spans="1:6" x14ac:dyDescent="0.25">
      <c r="A18" s="7" t="s">
        <v>21</v>
      </c>
      <c r="B18" s="8">
        <v>0</v>
      </c>
      <c r="C18" s="5"/>
      <c r="D18" s="5"/>
      <c r="E18" s="5"/>
      <c r="F18" s="5"/>
    </row>
    <row r="19" spans="1:6" x14ac:dyDescent="0.25">
      <c r="A19" t="s">
        <v>22</v>
      </c>
      <c r="B19" s="8">
        <v>16</v>
      </c>
      <c r="C19" s="5"/>
    </row>
    <row r="20" spans="1:6" x14ac:dyDescent="0.25">
      <c r="A20" t="s">
        <v>15</v>
      </c>
      <c r="B20">
        <f>1.2*10^3</f>
        <v>1200</v>
      </c>
      <c r="C20" s="1">
        <f>460.8*10^3</f>
        <v>460800</v>
      </c>
      <c r="D20" s="9">
        <f>2*10^6</f>
        <v>2000000</v>
      </c>
      <c r="E20" s="9">
        <f>2.7*10^6</f>
        <v>2700000</v>
      </c>
      <c r="F20" s="9">
        <f>3*10^6</f>
        <v>3000000</v>
      </c>
    </row>
    <row r="21" spans="1:6" x14ac:dyDescent="0.25">
      <c r="A21" t="s">
        <v>23</v>
      </c>
      <c r="B21" s="1">
        <f>B23/B27/$B19</f>
        <v>1199.9400029998501</v>
      </c>
      <c r="C21" s="9">
        <f>C23/C27/$B19</f>
        <v>470588.23529411765</v>
      </c>
      <c r="D21" s="9">
        <f>D23/D27/$B19</f>
        <v>2000000</v>
      </c>
      <c r="E21" s="9">
        <f>E23/E27/$B19</f>
        <v>2666666.6666666665</v>
      </c>
      <c r="F21" s="9">
        <f>F23/F27/$B19</f>
        <v>3000000</v>
      </c>
    </row>
    <row r="22" spans="1:6" x14ac:dyDescent="0.25">
      <c r="A22" t="s">
        <v>16</v>
      </c>
      <c r="B22" s="3">
        <f>(B21-B20)/B20</f>
        <v>-4.9997500124921622E-5</v>
      </c>
      <c r="C22" s="3">
        <f>(C21-C20)/C20</f>
        <v>2.1241830065359485E-2</v>
      </c>
      <c r="D22" s="3">
        <f>(D21-D20)/D20</f>
        <v>0</v>
      </c>
      <c r="E22" s="3">
        <f>(E21-E20)/E20</f>
        <v>-1.2345679012345737E-2</v>
      </c>
      <c r="F22" s="3">
        <f>(F21-F20)/F20</f>
        <v>0</v>
      </c>
    </row>
    <row r="23" spans="1:6" x14ac:dyDescent="0.25">
      <c r="A23" t="s">
        <v>17</v>
      </c>
      <c r="B23" s="1">
        <f>8*10^6</f>
        <v>8000000</v>
      </c>
      <c r="C23" s="1">
        <f>8*10^6</f>
        <v>8000000</v>
      </c>
      <c r="D23" s="1">
        <f>24*10^6</f>
        <v>24000000</v>
      </c>
      <c r="E23" s="1">
        <f>24*10^6</f>
        <v>24000000</v>
      </c>
      <c r="F23" s="1">
        <f>24*10^6</f>
        <v>24000000</v>
      </c>
    </row>
    <row r="24" spans="1:6" x14ac:dyDescent="0.25">
      <c r="A24" t="s">
        <v>24</v>
      </c>
      <c r="B24" s="6">
        <f>B23/B20/$B19</f>
        <v>416.66666666666669</v>
      </c>
      <c r="C24" s="6">
        <f>C23/C20/$B19</f>
        <v>1.0850694444444444</v>
      </c>
      <c r="D24" s="6">
        <f>D23/D20/$B19</f>
        <v>0.75</v>
      </c>
      <c r="E24" s="6">
        <f>E23/E20/$B19</f>
        <v>0.55555555555555558</v>
      </c>
      <c r="F24" s="6">
        <f>F23/F20/$B19</f>
        <v>0.5</v>
      </c>
    </row>
    <row r="25" spans="1:6" x14ac:dyDescent="0.25">
      <c r="A25" t="s">
        <v>19</v>
      </c>
      <c r="B25" s="4">
        <f>FLOOR(B24,1)</f>
        <v>416</v>
      </c>
      <c r="C25" s="4">
        <f>FLOOR(C24,1)</f>
        <v>1</v>
      </c>
      <c r="D25" s="4">
        <f>FLOOR(D24,1)</f>
        <v>0</v>
      </c>
      <c r="E25" s="4">
        <f>FLOOR(E24,1)</f>
        <v>0</v>
      </c>
      <c r="F25" s="4">
        <f>FLOOR(F24,1)</f>
        <v>0</v>
      </c>
    </row>
    <row r="26" spans="1:6" x14ac:dyDescent="0.25">
      <c r="A26" t="s">
        <v>20</v>
      </c>
      <c r="B26" s="4">
        <f>ROUND((B24-B25)*$B19,0)</f>
        <v>11</v>
      </c>
      <c r="C26" s="4">
        <f>ROUND((C24-C25)*$B19,0)</f>
        <v>1</v>
      </c>
      <c r="D26" s="4">
        <f>ROUND((D24-D25)*$B19,0)</f>
        <v>12</v>
      </c>
      <c r="E26" s="4">
        <f>ROUND((E24-E25)*$B19,0)</f>
        <v>9</v>
      </c>
      <c r="F26" s="4">
        <f>ROUND((F24-F25)*$B19,0)</f>
        <v>8</v>
      </c>
    </row>
    <row r="27" spans="1:6" x14ac:dyDescent="0.25">
      <c r="A27" t="s">
        <v>18</v>
      </c>
      <c r="B27" s="6">
        <f>B25+B26/$B19</f>
        <v>416.6875</v>
      </c>
      <c r="C27" s="6">
        <f>C25+C26/$B19</f>
        <v>1.0625</v>
      </c>
      <c r="D27" s="6">
        <f>D25+D26/$B19</f>
        <v>0.75</v>
      </c>
      <c r="E27" s="6">
        <f>E25+E26/$B19</f>
        <v>0.5625</v>
      </c>
      <c r="F27" s="6">
        <f>F25+F26/$B19</f>
        <v>0.5</v>
      </c>
    </row>
    <row r="30" spans="1:6" x14ac:dyDescent="0.25">
      <c r="A30" s="7" t="s">
        <v>21</v>
      </c>
      <c r="B30" s="8">
        <v>1</v>
      </c>
      <c r="C30" s="5"/>
      <c r="E30" s="5"/>
      <c r="F30" s="5"/>
    </row>
    <row r="31" spans="1:6" x14ac:dyDescent="0.25">
      <c r="A31" t="s">
        <v>22</v>
      </c>
      <c r="B31" s="8">
        <v>8</v>
      </c>
      <c r="C31" s="5"/>
    </row>
    <row r="32" spans="1:6" x14ac:dyDescent="0.25">
      <c r="A32" t="s">
        <v>15</v>
      </c>
      <c r="B32">
        <f>1.2*10^3</f>
        <v>1200</v>
      </c>
      <c r="C32" s="9">
        <f>460.8*10^3</f>
        <v>460800</v>
      </c>
      <c r="D32" s="9">
        <f>2*10^6</f>
        <v>2000000</v>
      </c>
      <c r="E32" s="9">
        <f>2.7*10^6</f>
        <v>2700000</v>
      </c>
      <c r="F32" s="9">
        <f>3*10^6</f>
        <v>3000000</v>
      </c>
    </row>
    <row r="33" spans="1:6" x14ac:dyDescent="0.25">
      <c r="A33" t="s">
        <v>23</v>
      </c>
      <c r="B33" s="1">
        <f>B35/B39/$B31</f>
        <v>1199.9400029998501</v>
      </c>
      <c r="C33" s="9">
        <f>C35/C39/$B31</f>
        <v>470588.23529411765</v>
      </c>
      <c r="D33" s="9">
        <f>D35/D39/$B31</f>
        <v>2000000</v>
      </c>
      <c r="E33" s="9">
        <f>E35/E39/$B31</f>
        <v>2666666.6666666665</v>
      </c>
      <c r="F33" s="9">
        <f>F35/F39/$B31</f>
        <v>3000000</v>
      </c>
    </row>
    <row r="34" spans="1:6" x14ac:dyDescent="0.25">
      <c r="A34" t="s">
        <v>16</v>
      </c>
      <c r="B34" s="3">
        <f>(B33-B32)/B32</f>
        <v>-4.9997500124921622E-5</v>
      </c>
      <c r="C34" s="3">
        <f>(C33-C32)/C32</f>
        <v>2.1241830065359485E-2</v>
      </c>
      <c r="D34" s="3">
        <f>(D33-D32)/D32</f>
        <v>0</v>
      </c>
      <c r="E34" s="3">
        <f>(E33-E32)/E32</f>
        <v>-1.2345679012345737E-2</v>
      </c>
      <c r="F34" s="3">
        <f>(F33-F32)/F32</f>
        <v>0</v>
      </c>
    </row>
    <row r="35" spans="1:6" x14ac:dyDescent="0.25">
      <c r="A35" t="s">
        <v>17</v>
      </c>
      <c r="B35" s="1">
        <f>8*10^6</f>
        <v>8000000</v>
      </c>
      <c r="C35" s="1">
        <f>8*10^6</f>
        <v>8000000</v>
      </c>
      <c r="D35" s="1">
        <f>24*10^6</f>
        <v>24000000</v>
      </c>
      <c r="E35" s="1">
        <f>24*10^6</f>
        <v>24000000</v>
      </c>
      <c r="F35" s="1">
        <f>24*10^6</f>
        <v>24000000</v>
      </c>
    </row>
    <row r="36" spans="1:6" x14ac:dyDescent="0.25">
      <c r="A36" t="s">
        <v>24</v>
      </c>
      <c r="B36" s="6">
        <f>B35/B32/$B31</f>
        <v>833.33333333333337</v>
      </c>
      <c r="C36" s="6">
        <f>C35/C32/$B31</f>
        <v>2.1701388888888888</v>
      </c>
      <c r="D36" s="6">
        <f>D35/D32/$B31</f>
        <v>1.5</v>
      </c>
      <c r="E36" s="6">
        <f>E35/E32/$B31</f>
        <v>1.1111111111111112</v>
      </c>
      <c r="F36" s="6">
        <f>F35/F32/$B31</f>
        <v>1</v>
      </c>
    </row>
    <row r="37" spans="1:6" x14ac:dyDescent="0.25">
      <c r="A37" t="s">
        <v>19</v>
      </c>
      <c r="B37" s="4">
        <f>FLOOR(B36,1)</f>
        <v>833</v>
      </c>
      <c r="C37" s="4">
        <f>FLOOR(C36,1)</f>
        <v>2</v>
      </c>
      <c r="D37" s="4">
        <f>FLOOR(D36,1)</f>
        <v>1</v>
      </c>
      <c r="E37" s="4">
        <f>FLOOR(E36,1)</f>
        <v>1</v>
      </c>
      <c r="F37" s="4">
        <f>FLOOR(F36,1)</f>
        <v>1</v>
      </c>
    </row>
    <row r="38" spans="1:6" x14ac:dyDescent="0.25">
      <c r="A38" t="s">
        <v>20</v>
      </c>
      <c r="B38" s="4">
        <f>ROUND((B36-B37)*$B31,0)</f>
        <v>3</v>
      </c>
      <c r="C38" s="4">
        <f>ROUND((C36-C37)*$B31,0)</f>
        <v>1</v>
      </c>
      <c r="D38" s="4">
        <f>ROUND((D36-D37)*$B31,0)</f>
        <v>4</v>
      </c>
      <c r="E38" s="4">
        <f>ROUND((E36-E37)*$B31,0)</f>
        <v>1</v>
      </c>
      <c r="F38" s="4">
        <f>ROUND((F36-F37)*$B31,0)</f>
        <v>0</v>
      </c>
    </row>
    <row r="39" spans="1:6" x14ac:dyDescent="0.25">
      <c r="A39" t="s">
        <v>18</v>
      </c>
      <c r="B39" s="6">
        <f>B37+B38/$B31</f>
        <v>833.375</v>
      </c>
      <c r="C39" s="6">
        <f>C37+C38/$B31</f>
        <v>2.125</v>
      </c>
      <c r="D39" s="6">
        <f>D37+D38/$B31</f>
        <v>1.5</v>
      </c>
      <c r="E39" s="6">
        <f>E37+E38/$B31</f>
        <v>1.125</v>
      </c>
      <c r="F39" s="6">
        <f>F37+F38/$B31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2017-01-28T20:34:35Z</dcterms:created>
  <dcterms:modified xsi:type="dcterms:W3CDTF">2017-01-28T23:26:10Z</dcterms:modified>
</cp:coreProperties>
</file>