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leeker\Desktop\"/>
    </mc:Choice>
  </mc:AlternateContent>
  <bookViews>
    <workbookView xWindow="0" yWindow="0" windowWidth="19200" windowHeight="11595" activeTab="4"/>
  </bookViews>
  <sheets>
    <sheet name="Data" sheetId="1" r:id="rId1"/>
    <sheet name="Pivot Table #1" sheetId="2" r:id="rId2"/>
    <sheet name="Pivot Table #2" sheetId="5" r:id="rId3"/>
    <sheet name="Pivot Table #3" sheetId="8" r:id="rId4"/>
    <sheet name="Bonus" sheetId="9" r:id="rId5"/>
  </sheets>
  <calcPr calcId="15251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E13" i="9"/>
  <c r="E12" i="9"/>
  <c r="E11" i="9"/>
  <c r="E10" i="9"/>
  <c r="E9" i="9"/>
  <c r="E8" i="9"/>
  <c r="E7" i="9"/>
  <c r="E6" i="9"/>
  <c r="E5" i="9"/>
  <c r="E2" i="9"/>
  <c r="E3" i="9"/>
  <c r="E4" i="9"/>
  <c r="F2" i="9" l="1"/>
  <c r="F6" i="9"/>
  <c r="F10" i="9"/>
  <c r="G2" i="9"/>
  <c r="G4" i="9"/>
  <c r="G6" i="9"/>
  <c r="G8" i="9"/>
  <c r="G10" i="9"/>
  <c r="G12" i="9"/>
  <c r="F3" i="9"/>
  <c r="F7" i="9"/>
  <c r="F11" i="9"/>
  <c r="H2" i="9"/>
  <c r="H4" i="9"/>
  <c r="H6" i="9"/>
  <c r="H8" i="9"/>
  <c r="H10" i="9"/>
  <c r="H12" i="9"/>
  <c r="F4" i="9"/>
  <c r="F8" i="9"/>
  <c r="F12" i="9"/>
  <c r="G3" i="9"/>
  <c r="G5" i="9"/>
  <c r="G7" i="9"/>
  <c r="G9" i="9"/>
  <c r="G11" i="9"/>
  <c r="G13" i="9"/>
  <c r="F5" i="9"/>
  <c r="F9" i="9"/>
  <c r="F13" i="9"/>
  <c r="H3" i="9"/>
  <c r="H5" i="9"/>
  <c r="H7" i="9"/>
  <c r="H9" i="9"/>
  <c r="H11" i="9"/>
  <c r="H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<sst xmlns="http://schemas.openxmlformats.org/spreadsheetml/2006/main" count="24820" uniqueCount="8400">
  <si>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</si>
  <si>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</si>
  <si>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</si>
  <si>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</si>
  <si>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</si>
  <si>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</si>
  <si>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</si>
  <si>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</si>
  <si>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</si>
  <si>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</si>
  <si>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</si>
  <si>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</si>
  <si>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</si>
  <si>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</si>
  <si>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</si>
  <si>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</si>
  <si>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</si>
  <si>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</si>
  <si>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</si>
  <si>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</si>
  <si>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</si>
  <si>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</si>
  <si>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</si>
  <si>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</si>
  <si>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</si>
  <si>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</si>
  <si>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</si>
  <si>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</si>
  <si>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</si>
  <si>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</si>
  <si>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</si>
  <si>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</si>
  <si>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</si>
  <si>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</si>
  <si>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</si>
  <si>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</si>
  <si>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</si>
  <si>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</si>
  <si>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</si>
  <si>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</si>
  <si>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</si>
  <si>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</si>
  <si>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</si>
  <si>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</si>
  <si>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</si>
  <si>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</si>
  <si>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</si>
  <si>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</si>
  <si>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</si>
  <si>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</si>
  <si>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</si>
  <si>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</si>
  <si>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</si>
  <si>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</si>
  <si>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</si>
  <si>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</si>
  <si>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</si>
  <si>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</si>
  <si>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</si>
  <si>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</si>
  <si>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</si>
  <si>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</si>
  <si>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</si>
  <si>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</si>
  <si>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</si>
  <si>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</si>
  <si>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</si>
  <si>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</si>
  <si>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</si>
  <si>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</si>
  <si>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</si>
  <si>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</si>
  <si>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</si>
  <si>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</si>
  <si>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</si>
  <si>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</si>
  <si>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</si>
  <si>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</si>
  <si>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</si>
  <si>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</si>
  <si>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</si>
  <si>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</si>
  <si>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</si>
  <si>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</si>
  <si>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</si>
  <si>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</si>
  <si>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</si>
  <si>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</si>
  <si>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</si>
  <si>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</si>
  <si>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</si>
  <si>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</si>
  <si>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</si>
  <si>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</si>
  <si>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</si>
  <si>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</si>
  <si>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</si>
  <si>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</si>
  <si>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</si>
  <si>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</si>
  <si>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</si>
  <si>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</si>
  <si>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</si>
  <si>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</si>
  <si>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</si>
  <si>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</si>
  <si>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</si>
  <si>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</si>
  <si>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</si>
  <si>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</si>
  <si>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</si>
  <si>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</si>
  <si>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</si>
  <si>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</si>
  <si>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</si>
  <si>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</si>
  <si>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</si>
  <si>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</si>
  <si>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</si>
  <si>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</si>
  <si>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</si>
  <si>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</si>
  <si>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</si>
  <si>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</si>
  <si>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</si>
  <si>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</si>
  <si>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</si>
  <si>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</si>
  <si>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</si>
  <si>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</si>
  <si>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</si>
  <si>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</si>
  <si>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</si>
  <si>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</si>
  <si>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</si>
  <si>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</si>
  <si>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</si>
  <si>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</si>
  <si>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</si>
  <si>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</si>
  <si>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</si>
  <si>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</si>
  <si>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</si>
  <si>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</si>
  <si>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</si>
  <si>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</si>
  <si>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</si>
  <si>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</si>
  <si>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</si>
  <si>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</si>
  <si>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</si>
  <si>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</si>
  <si>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</si>
  <si>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</si>
  <si>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</si>
  <si>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</si>
  <si>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</si>
  <si>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</si>
  <si>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</si>
  <si>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</si>
  <si>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</si>
  <si>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</si>
  <si>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</si>
  <si>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</si>
  <si>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</si>
  <si>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</si>
  <si>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</si>
  <si>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</si>
  <si>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</si>
  <si>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</si>
  <si>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</si>
  <si>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</si>
  <si>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</si>
  <si>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</si>
  <si>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</si>
  <si>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</si>
  <si>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</si>
  <si>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</si>
  <si>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</si>
  <si>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</si>
  <si>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</si>
  <si>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</si>
  <si>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</si>
  <si>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</si>
  <si>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</si>
  <si>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</si>
  <si>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</si>
  <si>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</si>
  <si>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</si>
  <si>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</si>
  <si>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</si>
  <si>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</si>
  <si>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</si>
  <si>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</si>
  <si>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</si>
  <si>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</si>
  <si>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</si>
  <si>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</si>
  <si>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</si>
  <si>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</si>
  <si>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</si>
  <si>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</si>
  <si>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</si>
  <si>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</si>
  <si>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</si>
  <si>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</si>
  <si>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</si>
  <si>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</si>
  <si>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</si>
  <si>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</si>
  <si>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</si>
  <si>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</si>
  <si>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</si>
  <si>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</si>
  <si>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</si>
  <si>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</si>
  <si>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</si>
  <si>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</si>
  <si>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</si>
  <si>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</si>
  <si>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</si>
  <si>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</si>
  <si>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</si>
  <si>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</si>
  <si>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</si>
  <si>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</si>
  <si>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</si>
  <si>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</si>
  <si>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</si>
  <si>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</si>
  <si>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</si>
  <si>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</si>
  <si>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</si>
  <si>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</si>
  <si>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</si>
  <si>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</si>
  <si>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</si>
  <si>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</si>
  <si>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</si>
  <si>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</si>
  <si>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</si>
  <si>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</si>
  <si>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</si>
  <si>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</si>
  <si>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</si>
  <si>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</si>
  <si>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</si>
  <si>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</si>
  <si>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</si>
  <si>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</si>
  <si>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</si>
  <si>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</si>
  <si>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</si>
  <si>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</si>
  <si>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</si>
  <si>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</si>
  <si>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</si>
  <si>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</si>
  <si>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</si>
  <si>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</si>
  <si>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</si>
  <si>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</si>
  <si>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</si>
  <si>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</si>
  <si>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</si>
  <si>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</si>
  <si>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</si>
  <si>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</si>
  <si>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</si>
  <si>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</si>
  <si>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</si>
  <si>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</si>
  <si>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</si>
  <si>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</si>
  <si>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</si>
  <si>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</si>
  <si>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</si>
  <si>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</si>
  <si>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</si>
  <si>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</si>
  <si>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</si>
  <si>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</si>
  <si>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</si>
  <si>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</si>
  <si>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</si>
  <si>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</si>
  <si>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</si>
  <si>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</si>
  <si>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</si>
  <si>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</si>
  <si>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</si>
  <si>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</si>
  <si>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</si>
  <si>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</si>
  <si>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</si>
  <si>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</si>
  <si>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</si>
  <si>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</si>
  <si>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</si>
  <si>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</si>
  <si>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</si>
  <si>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</si>
  <si>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</si>
  <si>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</si>
  <si>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</si>
  <si>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</si>
  <si>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</si>
  <si>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</si>
  <si>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</si>
  <si>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</si>
  <si>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</si>
  <si>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</si>
  <si>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</si>
  <si>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</si>
  <si>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</si>
  <si>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</si>
  <si>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</si>
  <si>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</si>
  <si>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</si>
  <si>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</si>
  <si>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</si>
  <si>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</si>
  <si>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</si>
  <si>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</si>
  <si>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</si>
  <si>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</si>
  <si>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</si>
  <si>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</si>
  <si>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</si>
  <si>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</si>
  <si>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</si>
  <si>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</si>
  <si>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</si>
  <si>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</si>
  <si>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</si>
  <si>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</si>
  <si>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</si>
  <si>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</si>
  <si>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</si>
  <si>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</si>
  <si>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</si>
  <si>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</si>
  <si>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</si>
  <si>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</si>
  <si>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</si>
  <si>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</si>
  <si>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</si>
  <si>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</si>
  <si>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</si>
  <si>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</si>
  <si>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</si>
  <si>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</si>
  <si>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</si>
  <si>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</si>
  <si>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</si>
  <si>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</si>
  <si>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</si>
  <si>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</si>
  <si>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</si>
  <si>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</si>
  <si>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</si>
  <si>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</si>
  <si>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</si>
  <si>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</si>
  <si>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</si>
  <si>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</si>
  <si>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</si>
  <si>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</si>
  <si>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</si>
  <si>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</si>
  <si>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</si>
  <si>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</si>
  <si>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</si>
  <si>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</si>
  <si>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</si>
  <si>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</si>
  <si>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</si>
  <si>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</si>
  <si>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</si>
  <si>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</si>
  <si>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</si>
  <si>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</si>
  <si>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</si>
  <si>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</si>
  <si>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</si>
  <si>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</si>
  <si>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</si>
  <si>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</si>
  <si>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</si>
  <si>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</si>
  <si>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</si>
  <si>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</si>
  <si>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</si>
  <si>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</si>
  <si>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</si>
  <si>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</si>
  <si>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</si>
  <si>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</si>
  <si>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</si>
  <si>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</si>
  <si>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</si>
  <si>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</si>
  <si>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</si>
  <si>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</si>
  <si>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</si>
  <si>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</si>
  <si>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</si>
  <si>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</si>
  <si>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</si>
  <si>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</si>
  <si>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</si>
  <si>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</si>
  <si>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</si>
  <si>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</si>
  <si>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</si>
  <si>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</si>
  <si>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</si>
  <si>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</si>
  <si>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</si>
  <si>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</si>
  <si>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</si>
  <si>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</si>
  <si>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</si>
  <si>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</si>
  <si>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</si>
  <si>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</si>
  <si>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</si>
  <si>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</si>
  <si>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</si>
  <si>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</si>
  <si>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</si>
  <si>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</si>
  <si>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</si>
  <si>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</si>
  <si>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</si>
  <si>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</si>
  <si>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</si>
  <si>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</si>
  <si>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</si>
  <si>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</si>
  <si>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</si>
  <si>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</si>
  <si>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</si>
  <si>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</si>
  <si>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</si>
  <si>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</si>
  <si>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</si>
  <si>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</si>
  <si>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</si>
  <si>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</si>
  <si>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</si>
  <si>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</si>
  <si>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</si>
  <si>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</si>
  <si>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</si>
  <si>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</si>
  <si>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</si>
  <si>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</si>
  <si>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</si>
  <si>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</si>
  <si>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</si>
  <si>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</si>
  <si>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</si>
  <si>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</si>
  <si>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</si>
  <si>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</si>
  <si>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</si>
  <si>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</si>
  <si>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</si>
  <si>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</si>
  <si>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</si>
  <si>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</si>
  <si>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</si>
  <si>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</si>
  <si>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</si>
  <si>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</si>
  <si>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</si>
  <si>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</si>
  <si>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</si>
  <si>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</si>
  <si>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</si>
  <si>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</si>
  <si>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</si>
  <si>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</si>
  <si>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</si>
  <si>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</si>
  <si>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</si>
  <si>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</si>
  <si>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</si>
  <si>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</si>
  <si>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</si>
  <si>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</si>
  <si>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</si>
  <si>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</si>
  <si>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</si>
  <si>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</si>
  <si>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</si>
  <si>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</si>
  <si>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</si>
  <si>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</si>
  <si>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</si>
  <si>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</si>
  <si>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</si>
  <si>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</si>
  <si>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</si>
  <si>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</si>
  <si>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</si>
  <si>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</si>
  <si>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</si>
  <si>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</si>
  <si>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</si>
  <si>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</si>
  <si>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</si>
  <si>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</si>
  <si>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</si>
  <si>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</si>
  <si>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</si>
  <si>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</si>
  <si>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</si>
  <si>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</si>
  <si>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</si>
  <si>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</si>
  <si>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</si>
  <si>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</si>
  <si>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</si>
  <si>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</si>
  <si>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</si>
  <si>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</si>
  <si>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</si>
  <si>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</si>
  <si>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</si>
  <si>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</si>
  <si>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</si>
  <si>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</si>
  <si>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</si>
  <si>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</si>
  <si>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</si>
  <si>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</si>
  <si>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</si>
  <si>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</si>
  <si>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</si>
  <si>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</si>
  <si>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</si>
  <si>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</si>
  <si>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</si>
  <si>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</si>
  <si>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</si>
  <si>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</si>
  <si>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</si>
  <si>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</si>
  <si>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</si>
  <si>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</si>
  <si>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</si>
  <si>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</si>
  <si>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</si>
  <si>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</si>
  <si>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</si>
  <si>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</si>
  <si>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</si>
  <si>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</si>
  <si>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</si>
  <si>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</si>
  <si>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</si>
  <si>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</si>
  <si>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</si>
  <si>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</si>
  <si>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</si>
  <si>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</si>
  <si>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</si>
  <si>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</si>
  <si>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</si>
  <si>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</si>
  <si>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</si>
  <si>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</si>
  <si>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</si>
  <si>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</si>
  <si>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</si>
  <si>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</si>
  <si>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</si>
  <si>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</si>
  <si>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</si>
  <si>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</si>
  <si>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</si>
  <si>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</si>
  <si>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</si>
  <si>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</si>
  <si>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</si>
  <si>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</si>
  <si>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</si>
  <si>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</si>
  <si>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</si>
  <si>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</si>
  <si>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</si>
  <si>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</si>
  <si>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</si>
  <si>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</si>
  <si>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</si>
  <si>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</si>
  <si>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</si>
  <si>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</si>
  <si>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</si>
  <si>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</si>
  <si>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</si>
  <si>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</si>
  <si>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</si>
  <si>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</si>
  <si>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</si>
  <si>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</si>
  <si>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</si>
  <si>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</si>
  <si>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</si>
  <si>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</si>
  <si>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</si>
  <si>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</si>
  <si>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</si>
  <si>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</si>
  <si>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</si>
  <si>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</si>
  <si>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</si>
  <si>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</si>
  <si>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</si>
  <si>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</si>
  <si>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</si>
  <si>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</si>
  <si>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</si>
  <si>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</si>
  <si>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</si>
  <si>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</si>
  <si>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</si>
  <si>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</si>
  <si>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</si>
  <si>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</si>
  <si>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</si>
  <si>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</si>
  <si>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</si>
  <si>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</si>
  <si>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</si>
  <si>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</si>
  <si>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</si>
  <si>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</si>
  <si>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</si>
  <si>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</si>
  <si>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</si>
  <si>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</si>
  <si>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</si>
  <si>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</si>
  <si>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</si>
  <si>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</si>
  <si>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</si>
  <si>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</si>
  <si>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</si>
  <si>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</si>
  <si>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</si>
  <si>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</si>
  <si>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</si>
  <si>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</si>
  <si>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</si>
  <si>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</si>
  <si>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</si>
  <si>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</si>
  <si>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</si>
  <si>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</si>
  <si>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</si>
  <si>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</si>
  <si>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</si>
  <si>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</si>
  <si>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</si>
  <si>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</si>
  <si>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</si>
  <si>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</si>
  <si>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</si>
  <si>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</si>
  <si>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</si>
  <si>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</si>
  <si>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</si>
  <si>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</si>
  <si>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</si>
  <si>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</si>
  <si>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</si>
  <si>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</si>
  <si>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</si>
  <si>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</si>
  <si>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</si>
  <si>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</si>
  <si>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</si>
  <si>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</si>
  <si>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</si>
  <si>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</si>
  <si>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</si>
  <si>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</si>
  <si>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</si>
  <si>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</si>
  <si>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</si>
  <si>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</si>
  <si>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</si>
  <si>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</si>
  <si>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</si>
  <si>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</si>
  <si>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</si>
  <si>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</si>
  <si>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</si>
  <si>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</si>
  <si>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</si>
  <si>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</si>
  <si>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</si>
  <si>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</si>
  <si>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</si>
  <si>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</si>
  <si>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</si>
  <si>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</si>
  <si>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</si>
  <si>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</si>
  <si>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</si>
  <si>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</si>
  <si>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</si>
  <si>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</si>
  <si>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</si>
  <si>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</si>
  <si>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</si>
  <si>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</si>
  <si>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</si>
  <si>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</si>
  <si>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</si>
  <si>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</si>
  <si>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</si>
  <si>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</si>
  <si>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</si>
  <si>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</si>
  <si>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</si>
  <si>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</si>
  <si>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</si>
  <si>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</si>
  <si>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</si>
  <si>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</si>
  <si>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</si>
  <si>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</si>
  <si>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</si>
  <si>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</si>
  <si>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</si>
  <si>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</si>
  <si>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</si>
  <si>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</si>
  <si>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</si>
  <si>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</si>
  <si>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</si>
  <si>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</si>
  <si>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</si>
  <si>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</si>
  <si>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</si>
  <si>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</si>
  <si>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</si>
  <si>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</si>
  <si>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</si>
  <si>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</si>
  <si>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</si>
  <si>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</si>
  <si>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</si>
  <si>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</si>
  <si>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</si>
  <si>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</si>
  <si>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</si>
  <si>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</si>
  <si>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</si>
  <si>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</si>
  <si>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</si>
  <si>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</si>
  <si>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</si>
  <si>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</si>
  <si>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</si>
  <si>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</si>
  <si>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</si>
  <si>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</si>
  <si>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</si>
  <si>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</si>
  <si>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</si>
  <si>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</si>
  <si>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</si>
  <si>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</si>
  <si>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</si>
  <si>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</si>
  <si>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</si>
  <si>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</si>
  <si>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</si>
  <si>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</si>
  <si>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</si>
  <si>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</si>
  <si>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</si>
  <si>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</si>
  <si>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</si>
  <si>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</si>
  <si>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</si>
  <si>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</si>
  <si>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</si>
  <si>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</si>
  <si>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</si>
  <si>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</si>
  <si>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</si>
  <si>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</si>
  <si>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</si>
  <si>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</si>
  <si>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</si>
  <si>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</si>
  <si>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</si>
  <si>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</si>
  <si>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</si>
  <si>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</si>
  <si>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</si>
  <si>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</si>
  <si>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</si>
  <si>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</si>
  <si>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</si>
  <si>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</si>
  <si>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</si>
  <si>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</si>
  <si>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</si>
  <si>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</si>
  <si>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</si>
  <si>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</si>
  <si>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</si>
  <si>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</si>
  <si>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</si>
  <si>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</si>
  <si>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</si>
  <si>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</si>
  <si>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</si>
  <si>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</si>
  <si>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</si>
  <si>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</si>
  <si>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</si>
  <si>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</si>
  <si>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</si>
  <si>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</si>
  <si>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</si>
  <si>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</si>
  <si>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</si>
  <si>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</si>
  <si>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</si>
  <si>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</si>
  <si>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</si>
  <si>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</si>
  <si>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</si>
  <si>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</si>
  <si>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</si>
  <si>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</si>
  <si>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</si>
  <si>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</si>
  <si>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</si>
  <si>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</si>
  <si>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</si>
  <si>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</si>
  <si>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</si>
  <si>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</si>
  <si>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</si>
  <si>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</si>
  <si>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</si>
  <si>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</si>
  <si>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</si>
  <si>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</si>
  <si>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</si>
  <si>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</si>
  <si>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</si>
  <si>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</si>
  <si>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</si>
  <si>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</si>
  <si>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</si>
  <si>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</si>
  <si>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</si>
  <si>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</si>
  <si>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</si>
  <si>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</si>
  <si>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</si>
  <si>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</si>
  <si>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</si>
  <si>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</si>
  <si>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</si>
  <si>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</si>
  <si>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</si>
  <si>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</si>
  <si>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</si>
  <si>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</si>
  <si>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</si>
  <si>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</si>
  <si>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</si>
  <si>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</si>
  <si>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</si>
  <si>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</si>
  <si>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</si>
  <si>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</si>
  <si>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</si>
  <si>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</si>
  <si>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</si>
  <si>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</si>
  <si>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</si>
  <si>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</si>
  <si>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</si>
  <si>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</si>
  <si>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</si>
  <si>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</si>
  <si>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</si>
  <si>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</si>
  <si>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</si>
  <si>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</si>
  <si>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</si>
  <si>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</si>
  <si>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</si>
  <si>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</si>
  <si>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</si>
  <si>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</si>
  <si>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</si>
  <si>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</si>
  <si>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</si>
  <si>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</si>
  <si>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</si>
  <si>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</si>
  <si>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</si>
  <si>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</si>
  <si>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</si>
  <si>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</si>
  <si>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</si>
  <si>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</si>
  <si>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</si>
  <si>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</si>
  <si>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</si>
  <si>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</si>
  <si>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</si>
  <si>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</si>
  <si>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</si>
  <si>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</si>
  <si>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</si>
  <si>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</si>
  <si>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</si>
  <si>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</si>
  <si>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</si>
  <si>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</si>
  <si>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</si>
  <si>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</si>
  <si>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</si>
  <si>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</si>
  <si>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</si>
  <si>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</si>
  <si>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</si>
  <si>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</si>
  <si>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</si>
  <si>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</si>
  <si>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</si>
  <si>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</si>
  <si>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</si>
  <si>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</si>
  <si>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</si>
  <si>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</si>
  <si>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</si>
  <si>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</si>
  <si>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</si>
  <si>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</si>
  <si>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</si>
  <si>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</si>
  <si>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</si>
  <si>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</si>
  <si>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</si>
  <si>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</si>
  <si>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</si>
  <si>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</si>
  <si>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</si>
  <si>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</si>
  <si>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</si>
  <si>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</si>
  <si>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</si>
  <si>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</si>
  <si>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</si>
  <si>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</si>
  <si>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</si>
  <si>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</si>
  <si>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</si>
  <si>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</si>
  <si>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</si>
  <si>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</si>
  <si>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</si>
  <si>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</si>
  <si>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</si>
  <si>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</si>
  <si>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</si>
  <si>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</si>
  <si>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</si>
  <si>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</si>
  <si>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</si>
  <si>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</si>
  <si>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</si>
  <si>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</si>
  <si>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</si>
  <si>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</si>
  <si>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</si>
  <si>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</si>
  <si>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</si>
  <si>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</si>
  <si>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</si>
  <si>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</si>
  <si>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</si>
  <si>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</si>
  <si>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</si>
  <si>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</si>
  <si>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</si>
  <si>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</si>
  <si>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</si>
  <si>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</si>
  <si>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</si>
  <si>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</si>
  <si>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</si>
  <si>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</si>
  <si>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</si>
  <si>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</si>
  <si>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</si>
  <si>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</si>
  <si>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</si>
  <si>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</si>
  <si>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</si>
  <si>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</si>
  <si>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</si>
  <si>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</si>
  <si>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</si>
  <si>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</si>
  <si>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</si>
  <si>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</si>
  <si>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</si>
  <si>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</si>
  <si>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</si>
  <si>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</si>
  <si>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</si>
  <si>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</si>
  <si>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</si>
  <si>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</si>
  <si>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</si>
  <si>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</si>
  <si>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</si>
  <si>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</si>
  <si>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</si>
  <si>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</si>
  <si>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</si>
  <si>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</si>
  <si>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</si>
  <si>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</si>
  <si>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</si>
  <si>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</si>
  <si>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</si>
  <si>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</si>
  <si>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</si>
  <si>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</si>
  <si>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</si>
  <si>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</si>
  <si>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</si>
  <si>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</si>
  <si>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</si>
  <si>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</si>
  <si>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</si>
  <si>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</si>
  <si>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</si>
  <si>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</si>
  <si>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</si>
  <si>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</si>
  <si>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</si>
  <si>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</si>
  <si>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</si>
  <si>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</si>
  <si>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</si>
  <si>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</si>
  <si>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</si>
  <si>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</si>
  <si>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</si>
  <si>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</si>
  <si>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</si>
  <si>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</si>
  <si>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</si>
  <si>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</si>
  <si>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</si>
  <si>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</si>
  <si>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</si>
  <si>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</si>
  <si>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</si>
  <si>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</si>
  <si>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</si>
  <si>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</si>
  <si>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</si>
  <si>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</si>
  <si>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</si>
  <si>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</si>
  <si>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</si>
  <si>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</si>
  <si>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</si>
  <si>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</si>
  <si>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</si>
  <si>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</si>
  <si>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</si>
  <si>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</si>
  <si>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</si>
  <si>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</si>
  <si>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</si>
  <si>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</si>
  <si>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</si>
  <si>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</si>
  <si>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</si>
  <si>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</si>
  <si>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</si>
  <si>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</si>
  <si>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</si>
  <si>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</si>
  <si>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</si>
  <si>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</si>
  <si>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</si>
  <si>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</si>
  <si>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</si>
  <si>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</si>
  <si>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</si>
  <si>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</si>
  <si>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</si>
  <si>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</si>
  <si>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</si>
  <si>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</si>
  <si>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</si>
  <si>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</si>
  <si>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</si>
  <si>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</si>
  <si>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</si>
  <si>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</si>
  <si>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</si>
  <si>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</si>
  <si>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</si>
  <si>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</si>
  <si>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</si>
  <si>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</si>
  <si>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</si>
  <si>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</si>
  <si>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</si>
  <si>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</si>
  <si>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</si>
  <si>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</si>
  <si>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</si>
  <si>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</si>
  <si>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</si>
  <si>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</si>
  <si>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</si>
  <si>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</si>
  <si>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</si>
  <si>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</si>
  <si>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</si>
  <si>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</si>
  <si>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</si>
  <si>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</si>
  <si>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</si>
  <si>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</si>
  <si>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</si>
  <si>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</si>
  <si>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</si>
  <si>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</si>
  <si>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</si>
  <si>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</si>
  <si>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</si>
  <si>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</si>
  <si>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</si>
  <si>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</si>
  <si>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</si>
  <si>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</si>
  <si>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</si>
  <si>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</si>
  <si>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</si>
  <si>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</si>
  <si>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</si>
  <si>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</si>
  <si>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</si>
  <si>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</si>
  <si>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</si>
  <si>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</si>
  <si>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</si>
  <si>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</si>
  <si>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</si>
  <si>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</si>
  <si>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</si>
  <si>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</si>
  <si>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</si>
  <si>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</si>
  <si>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</si>
  <si>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</si>
  <si>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</si>
  <si>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</si>
  <si>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</si>
  <si>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</si>
  <si>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</si>
  <si>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</si>
  <si>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</si>
  <si>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</si>
  <si>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</si>
  <si>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</si>
  <si>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</si>
  <si>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</si>
  <si>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</si>
  <si>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</si>
  <si>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</si>
  <si>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</si>
  <si>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</si>
  <si>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</si>
  <si>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</si>
  <si>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</si>
  <si>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</si>
  <si>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</si>
  <si>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</si>
  <si>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</si>
  <si>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</si>
  <si>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</si>
  <si>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</si>
  <si>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</si>
  <si>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</si>
  <si>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</si>
  <si>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</si>
  <si>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</si>
  <si>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</si>
  <si>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</si>
  <si>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</si>
  <si>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</si>
  <si>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</si>
  <si>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</si>
  <si>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</si>
  <si>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</si>
  <si>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</si>
  <si>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</si>
  <si>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</si>
  <si>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</si>
  <si>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</si>
  <si>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</si>
  <si>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</si>
  <si>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</si>
  <si>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</si>
  <si>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</si>
  <si>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</si>
  <si>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</si>
  <si>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</si>
  <si>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</si>
  <si>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</si>
  <si>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</si>
  <si>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</si>
  <si>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</si>
  <si>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</si>
  <si>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</si>
  <si>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</si>
  <si>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</si>
  <si>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</si>
  <si>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</si>
  <si>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</si>
  <si>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</si>
  <si>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</si>
  <si>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</si>
  <si>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</si>
  <si>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</si>
  <si>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</si>
  <si>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</si>
  <si>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</si>
  <si>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</si>
  <si>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</si>
  <si>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</si>
  <si>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</si>
  <si>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</si>
  <si>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</si>
  <si>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</si>
  <si>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</si>
  <si>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</si>
  <si>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</si>
  <si>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</si>
  <si>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</si>
  <si>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</si>
  <si>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</si>
  <si>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</si>
  <si>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</si>
  <si>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</si>
  <si>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</si>
  <si>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</si>
  <si>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</si>
  <si>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</si>
  <si>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</si>
  <si>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</si>
  <si>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</si>
  <si>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</si>
  <si>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</si>
  <si>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</si>
  <si>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</si>
  <si>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</si>
  <si>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</si>
  <si>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</si>
  <si>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</si>
  <si>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</si>
  <si>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</si>
  <si>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</si>
  <si>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</si>
  <si>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</si>
  <si>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</si>
  <si>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</si>
  <si>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</si>
  <si>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</si>
  <si>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</si>
  <si>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</si>
  <si>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</si>
  <si>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</si>
  <si>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</si>
  <si>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</si>
  <si>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</si>
  <si>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</si>
  <si>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</si>
  <si>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</si>
  <si>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</si>
  <si>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</si>
  <si>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</si>
  <si>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</si>
  <si>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</si>
  <si>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</si>
  <si>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</si>
  <si>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</si>
  <si>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</si>
  <si>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</si>
  <si>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</si>
  <si>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</si>
  <si>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</si>
  <si>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</si>
  <si>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</si>
  <si>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</si>
  <si>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</si>
  <si>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</si>
  <si>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</si>
  <si>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</si>
  <si>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</si>
  <si>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</si>
  <si>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</si>
  <si>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</si>
  <si>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</si>
  <si>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</si>
  <si>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</si>
  <si>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</si>
  <si>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</si>
  <si>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</si>
  <si>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</si>
  <si>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</si>
  <si>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</si>
  <si>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</si>
  <si>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</si>
  <si>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</si>
  <si>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</si>
  <si>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</si>
  <si>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</si>
  <si>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</si>
  <si>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</si>
  <si>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</si>
  <si>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</si>
  <si>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</si>
  <si>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</si>
  <si>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</si>
  <si>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</si>
  <si>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</si>
  <si>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</si>
  <si>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</si>
  <si>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</si>
  <si>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</si>
  <si>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</si>
  <si>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</si>
  <si>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</si>
  <si>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</si>
  <si>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</si>
  <si>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</si>
  <si>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</si>
  <si>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</si>
  <si>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</si>
  <si>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</si>
  <si>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</si>
  <si>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</si>
  <si>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</si>
  <si>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</si>
  <si>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</si>
  <si>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</si>
  <si>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</si>
  <si>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</si>
  <si>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</si>
  <si>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</si>
  <si>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</si>
  <si>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</si>
  <si>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</si>
  <si>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</si>
  <si>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</si>
  <si>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</si>
  <si>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</si>
  <si>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</si>
  <si>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</si>
  <si>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</si>
  <si>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</si>
  <si>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</si>
  <si>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</si>
  <si>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</si>
  <si>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</si>
  <si>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</si>
  <si>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</si>
  <si>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</si>
  <si>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</si>
  <si>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</si>
  <si>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</si>
  <si>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</si>
  <si>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</si>
  <si>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</si>
  <si>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</si>
  <si>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</si>
  <si>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</si>
  <si>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</si>
  <si>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</si>
  <si>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</si>
  <si>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</si>
  <si>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</si>
  <si>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</si>
  <si>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</si>
  <si>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</si>
  <si>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</si>
  <si>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</si>
  <si>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</si>
  <si>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</si>
  <si>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</si>
  <si>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</si>
  <si>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</si>
  <si>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</si>
  <si>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</si>
  <si>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</si>
  <si>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</si>
  <si>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</si>
  <si>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</si>
  <si>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</si>
  <si>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</si>
  <si>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</si>
  <si>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</si>
  <si>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</si>
  <si>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</si>
  <si>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</si>
  <si>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</si>
  <si>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</si>
  <si>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</si>
  <si>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</si>
  <si>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</si>
  <si>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</si>
  <si>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</si>
  <si>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</si>
  <si>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</si>
  <si>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</si>
  <si>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</si>
  <si>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</si>
  <si>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</si>
  <si>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</si>
  <si>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</si>
  <si>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</si>
  <si>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</si>
  <si>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</si>
  <si>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</si>
  <si>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</si>
  <si>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</si>
  <si>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</si>
  <si>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</si>
  <si>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</si>
  <si>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</si>
  <si>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</si>
  <si>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</si>
  <si>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</si>
  <si>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</si>
  <si>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</si>
  <si>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</si>
  <si>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</si>
  <si>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</si>
  <si>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</si>
  <si>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</si>
  <si>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</si>
  <si>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</si>
  <si>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</si>
  <si>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</si>
  <si>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</si>
  <si>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</si>
  <si>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</si>
  <si>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</si>
  <si>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</si>
  <si>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</si>
  <si>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</si>
  <si>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</si>
  <si>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</si>
  <si>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</si>
  <si>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</si>
  <si>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</si>
  <si>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</si>
  <si>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</si>
  <si>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</si>
  <si>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</si>
  <si>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</si>
  <si>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</si>
  <si>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</si>
  <si>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</si>
  <si>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</si>
  <si>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</si>
  <si>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</si>
  <si>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</si>
  <si>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</si>
  <si>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</si>
  <si>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</si>
  <si>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</si>
  <si>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</si>
  <si>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</si>
  <si>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</si>
  <si>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</si>
  <si>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</si>
  <si>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</si>
  <si>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</si>
  <si>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</si>
  <si>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</si>
  <si>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</si>
  <si>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</si>
  <si>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</si>
  <si>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</si>
  <si>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</si>
  <si>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</si>
  <si>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</si>
  <si>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</si>
  <si>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</si>
  <si>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</si>
  <si>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</si>
  <si>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</si>
  <si>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</si>
  <si>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</si>
  <si>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</si>
  <si>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</si>
  <si>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</si>
  <si>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</si>
  <si>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</si>
  <si>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</si>
  <si>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</si>
  <si>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</si>
  <si>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</si>
  <si>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</si>
  <si>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</si>
  <si>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</si>
  <si>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</si>
  <si>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</si>
  <si>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</si>
  <si>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</si>
  <si>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</si>
  <si>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</si>
  <si>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</si>
  <si>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</si>
  <si>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</si>
  <si>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</si>
  <si>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</si>
  <si>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</si>
  <si>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</si>
  <si>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</si>
  <si>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</si>
  <si>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</si>
  <si>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</si>
  <si>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</si>
  <si>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</si>
  <si>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</si>
  <si>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</si>
  <si>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</si>
  <si>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</si>
  <si>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</si>
  <si>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</si>
  <si>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</si>
  <si>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</si>
  <si>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</si>
  <si>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</si>
  <si>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</si>
  <si>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</si>
  <si>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</si>
  <si>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</si>
  <si>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</si>
  <si>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</si>
  <si>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</si>
  <si>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</si>
  <si>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</si>
  <si>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</si>
  <si>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</si>
  <si>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</si>
  <si>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</si>
  <si>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</si>
  <si>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</si>
  <si>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</si>
  <si>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</si>
  <si>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</si>
  <si>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</si>
  <si>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</si>
  <si>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</si>
  <si>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</si>
  <si>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</si>
  <si>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</si>
  <si>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</si>
  <si>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</si>
  <si>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</si>
  <si>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</si>
  <si>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</si>
  <si>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</si>
  <si>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</si>
  <si>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</si>
  <si>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</si>
  <si>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</si>
  <si>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</si>
  <si>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</si>
  <si>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</si>
  <si>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</si>
  <si>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</si>
  <si>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</si>
  <si>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</si>
  <si>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</si>
  <si>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</si>
  <si>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</si>
  <si>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</si>
  <si>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</si>
  <si>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</si>
  <si>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</si>
  <si>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</si>
  <si>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</si>
  <si>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</si>
  <si>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</si>
  <si>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</si>
  <si>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</si>
  <si>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</si>
  <si>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</si>
  <si>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</si>
  <si>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</si>
  <si>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</si>
  <si>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</si>
  <si>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</si>
  <si>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</si>
  <si>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</si>
  <si>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</si>
  <si>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</si>
  <si>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</si>
  <si>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</si>
  <si>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</si>
  <si>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</si>
  <si>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</si>
  <si>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</si>
  <si>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</si>
  <si>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</si>
  <si>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</si>
  <si>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</si>
  <si>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</si>
  <si>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</si>
  <si>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</si>
  <si>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</si>
  <si>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</si>
  <si>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</si>
  <si>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</si>
  <si>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</si>
  <si>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</si>
  <si>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</si>
  <si>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</si>
  <si>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</si>
  <si>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</si>
  <si>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</si>
  <si>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</si>
  <si>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</si>
  <si>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</si>
  <si>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</si>
  <si>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</si>
  <si>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</si>
  <si>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</si>
  <si>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</si>
  <si>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</si>
  <si>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</si>
  <si>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</si>
  <si>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</si>
  <si>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</si>
  <si>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</si>
  <si>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</si>
  <si>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</si>
  <si>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</si>
  <si>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</si>
  <si>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</si>
  <si>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</si>
  <si>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</si>
  <si>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</si>
  <si>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</si>
  <si>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</si>
  <si>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</si>
  <si>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</si>
  <si>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</si>
  <si>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</si>
  <si>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</si>
  <si>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</si>
  <si>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</si>
  <si>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</si>
  <si>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</si>
  <si>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</si>
  <si>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</si>
  <si>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</si>
  <si>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</si>
  <si>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</si>
  <si>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</si>
  <si>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</si>
  <si>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</si>
  <si>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</si>
  <si>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</si>
  <si>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</si>
  <si>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</si>
  <si>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</si>
  <si>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</si>
  <si>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</si>
  <si>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</si>
  <si>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</si>
  <si>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</si>
  <si>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</si>
  <si>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</si>
  <si>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</si>
  <si>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</si>
  <si>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</si>
  <si>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</si>
  <si>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</si>
  <si>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</si>
  <si>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</si>
  <si>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</si>
  <si>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</si>
  <si>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</si>
  <si>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</si>
  <si>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</si>
  <si>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</si>
  <si>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</si>
  <si>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</si>
  <si>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</si>
  <si>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</si>
  <si>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</si>
  <si>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</si>
  <si>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</si>
  <si>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</si>
  <si>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</si>
  <si>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</si>
  <si>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</si>
  <si>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</si>
  <si>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</si>
  <si>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</si>
  <si>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</si>
  <si>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</si>
  <si>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</si>
  <si>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</si>
  <si>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</si>
  <si>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</si>
  <si>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</si>
  <si>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</si>
  <si>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</si>
  <si>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</si>
  <si>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</si>
  <si>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</si>
  <si>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</si>
  <si>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</si>
  <si>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</si>
  <si>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</si>
  <si>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</si>
  <si>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</si>
  <si>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</si>
  <si>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</si>
  <si>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</si>
  <si>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</si>
  <si>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</si>
  <si>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</si>
  <si>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</si>
  <si>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</si>
  <si>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</si>
  <si>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</si>
  <si>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</si>
  <si>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</si>
  <si>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</si>
  <si>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</si>
  <si>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</si>
  <si>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</si>
  <si>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</si>
  <si>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</si>
  <si>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</si>
  <si>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</si>
  <si>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</si>
  <si>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</si>
  <si>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</si>
  <si>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</si>
  <si>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</si>
  <si>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</si>
  <si>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</si>
  <si>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</si>
  <si>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</si>
  <si>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</si>
  <si>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</si>
  <si>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</si>
  <si>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</si>
  <si>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</si>
  <si>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</si>
  <si>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</si>
  <si>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</si>
  <si>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</si>
  <si>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</si>
  <si>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</si>
  <si>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</si>
  <si>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</si>
  <si>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</si>
  <si>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</si>
  <si>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</si>
  <si>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</si>
  <si>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</si>
  <si>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</si>
  <si>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</si>
  <si>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</si>
  <si>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</si>
  <si>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</si>
  <si>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</si>
  <si>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</si>
  <si>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</si>
  <si>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</si>
  <si>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</si>
  <si>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</si>
  <si>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</si>
  <si>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</si>
  <si>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</si>
  <si>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</si>
  <si>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</si>
  <si>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</si>
  <si>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</si>
  <si>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</si>
  <si>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</si>
  <si>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</si>
  <si>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</si>
  <si>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</si>
  <si>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</si>
  <si>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</si>
  <si>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</si>
  <si>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</si>
  <si>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</si>
  <si>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</si>
  <si>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</si>
  <si>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</si>
  <si>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</si>
  <si>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</si>
  <si>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</si>
  <si>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</si>
  <si>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</si>
  <si>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</si>
  <si>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</si>
  <si>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</si>
  <si>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</si>
  <si>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</si>
  <si>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</si>
  <si>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</si>
  <si>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</si>
  <si>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</si>
  <si>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</si>
  <si>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</si>
  <si>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</si>
  <si>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</si>
  <si>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</si>
  <si>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</si>
  <si>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</si>
  <si>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</si>
  <si>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</si>
  <si>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</si>
  <si>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</si>
  <si>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</si>
  <si>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</si>
  <si>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</si>
  <si>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</si>
  <si>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</si>
  <si>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</si>
  <si>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</si>
  <si>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</si>
  <si>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</si>
  <si>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</si>
  <si>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</si>
  <si>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</si>
  <si>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</si>
  <si>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</si>
  <si>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</si>
  <si>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</si>
  <si>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</si>
  <si>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</si>
  <si>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</si>
  <si>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</si>
  <si>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</si>
  <si>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</si>
  <si>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</si>
  <si>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</si>
  <si>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</si>
  <si>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</si>
  <si>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</si>
  <si>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</si>
  <si>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</si>
  <si>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</si>
  <si>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</si>
  <si>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</si>
  <si>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</si>
  <si>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</si>
  <si>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</si>
  <si>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</si>
  <si>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</si>
  <si>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</si>
  <si>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</si>
  <si>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</si>
  <si>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</si>
  <si>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</si>
  <si>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</si>
  <si>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</si>
  <si>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</si>
  <si>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</si>
  <si>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</si>
  <si>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</si>
  <si>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</si>
  <si>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</si>
  <si>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</si>
  <si>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</si>
  <si>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</si>
  <si>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</si>
  <si>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</si>
  <si>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</si>
  <si>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</si>
  <si>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</si>
  <si>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</si>
  <si>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</si>
  <si>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</si>
  <si>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</si>
  <si>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</si>
  <si>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</si>
  <si>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</si>
  <si>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</si>
  <si>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</si>
  <si>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</si>
  <si>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</si>
  <si>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</si>
  <si>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</si>
  <si>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</si>
  <si>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</si>
  <si>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</si>
  <si>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</si>
  <si>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</si>
  <si>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</si>
  <si>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</si>
  <si>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</si>
  <si>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</si>
  <si>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</si>
  <si>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</si>
  <si>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</si>
  <si>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</si>
  <si>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</si>
  <si>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</si>
  <si>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</si>
  <si>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</si>
  <si>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</si>
  <si>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</si>
  <si>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</si>
  <si>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</si>
  <si>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</si>
  <si>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</si>
  <si>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</si>
  <si>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</si>
  <si>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</si>
  <si>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</si>
  <si>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</si>
  <si>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</si>
  <si>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</si>
  <si>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</si>
  <si>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</si>
  <si>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</si>
  <si>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</si>
  <si>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</si>
  <si>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</si>
  <si>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</si>
  <si>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</si>
  <si>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</si>
  <si>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</si>
  <si>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</si>
  <si>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</si>
  <si>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</si>
  <si>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</si>
  <si>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</si>
  <si>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</si>
  <si>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</si>
  <si>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</si>
  <si>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</si>
  <si>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</si>
  <si>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</si>
  <si>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</si>
  <si>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</si>
  <si>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</si>
  <si>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</si>
  <si>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</si>
  <si>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</si>
  <si>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</si>
  <si>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</si>
  <si>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</si>
  <si>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</si>
  <si>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</si>
  <si>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</si>
  <si>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</si>
  <si>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</si>
  <si>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</si>
  <si>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</si>
  <si>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</si>
  <si>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</si>
  <si>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</si>
  <si>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</si>
  <si>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</si>
  <si>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</si>
  <si>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</si>
  <si>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</si>
  <si>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</si>
  <si>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</si>
  <si>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</si>
  <si>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</si>
  <si>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</si>
  <si>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</si>
  <si>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</si>
  <si>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</si>
  <si>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</si>
  <si>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</si>
  <si>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</si>
  <si>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</si>
  <si>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</si>
  <si>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</si>
  <si>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</si>
  <si>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</si>
  <si>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</si>
  <si>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</si>
  <si>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</si>
  <si>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</si>
  <si>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</si>
  <si>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</si>
  <si>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</si>
  <si>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</si>
  <si>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</si>
  <si>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</si>
  <si>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</si>
  <si>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</si>
  <si>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</si>
  <si>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</si>
  <si>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</si>
  <si>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</si>
  <si>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</si>
  <si>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</si>
  <si>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</si>
  <si>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</si>
  <si>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</si>
  <si>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</si>
  <si>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</si>
  <si>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</si>
  <si>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</si>
  <si>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</si>
  <si>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</si>
  <si>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</si>
  <si>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</si>
  <si>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</si>
  <si>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</si>
  <si>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</si>
  <si>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</si>
  <si>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</si>
  <si>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</si>
  <si>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</si>
  <si>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</si>
  <si>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</si>
  <si>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</si>
  <si>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</si>
  <si>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</si>
  <si>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</si>
  <si>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</si>
  <si>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</si>
  <si>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</si>
  <si>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</si>
  <si>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</si>
  <si>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</si>
  <si>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</si>
  <si>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</si>
  <si>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</si>
  <si>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</si>
  <si>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</si>
  <si>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</si>
  <si>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</si>
  <si>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</si>
  <si>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</si>
  <si>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</si>
  <si>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</si>
  <si>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</si>
  <si>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</si>
  <si>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</si>
  <si>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</si>
  <si>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</si>
  <si>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</si>
  <si>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</si>
  <si>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</si>
  <si>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</si>
  <si>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</si>
  <si>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</si>
  <si>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</si>
  <si>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</si>
  <si>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</si>
  <si>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</si>
  <si>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</si>
  <si>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</si>
  <si>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</si>
  <si>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</si>
  <si>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</si>
  <si>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</si>
  <si>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</si>
  <si>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</si>
  <si>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</si>
  <si>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</si>
  <si>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</si>
  <si>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</si>
  <si>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</si>
  <si>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</si>
  <si>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</si>
  <si>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</si>
  <si>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</si>
  <si>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</si>
  <si>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</si>
  <si>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</si>
  <si>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</si>
  <si>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</si>
  <si>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</si>
  <si>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</si>
  <si>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</si>
  <si>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</si>
  <si>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</si>
  <si>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</si>
  <si>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</si>
  <si>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</si>
  <si>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</si>
  <si>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</si>
  <si>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</si>
  <si>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</si>
  <si>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</si>
  <si>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</si>
  <si>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</si>
  <si>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</si>
  <si>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</si>
  <si>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</si>
  <si>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</si>
  <si>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</si>
  <si>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</si>
  <si>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</si>
  <si>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</si>
  <si>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</si>
  <si>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</si>
  <si>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</si>
  <si>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</si>
  <si>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</si>
  <si>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</si>
  <si>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</si>
  <si>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</si>
  <si>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</si>
  <si>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</si>
  <si>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</si>
  <si>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</si>
  <si>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</si>
  <si>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</si>
  <si>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</si>
  <si>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</si>
  <si>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</si>
  <si>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</si>
  <si>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</si>
  <si>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</si>
  <si>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</si>
  <si>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</si>
  <si>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</si>
  <si>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</si>
  <si>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</si>
  <si>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</si>
  <si>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</si>
  <si>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</si>
  <si>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</si>
  <si>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</si>
  <si>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</si>
  <si>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</si>
  <si>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</si>
  <si>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</si>
  <si>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</si>
  <si>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</si>
  <si>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</si>
  <si>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</si>
  <si>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</si>
  <si>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</si>
  <si>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</si>
  <si>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</si>
  <si>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</si>
  <si>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</si>
  <si>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</si>
  <si>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</si>
  <si>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</si>
  <si>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</si>
  <si>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</si>
  <si>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</si>
  <si>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</si>
  <si>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</si>
  <si>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</si>
  <si>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</si>
  <si>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</si>
  <si>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</si>
  <si>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</si>
  <si>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</si>
  <si>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</si>
  <si>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</si>
  <si>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</si>
  <si>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</si>
  <si>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</si>
  <si>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</si>
  <si>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</si>
  <si>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</si>
  <si>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</si>
  <si>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</si>
  <si>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</si>
  <si>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</si>
  <si>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</si>
  <si>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</si>
  <si>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</si>
  <si>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</si>
  <si>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</si>
  <si>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</si>
  <si>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</si>
  <si>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</si>
  <si>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</si>
  <si>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</si>
  <si>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</si>
  <si>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</si>
  <si>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</si>
  <si>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</si>
  <si>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</si>
  <si>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</si>
  <si>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</si>
  <si>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</si>
  <si>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</si>
  <si>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</si>
  <si>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</si>
  <si>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</si>
  <si>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</si>
  <si>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</si>
  <si>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</si>
  <si>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</si>
  <si>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</si>
  <si>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</si>
  <si>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</si>
  <si>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</si>
  <si>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</si>
  <si>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</si>
  <si>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</si>
  <si>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</si>
  <si>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</si>
  <si>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</si>
  <si>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</si>
  <si>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</si>
  <si>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</si>
  <si>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</si>
  <si>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</si>
  <si>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</si>
  <si>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</si>
  <si>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</si>
  <si>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</si>
  <si>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</si>
  <si>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</si>
  <si>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</si>
  <si>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</si>
  <si>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</si>
  <si>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</si>
  <si>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</si>
  <si>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</si>
  <si>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</si>
  <si>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</si>
  <si>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</si>
  <si>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</si>
  <si>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</si>
  <si>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</si>
  <si>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</si>
  <si>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</si>
  <si>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</si>
  <si>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</si>
  <si>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</si>
  <si>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</si>
  <si>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</si>
  <si>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</si>
  <si>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</si>
  <si>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</si>
  <si>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</si>
  <si>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</si>
  <si>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</si>
  <si>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</si>
  <si>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</si>
  <si>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</si>
  <si>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</si>
  <si>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</si>
  <si>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</si>
  <si>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</si>
  <si>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</si>
  <si>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</si>
  <si>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</si>
  <si>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</si>
  <si>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</si>
  <si>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</si>
  <si>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</si>
  <si>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</si>
  <si>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</si>
  <si>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</si>
  <si>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</si>
  <si>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</si>
  <si>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</si>
  <si>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</si>
  <si>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</si>
  <si>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</si>
  <si>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</si>
  <si>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</si>
  <si>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</si>
  <si>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</si>
  <si>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</si>
  <si>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</si>
  <si>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</si>
  <si>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</si>
  <si>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</si>
  <si>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</si>
  <si>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</si>
  <si>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</si>
  <si>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</si>
  <si>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</si>
  <si>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</si>
  <si>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</si>
  <si>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</si>
  <si>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</si>
  <si>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</si>
  <si>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</si>
  <si>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</si>
  <si>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</si>
  <si>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</si>
  <si>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</si>
  <si>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</si>
  <si>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</si>
  <si>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</si>
  <si>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</si>
  <si>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</si>
  <si>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</si>
  <si>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</si>
  <si>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</si>
  <si>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</si>
  <si>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</si>
  <si>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</si>
  <si>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</si>
  <si>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</si>
  <si>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</si>
  <si>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</si>
  <si>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</si>
  <si>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</si>
  <si>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</si>
  <si>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</si>
  <si>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</si>
  <si>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</si>
  <si>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</si>
  <si>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</si>
  <si>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</si>
  <si>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</si>
  <si>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</si>
  <si>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</si>
  <si>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</si>
  <si>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</si>
  <si>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</si>
  <si>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</si>
  <si>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</si>
  <si>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</si>
  <si>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</si>
  <si>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</si>
  <si>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</si>
  <si>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</si>
  <si>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</si>
  <si>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</si>
  <si>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</si>
  <si>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</si>
  <si>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</si>
  <si>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</si>
  <si>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</si>
  <si>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</si>
  <si>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</si>
  <si>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</si>
  <si>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</si>
  <si>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</si>
  <si>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</si>
  <si>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</si>
  <si>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</si>
  <si>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</si>
  <si>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</si>
  <si>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</si>
  <si>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</si>
  <si>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</si>
  <si>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</si>
  <si>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</si>
  <si>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</si>
  <si>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</si>
  <si>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</si>
  <si>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</si>
  <si>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</si>
  <si>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</si>
  <si>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</si>
  <si>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</si>
  <si>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</si>
  <si>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</si>
  <si>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</si>
  <si>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</si>
  <si>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</si>
  <si>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</si>
  <si>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</si>
  <si>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</si>
  <si>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</si>
  <si>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</si>
  <si>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</si>
  <si>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</si>
  <si>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</si>
  <si>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</si>
  <si>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</si>
  <si>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</si>
  <si>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</si>
  <si>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</si>
  <si>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</si>
  <si>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</si>
  <si>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</si>
  <si>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</si>
  <si>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</si>
  <si>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</si>
  <si>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</si>
  <si>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</si>
  <si>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</si>
  <si>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</si>
  <si>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</si>
  <si>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</si>
  <si>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</si>
  <si>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</si>
  <si>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</si>
  <si>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</si>
  <si>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</si>
  <si>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</si>
  <si>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</si>
  <si>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</si>
  <si>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</si>
  <si>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</si>
  <si>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</si>
  <si>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</si>
  <si>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</si>
  <si>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</si>
  <si>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</si>
  <si>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</si>
  <si>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</si>
  <si>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</si>
  <si>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</si>
  <si>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</si>
  <si>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</si>
  <si>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</si>
  <si>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</si>
  <si>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</si>
  <si>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</si>
  <si>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</si>
  <si>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</si>
  <si>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</si>
  <si>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</si>
  <si>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</si>
  <si>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</si>
  <si>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</si>
  <si>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</si>
  <si>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</si>
  <si>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</si>
  <si>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</si>
  <si>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</si>
  <si>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</si>
  <si>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</si>
  <si>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</si>
  <si>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</si>
  <si>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</si>
  <si>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</si>
  <si>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</si>
  <si>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</si>
  <si>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</si>
  <si>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</si>
  <si>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</si>
  <si>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</si>
  <si>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</si>
  <si>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</si>
  <si>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</si>
  <si>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</si>
  <si>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</si>
  <si>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</si>
  <si>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</si>
  <si>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</si>
  <si>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</si>
  <si>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</si>
  <si>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</si>
  <si>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</si>
  <si>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</si>
  <si>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</si>
  <si>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</si>
  <si>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</si>
  <si>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</si>
  <si>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</si>
  <si>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</si>
  <si>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</si>
  <si>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</si>
  <si>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</si>
  <si>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</si>
  <si>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</si>
  <si>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</si>
  <si>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</si>
  <si>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</si>
  <si>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</si>
  <si>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</si>
  <si>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</si>
  <si>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</si>
  <si>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</si>
  <si>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</si>
  <si>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</si>
  <si>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</si>
  <si>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</si>
  <si>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</si>
  <si>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</si>
  <si>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</si>
  <si>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</si>
  <si>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</si>
  <si>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</si>
  <si>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</si>
  <si>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</si>
  <si>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</si>
  <si>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</si>
  <si>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</si>
  <si>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</si>
  <si>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</si>
  <si>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</si>
  <si>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</si>
  <si>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</si>
  <si>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</si>
  <si>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</si>
  <si>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</si>
  <si>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</si>
  <si>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</si>
  <si>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</si>
  <si>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</si>
  <si>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</si>
  <si>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</si>
  <si>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</si>
  <si>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</si>
  <si>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</si>
  <si>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</si>
  <si>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</si>
  <si>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</si>
  <si>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</si>
  <si>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</si>
  <si>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</si>
  <si>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</si>
  <si>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</si>
  <si>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</si>
  <si>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</si>
  <si>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</si>
  <si>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</si>
  <si>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</si>
  <si>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</si>
  <si>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</si>
  <si>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</si>
  <si>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</si>
  <si>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</si>
  <si>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</si>
  <si>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</si>
  <si>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</si>
  <si>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</si>
  <si>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</si>
  <si>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</si>
  <si>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</si>
  <si>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</si>
  <si>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</si>
  <si>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</si>
  <si>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</si>
  <si>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</si>
  <si>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</si>
  <si>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</si>
  <si>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</si>
  <si>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</si>
  <si>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</si>
  <si>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</si>
  <si>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</si>
  <si>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</si>
  <si>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</si>
  <si>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</si>
  <si>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</si>
  <si>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</si>
  <si>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</si>
  <si>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</si>
  <si>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</si>
  <si>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</si>
  <si>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</si>
  <si>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</si>
  <si>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</si>
  <si>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</si>
  <si>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</si>
  <si>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</si>
  <si>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</si>
  <si>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</si>
  <si>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</si>
  <si>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</si>
  <si>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</si>
  <si>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</si>
  <si>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</si>
  <si>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</si>
  <si>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</si>
  <si>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</si>
  <si>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</si>
  <si>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</si>
  <si>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</si>
  <si>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</si>
  <si>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</si>
  <si>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</si>
  <si>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</si>
  <si>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</si>
  <si>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</si>
  <si>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</si>
  <si>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</si>
  <si>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</si>
  <si>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</si>
  <si>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</si>
  <si>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</si>
  <si>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</si>
  <si>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</si>
  <si>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</si>
  <si>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</si>
  <si>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</si>
  <si>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</si>
  <si>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</si>
  <si>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</si>
  <si>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</si>
  <si>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</si>
  <si>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</si>
  <si>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</si>
  <si>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</si>
  <si>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</si>
  <si>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</si>
  <si>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</si>
  <si>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</si>
  <si>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</si>
  <si>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</si>
  <si>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</si>
  <si>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</si>
  <si>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</si>
  <si>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</si>
  <si>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</si>
  <si>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</si>
  <si>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</si>
  <si>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</si>
  <si>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</si>
  <si>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</si>
  <si>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</si>
  <si>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</si>
  <si>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</si>
  <si>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</si>
  <si>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</si>
  <si>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</si>
  <si>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</si>
  <si>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</si>
  <si>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</si>
  <si>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</si>
  <si>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</si>
  <si>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</si>
  <si>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</si>
  <si>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</si>
  <si>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</si>
  <si>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</si>
  <si>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</si>
  <si>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</si>
  <si>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</si>
  <si>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</si>
  <si>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</si>
  <si>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</si>
  <si>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</si>
  <si>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</si>
  <si>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</si>
  <si>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</si>
  <si>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</si>
  <si>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</si>
  <si>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</si>
  <si>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</si>
  <si>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</si>
  <si>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</si>
  <si>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</si>
  <si>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</si>
  <si>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</si>
  <si>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</si>
  <si>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</si>
  <si>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</si>
  <si>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</si>
  <si>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</si>
  <si>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</si>
  <si>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</si>
  <si>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</si>
  <si>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</si>
  <si>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</si>
  <si>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</si>
  <si>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</si>
  <si>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</si>
  <si>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</si>
  <si>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</si>
  <si>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</si>
  <si>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</si>
  <si>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</si>
  <si>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</si>
  <si>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</si>
  <si>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</si>
  <si>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</si>
  <si>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</si>
  <si>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</si>
  <si>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</si>
  <si>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</si>
  <si>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</si>
  <si>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</si>
  <si>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</si>
  <si>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</si>
  <si>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</si>
  <si>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</si>
  <si>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</si>
  <si>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</si>
  <si>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</si>
  <si>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</si>
  <si>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</si>
  <si>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</si>
  <si>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</si>
  <si>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</si>
  <si>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</si>
  <si>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</si>
  <si>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</si>
  <si>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</si>
  <si>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</si>
  <si>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</si>
  <si>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</si>
  <si>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</si>
  <si>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</si>
  <si>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</si>
  <si>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</si>
  <si>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</si>
  <si>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</si>
  <si>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</si>
  <si>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</si>
  <si>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</si>
  <si>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</si>
  <si>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</si>
  <si>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</si>
  <si>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</si>
  <si>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</si>
  <si>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</si>
  <si>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</si>
  <si>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</si>
  <si>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</si>
  <si>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</si>
  <si>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</si>
  <si>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</si>
  <si>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</si>
  <si>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</si>
  <si>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</si>
  <si>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</si>
  <si>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</si>
  <si>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</si>
  <si>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</si>
  <si>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</si>
  <si>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</si>
  <si>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</si>
  <si>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</si>
  <si>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</si>
  <si>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</si>
  <si>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</si>
  <si>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</si>
  <si>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</si>
  <si>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</si>
  <si>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</si>
  <si>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</si>
  <si>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</si>
  <si>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</si>
  <si>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</si>
  <si>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</si>
  <si>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</si>
  <si>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</si>
  <si>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</si>
  <si>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</si>
  <si>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</si>
  <si>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</si>
  <si>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</si>
  <si>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</si>
  <si>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</si>
  <si>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</si>
  <si>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</si>
  <si>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</si>
  <si>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</si>
  <si>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</si>
  <si>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</si>
  <si>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</si>
  <si>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</si>
  <si>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</si>
  <si>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</si>
  <si>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</si>
  <si>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</si>
  <si>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</si>
  <si>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</si>
  <si>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</si>
  <si>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</si>
  <si>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</si>
  <si>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</si>
  <si>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</si>
  <si>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</si>
  <si>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</si>
  <si>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</si>
  <si>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</si>
  <si>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</si>
  <si>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</si>
  <si>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</si>
  <si>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</si>
  <si>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</si>
  <si>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</si>
  <si>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</si>
  <si>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</si>
  <si>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</si>
  <si>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</si>
  <si>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</si>
  <si>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</si>
  <si>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</si>
  <si>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</si>
  <si>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</si>
  <si>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</si>
  <si>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</si>
  <si>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</si>
  <si>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</si>
  <si>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</si>
  <si>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</si>
  <si>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</si>
  <si>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</si>
  <si>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</si>
  <si>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</si>
  <si>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</si>
  <si>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</si>
  <si>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</si>
  <si>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</si>
  <si>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</si>
  <si>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</si>
  <si>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</si>
  <si>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</si>
  <si>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</si>
  <si>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</si>
  <si>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</si>
  <si>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</si>
  <si>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</si>
  <si>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</si>
  <si>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</si>
  <si>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</si>
  <si>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</si>
  <si>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</si>
  <si>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</si>
  <si>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</si>
  <si>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</si>
  <si>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</si>
  <si>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</si>
  <si>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</si>
  <si>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</si>
  <si>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</si>
  <si>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</si>
  <si>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</si>
  <si>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</si>
  <si>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</si>
  <si>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</si>
  <si>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</si>
  <si>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</si>
  <si>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</si>
  <si>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</si>
  <si>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</si>
  <si>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</si>
  <si>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</si>
  <si>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</si>
  <si>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</si>
  <si>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</si>
  <si>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</si>
  <si>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</si>
  <si>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</si>
  <si>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</si>
  <si>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</si>
  <si>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</si>
  <si>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</si>
  <si>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</si>
  <si>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</si>
  <si>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</si>
  <si>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</si>
  <si>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</si>
  <si>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</si>
  <si>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</si>
  <si>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</si>
  <si>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</si>
  <si>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</si>
  <si>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</si>
  <si>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</si>
  <si>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</si>
  <si>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</si>
  <si>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</si>
  <si>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</si>
  <si>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</si>
  <si>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</si>
  <si>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</si>
  <si>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</si>
  <si>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</si>
  <si>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</si>
  <si>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</si>
  <si>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</si>
  <si>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</si>
  <si>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</si>
  <si>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</si>
  <si>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</si>
  <si>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</si>
  <si>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</si>
  <si>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</si>
  <si>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</si>
  <si>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</si>
  <si>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</si>
  <si>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</si>
  <si>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</si>
  <si>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</si>
  <si>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</si>
  <si>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</si>
  <si>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</si>
  <si>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</si>
  <si>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</si>
  <si>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</si>
  <si>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</si>
  <si>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</si>
  <si>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</si>
  <si>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</si>
  <si>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</si>
  <si>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</si>
  <si>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</si>
  <si>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</si>
  <si>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</si>
  <si>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</si>
  <si>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</si>
  <si>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</si>
  <si>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</si>
  <si>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</si>
  <si>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</si>
  <si>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</si>
  <si>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</si>
  <si>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</si>
  <si>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</si>
  <si>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</si>
  <si>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</si>
  <si>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</si>
  <si>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</si>
  <si>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</si>
  <si>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</si>
  <si>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</si>
  <si>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</si>
  <si>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</si>
  <si>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</si>
  <si>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</si>
  <si>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</si>
  <si>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</si>
  <si>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</si>
  <si>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</si>
  <si>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</si>
  <si>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</si>
  <si>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</si>
  <si>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</si>
  <si>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</si>
  <si>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</si>
  <si>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</si>
  <si>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</si>
  <si>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</si>
  <si>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</si>
  <si>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</si>
  <si>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</si>
  <si>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</si>
  <si>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</si>
  <si>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</si>
  <si>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</si>
  <si>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</si>
  <si>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</si>
  <si>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</si>
  <si>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</si>
  <si>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</si>
  <si>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</si>
  <si>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</si>
  <si>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</si>
  <si>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</si>
  <si>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</si>
  <si>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</si>
  <si>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</si>
  <si>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</si>
  <si>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</si>
  <si>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</si>
  <si>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</si>
  <si>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</si>
  <si>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</si>
  <si>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</si>
  <si>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</si>
  <si>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</si>
  <si>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</si>
  <si>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</si>
  <si>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</si>
  <si>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</si>
  <si>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</si>
  <si>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</si>
  <si>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</si>
  <si>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</si>
  <si>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</si>
  <si>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</si>
  <si>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</si>
  <si>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</si>
  <si>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</si>
  <si>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</si>
  <si>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</si>
  <si>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</si>
  <si>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</si>
  <si>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</si>
  <si>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</si>
  <si>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</si>
  <si>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</si>
  <si>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</si>
  <si>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</si>
  <si>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</si>
  <si>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</si>
  <si>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</si>
  <si>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</si>
  <si>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</si>
  <si>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</si>
  <si>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</si>
  <si>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</si>
  <si>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</si>
  <si>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</si>
  <si>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</si>
  <si>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</si>
  <si>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</si>
  <si>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</si>
  <si>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</si>
  <si>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</si>
  <si>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</si>
  <si>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</si>
  <si>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</si>
  <si>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</si>
  <si>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</si>
  <si>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</si>
  <si>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</si>
  <si>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</si>
  <si>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</si>
  <si>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</si>
  <si>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</si>
  <si>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</si>
  <si>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</si>
  <si>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</si>
  <si>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</si>
  <si>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</si>
  <si>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</si>
  <si>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</si>
  <si>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</si>
  <si>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</si>
  <si>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</si>
  <si>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</si>
  <si>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</si>
  <si>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</si>
  <si>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</si>
  <si>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</si>
  <si>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</si>
  <si>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</si>
  <si>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</si>
  <si>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</si>
  <si>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</si>
  <si>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</si>
  <si>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</si>
  <si>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</si>
  <si>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</si>
  <si>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</si>
  <si>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</si>
  <si>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</si>
  <si>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</si>
  <si>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</si>
  <si>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</si>
  <si>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</si>
  <si>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</si>
  <si>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</si>
  <si>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</si>
  <si>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</si>
  <si>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</si>
  <si>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</si>
  <si>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</si>
  <si>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</si>
  <si>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</si>
  <si>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</si>
  <si>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</si>
  <si>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</si>
  <si>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</si>
  <si>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</si>
  <si>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</si>
  <si>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</si>
  <si>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</si>
  <si>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</si>
  <si>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</si>
  <si>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</si>
  <si>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</si>
  <si>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</si>
  <si>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</si>
  <si>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</si>
  <si>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</si>
  <si>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</si>
  <si>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</si>
  <si>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</si>
  <si>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</si>
  <si>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</si>
  <si>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</si>
  <si>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</si>
  <si>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</si>
  <si>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</si>
  <si>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</si>
  <si>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</si>
  <si>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</si>
  <si>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</si>
  <si>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</si>
  <si>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</si>
  <si>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</si>
  <si>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</si>
  <si>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</si>
  <si>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</si>
  <si>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</si>
  <si>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</si>
  <si>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</si>
  <si>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</si>
  <si>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</si>
  <si>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</si>
  <si>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</si>
  <si>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</si>
  <si>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</si>
  <si>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</si>
  <si>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</si>
  <si>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</si>
  <si>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</si>
  <si>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</si>
  <si>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</si>
  <si>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</si>
  <si>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</si>
  <si>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</si>
  <si>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</si>
  <si>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</si>
  <si>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</si>
  <si>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</si>
  <si>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</si>
  <si>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</si>
  <si>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</si>
  <si>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</si>
  <si>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</si>
  <si>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</si>
  <si>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</si>
  <si>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</si>
  <si>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</si>
  <si>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</si>
  <si>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</si>
  <si>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</si>
  <si>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</si>
  <si>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</si>
  <si>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</si>
  <si>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</si>
  <si>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</si>
  <si>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</si>
  <si>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</si>
  <si>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</si>
  <si>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</si>
  <si>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</si>
  <si>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</si>
  <si>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</si>
  <si>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</si>
  <si>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</si>
  <si>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</si>
  <si>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</si>
  <si>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</si>
  <si>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</si>
  <si>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</si>
  <si>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</si>
  <si>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</si>
  <si>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</si>
  <si>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</si>
  <si>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</si>
  <si>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</si>
  <si>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</si>
  <si>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</si>
  <si>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</si>
  <si>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</si>
  <si>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</si>
  <si>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</si>
  <si>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</si>
  <si>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</si>
  <si>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</si>
  <si>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</si>
  <si>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</si>
  <si>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</si>
  <si>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</si>
  <si>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</si>
  <si>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</si>
  <si>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</si>
  <si>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</si>
  <si>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</si>
  <si>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</si>
  <si>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</si>
  <si>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</si>
  <si>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</si>
  <si>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</si>
  <si>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</si>
  <si>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</si>
  <si>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</si>
  <si>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</si>
  <si>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</si>
  <si>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</si>
  <si>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</si>
  <si>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</si>
  <si>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</si>
  <si>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</si>
  <si>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</si>
  <si>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</si>
  <si>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</si>
  <si>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</si>
  <si>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</si>
  <si>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</si>
  <si>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</si>
  <si>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</si>
  <si>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</si>
  <si>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</si>
  <si>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</si>
  <si>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</si>
  <si>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</si>
  <si>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</si>
  <si>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</si>
  <si>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</si>
  <si>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</si>
  <si>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</si>
  <si>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</si>
  <si>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</si>
  <si>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</si>
  <si>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</si>
  <si>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</si>
  <si>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</si>
  <si>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</si>
  <si>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</si>
  <si>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</si>
  <si>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</si>
  <si>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</si>
  <si>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</si>
  <si>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</si>
  <si>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</si>
  <si>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</si>
  <si>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</si>
  <si>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</si>
  <si>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</si>
  <si>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</si>
  <si>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</si>
  <si>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</si>
  <si>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</si>
  <si>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</si>
  <si>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</si>
  <si>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</si>
  <si>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</si>
  <si>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</si>
  <si>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</si>
  <si>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</si>
  <si>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</si>
  <si>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</si>
  <si>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</si>
  <si>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</si>
  <si>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</si>
  <si>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</si>
  <si>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</si>
  <si>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</si>
  <si>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</si>
  <si>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</si>
  <si>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</si>
  <si>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</si>
  <si>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</si>
  <si>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</si>
  <si>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</si>
  <si>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</si>
  <si>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</si>
  <si>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</si>
  <si>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</si>
  <si>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</si>
  <si>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</si>
  <si>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</si>
  <si>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</si>
  <si>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</si>
  <si>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</si>
  <si>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</si>
  <si>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</si>
  <si>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</si>
  <si>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</si>
  <si>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</si>
  <si>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</si>
  <si>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</si>
  <si>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</si>
  <si>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</si>
  <si>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</si>
  <si>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</si>
  <si>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</si>
  <si>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</si>
  <si>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</si>
  <si>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</si>
  <si>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</si>
  <si>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</si>
  <si>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</si>
  <si>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</si>
  <si>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</si>
  <si>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</si>
  <si>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</si>
  <si>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</si>
  <si>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</si>
  <si>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</si>
  <si>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</si>
  <si>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</si>
  <si>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</si>
  <si>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</si>
  <si>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</si>
  <si>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</si>
  <si>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</si>
  <si>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</si>
  <si>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</si>
  <si>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</si>
  <si>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</si>
  <si>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</si>
  <si>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</si>
  <si>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</si>
  <si>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</si>
  <si>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</si>
  <si>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</si>
  <si>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</si>
  <si>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</si>
  <si>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</si>
  <si>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</si>
  <si>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</si>
  <si>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</si>
  <si>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</si>
  <si>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</si>
  <si>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</si>
  <si>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</si>
  <si>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</si>
  <si>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</si>
  <si>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</si>
  <si>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</si>
  <si>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</si>
  <si>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</si>
  <si>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</si>
  <si>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</si>
  <si>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</si>
  <si>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</si>
  <si>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</si>
  <si>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</si>
  <si>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</si>
  <si>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</si>
  <si>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</si>
  <si>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</si>
  <si>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</si>
  <si>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</si>
  <si>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</si>
  <si>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</si>
  <si>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</si>
  <si>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</si>
  <si>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</si>
  <si>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</si>
  <si>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</si>
  <si>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</si>
  <si>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</si>
  <si>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</si>
  <si>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</si>
  <si>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</si>
  <si>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</si>
  <si>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</si>
  <si>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</si>
  <si>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</si>
  <si>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</si>
  <si>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</si>
  <si>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</si>
  <si>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</si>
  <si>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</si>
  <si>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</si>
  <si>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</si>
  <si>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</si>
  <si>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</si>
  <si>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</si>
  <si>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</si>
  <si>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</si>
  <si>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</si>
  <si>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</si>
  <si>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</si>
  <si>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</si>
  <si>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</si>
  <si>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</si>
  <si>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</si>
  <si>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</si>
  <si>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</si>
  <si>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</si>
  <si>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</si>
  <si>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</si>
  <si>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</si>
  <si>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</si>
  <si>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</si>
  <si>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</si>
  <si>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</si>
  <si>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</si>
  <si>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</si>
  <si>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</si>
  <si>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</si>
  <si>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</si>
  <si>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</si>
  <si>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</si>
  <si>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</si>
  <si>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</si>
  <si>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</si>
  <si>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</si>
  <si>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</si>
  <si>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</si>
  <si>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</si>
  <si>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</si>
  <si>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</si>
  <si>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</si>
  <si>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</si>
  <si>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</si>
  <si>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</si>
  <si>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</si>
  <si>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</si>
  <si>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</si>
  <si>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</si>
  <si>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</si>
  <si>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</si>
  <si>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</si>
  <si>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</si>
  <si>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</si>
  <si>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</si>
  <si>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</si>
  <si>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</si>
  <si>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</si>
  <si>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</si>
  <si>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</si>
  <si>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</si>
  <si>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</si>
  <si>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</si>
  <si>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</si>
  <si>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</si>
  <si>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</si>
  <si>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</si>
  <si>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</si>
  <si>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</si>
  <si>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</si>
  <si>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</si>
  <si>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</si>
  <si>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</si>
  <si>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</si>
  <si>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</si>
  <si>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</si>
  <si>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</si>
  <si>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</si>
  <si>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</si>
  <si>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</si>
  <si>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</si>
  <si>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</si>
  <si>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</si>
  <si>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</si>
  <si>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</si>
  <si>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</si>
  <si>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</si>
  <si>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</si>
  <si>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</si>
  <si>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</si>
  <si>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</si>
  <si>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</si>
  <si>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</si>
  <si>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</si>
  <si>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</si>
  <si>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</si>
  <si>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</si>
  <si>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</si>
  <si>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</si>
  <si>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</si>
  <si>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</si>
  <si>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</si>
  <si>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</si>
  <si>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</si>
  <si>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</si>
  <si>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</si>
  <si>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</si>
  <si>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</si>
  <si>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</si>
  <si>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</si>
  <si>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</si>
  <si>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</si>
  <si>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</si>
  <si>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</si>
  <si>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</si>
  <si>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</si>
  <si>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</si>
  <si>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</si>
  <si>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</si>
  <si>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</si>
  <si>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</si>
  <si>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</si>
  <si>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</si>
  <si>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</si>
  <si>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</si>
  <si>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</si>
  <si>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</si>
  <si>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</si>
  <si>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</si>
  <si>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</si>
  <si>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</si>
  <si>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</si>
  <si>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</si>
  <si>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</si>
  <si>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</si>
  <si>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</si>
  <si>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</si>
  <si>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</si>
  <si>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</si>
  <si>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</si>
  <si>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</si>
  <si>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</si>
  <si>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</si>
  <si>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</si>
  <si>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</si>
  <si>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</si>
  <si>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</si>
  <si>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</si>
  <si>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</si>
  <si>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</si>
  <si>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</si>
  <si>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</si>
  <si>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</si>
  <si>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</si>
  <si>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</si>
  <si>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</si>
  <si>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</si>
  <si>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</si>
  <si>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</si>
  <si>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</si>
  <si>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</si>
  <si>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</si>
  <si>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</si>
  <si>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</si>
  <si>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</si>
  <si>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</si>
  <si>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</si>
  <si>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</si>
  <si>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</si>
  <si>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</si>
  <si>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</si>
  <si>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</si>
  <si>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</si>
  <si>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</si>
  <si>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</si>
  <si>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</si>
  <si>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</si>
  <si>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</si>
  <si>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</si>
  <si>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</si>
  <si>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</si>
  <si>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</si>
  <si>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</si>
  <si>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</si>
  <si>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</si>
  <si>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</si>
  <si>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</si>
  <si>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</si>
  <si>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</si>
  <si>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</si>
  <si>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</si>
  <si>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</si>
  <si>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</si>
  <si>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</si>
  <si>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</si>
  <si>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</si>
  <si>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</si>
  <si>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</si>
  <si>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</si>
  <si>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</si>
  <si>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</si>
  <si>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</si>
  <si>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</si>
  <si>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</si>
  <si>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</si>
  <si>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</si>
  <si>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</si>
  <si>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</si>
  <si>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</si>
  <si>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</si>
  <si>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</si>
  <si>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</si>
  <si>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</si>
  <si>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</si>
  <si>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</si>
  <si>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</si>
  <si>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</si>
  <si>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</si>
  <si>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</si>
  <si>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</si>
  <si>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</si>
  <si>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</si>
  <si>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</si>
  <si>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</si>
  <si>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</si>
  <si>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</si>
  <si>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</si>
  <si>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</si>
  <si>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</si>
  <si>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</si>
  <si>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</si>
  <si>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</si>
  <si>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</si>
  <si>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</si>
  <si>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</si>
  <si>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</si>
  <si>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</si>
  <si>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</si>
  <si>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</si>
  <si>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</si>
  <si>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</si>
  <si>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</si>
  <si>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</si>
  <si>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</si>
  <si>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</si>
  <si>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</si>
  <si>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</si>
  <si>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</si>
  <si>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</si>
  <si>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</si>
  <si>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</si>
  <si>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</si>
  <si>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</si>
  <si>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</si>
  <si>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</si>
  <si>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</si>
  <si>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</si>
  <si>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</si>
  <si>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</si>
  <si>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</si>
  <si>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</si>
  <si>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</si>
  <si>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</si>
  <si>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</si>
  <si>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</si>
  <si>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</si>
  <si>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</si>
  <si>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</si>
  <si>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</si>
  <si>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</si>
  <si>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</si>
  <si>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</si>
  <si>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</si>
  <si>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</si>
  <si>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</si>
  <si>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</si>
  <si>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</si>
  <si>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</si>
  <si>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</si>
  <si>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</si>
  <si>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</si>
  <si>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</si>
  <si>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</si>
  <si>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</si>
  <si>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</si>
  <si>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</si>
  <si>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</si>
  <si>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</si>
  <si>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</si>
  <si>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</si>
  <si>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</si>
  <si>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</si>
  <si>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</si>
  <si>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</si>
  <si>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</si>
  <si>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</si>
  <si>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</si>
  <si>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</si>
  <si>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</si>
  <si>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</si>
  <si>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</si>
  <si>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</si>
  <si>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</si>
  <si>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</si>
  <si>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</si>
  <si>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</si>
  <si>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</si>
  <si>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</si>
  <si>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</si>
  <si>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</si>
  <si>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</si>
  <si>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</si>
  <si>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</si>
  <si>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</si>
  <si>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</si>
  <si>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</si>
  <si>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</si>
  <si>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</si>
  <si>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</si>
  <si>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</si>
  <si>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</si>
  <si>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</si>
  <si>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</si>
  <si>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</si>
  <si>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</si>
  <si>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</si>
  <si>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</si>
  <si>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</si>
  <si>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</si>
  <si>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</si>
  <si>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</si>
  <si>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</si>
  <si>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</si>
  <si>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</si>
  <si>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</si>
  <si>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</si>
  <si>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</si>
  <si>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</si>
  <si>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</si>
  <si>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</si>
  <si>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</si>
  <si>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</si>
  <si>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</si>
  <si>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</si>
  <si>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</si>
  <si>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</si>
  <si>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</si>
  <si>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</si>
  <si>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</si>
  <si>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</si>
  <si>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</si>
  <si>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</si>
  <si>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</si>
  <si>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</si>
  <si>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</si>
  <si>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</si>
  <si>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</si>
  <si>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</si>
  <si>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</si>
  <si>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</si>
  <si>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</si>
  <si>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</si>
  <si>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</si>
  <si>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</si>
  <si>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</si>
  <si>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</si>
  <si>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</si>
  <si>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</si>
  <si>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</si>
  <si>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</si>
  <si>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</si>
  <si>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</si>
  <si>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</si>
  <si>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</si>
  <si>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</si>
  <si>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</si>
  <si>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</si>
  <si>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</si>
  <si>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</si>
  <si>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</si>
  <si>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</si>
  <si>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</si>
  <si>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</si>
  <si>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</si>
  <si>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</si>
  <si>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</si>
  <si>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</si>
  <si>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</si>
  <si>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</si>
  <si>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</si>
  <si>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</si>
  <si>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</si>
  <si>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</si>
  <si>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</si>
  <si>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</si>
  <si>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</si>
  <si>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</si>
  <si>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</si>
  <si>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</si>
  <si>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</si>
  <si>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</si>
  <si>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</si>
  <si>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</si>
  <si>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</si>
  <si>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</si>
  <si>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</si>
  <si>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</si>
  <si>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</si>
  <si>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</si>
  <si>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</si>
  <si>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</si>
  <si>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</si>
  <si>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</si>
  <si>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</si>
  <si>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</si>
  <si>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</si>
  <si>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</si>
  <si>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</si>
  <si>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</si>
  <si>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</si>
  <si>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</si>
  <si>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</si>
  <si>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</si>
  <si>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</si>
  <si>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</si>
  <si>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</si>
  <si>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</si>
  <si>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</si>
  <si>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</si>
  <si>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</si>
  <si>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</si>
  <si>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</si>
  <si>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</si>
  <si>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</si>
  <si>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</si>
  <si>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</si>
  <si>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</si>
  <si>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</si>
  <si>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</si>
  <si>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</si>
  <si>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</si>
  <si>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</si>
  <si>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</si>
  <si>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</si>
  <si>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</si>
  <si>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</si>
  <si>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</si>
  <si>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</si>
  <si>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</si>
  <si>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</si>
  <si>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</si>
  <si>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</si>
  <si>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</si>
  <si>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</si>
  <si>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</si>
  <si>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</si>
  <si>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</si>
  <si>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</si>
  <si>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</si>
  <si>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</si>
  <si>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</si>
  <si>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</si>
  <si>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</si>
  <si>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</si>
  <si>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</si>
  <si>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</si>
  <si>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</si>
  <si>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</si>
  <si>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</si>
  <si>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</si>
  <si>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</si>
  <si>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</si>
  <si>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</si>
  <si>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</si>
  <si>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</si>
  <si>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</si>
  <si>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</si>
  <si>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</si>
  <si>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</si>
  <si>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</si>
  <si>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</si>
  <si>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</si>
  <si>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</si>
  <si>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</si>
  <si>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</si>
  <si>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</si>
  <si>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</si>
  <si>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</si>
  <si>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</si>
  <si>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</si>
  <si>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</si>
  <si>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</si>
  <si>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</si>
  <si>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</si>
  <si>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</si>
  <si>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</si>
  <si>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</si>
  <si>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</si>
  <si>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</si>
  <si>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</si>
  <si>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</si>
  <si>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</si>
  <si>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</si>
  <si>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</si>
  <si>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</si>
  <si>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</si>
  <si>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</si>
  <si>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</si>
  <si>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</si>
  <si>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</si>
  <si>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</si>
  <si>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</si>
  <si>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</si>
  <si>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</si>
  <si>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</si>
  <si>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</si>
  <si>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</si>
  <si>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</si>
  <si>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</si>
  <si>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</si>
  <si>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</si>
  <si>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</si>
  <si>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</si>
  <si>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</si>
  <si>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</si>
  <si>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</si>
  <si>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</si>
  <si>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</si>
  <si>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</si>
  <si>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</si>
  <si>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</si>
  <si>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</si>
  <si>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</si>
  <si>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</si>
  <si>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</si>
  <si>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</si>
  <si>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</si>
  <si>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</si>
  <si>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</si>
  <si>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</si>
  <si>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</si>
  <si>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</si>
  <si>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</si>
  <si>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</si>
  <si>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</si>
  <si>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</si>
  <si>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</si>
  <si>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</si>
  <si>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</si>
  <si>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</si>
  <si>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</si>
  <si>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</si>
  <si>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</si>
  <si>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</si>
  <si>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</si>
  <si>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</si>
  <si>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</si>
  <si>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</si>
  <si>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</si>
  <si>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</si>
  <si>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</si>
  <si>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</si>
  <si>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</si>
  <si>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</si>
  <si>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</si>
  <si>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</si>
  <si>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</si>
  <si>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</si>
  <si>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</si>
  <si>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</si>
  <si>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</si>
  <si>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</si>
  <si>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</si>
  <si>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</si>
  <si>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</si>
  <si>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</si>
  <si>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</si>
  <si>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</si>
  <si>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</si>
  <si>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</si>
  <si>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</si>
  <si>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</si>
  <si>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</si>
  <si>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</si>
  <si>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</si>
  <si>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</si>
  <si>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</si>
  <si>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</si>
  <si>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</si>
  <si>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</si>
  <si>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</si>
  <si>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</si>
  <si>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</si>
  <si>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</si>
  <si>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</si>
  <si>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</si>
  <si>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</si>
  <si>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</si>
  <si>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</si>
  <si>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</si>
  <si>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</si>
  <si>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</si>
  <si>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</si>
  <si>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</si>
  <si>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</si>
  <si>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</si>
  <si>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</si>
  <si>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</si>
  <si>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</si>
  <si>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</si>
  <si>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</si>
  <si>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</si>
  <si>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</si>
  <si>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</si>
  <si>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</si>
  <si>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</si>
  <si>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</si>
  <si>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</si>
  <si>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</si>
  <si>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</si>
  <si>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</si>
  <si>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</si>
  <si>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</si>
  <si>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</si>
  <si>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</si>
  <si>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</si>
  <si>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</si>
  <si>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</si>
  <si>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</si>
  <si>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</si>
  <si>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</si>
  <si>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</si>
  <si>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</si>
  <si>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</si>
  <si>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</si>
  <si>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</si>
  <si>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</si>
  <si>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</si>
  <si>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</si>
  <si>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</si>
  <si>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</si>
  <si>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</si>
  <si>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</si>
  <si>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</si>
  <si>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</si>
  <si>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</si>
  <si>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</si>
  <si>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</si>
  <si>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</si>
  <si>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</si>
  <si>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</si>
  <si>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</si>
  <si>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</si>
  <si>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</si>
  <si>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</si>
  <si>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</si>
  <si>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</si>
  <si>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</si>
  <si>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</si>
  <si>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</si>
  <si>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</si>
  <si>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</si>
  <si>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</si>
  <si>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</si>
  <si>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</si>
  <si>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</si>
  <si>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</si>
  <si>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</si>
  <si>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</si>
  <si>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</si>
  <si>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</si>
  <si>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</si>
  <si>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</si>
  <si>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</si>
  <si>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</si>
  <si>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</si>
  <si>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</si>
  <si>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</si>
  <si>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</si>
  <si>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</si>
  <si>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</si>
  <si>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</si>
  <si>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</si>
  <si>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</si>
  <si>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</si>
  <si>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</si>
  <si>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</si>
  <si>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</si>
  <si>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</si>
  <si>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</si>
  <si>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</si>
  <si>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</si>
  <si>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</si>
  <si>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</si>
  <si>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</si>
  <si>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</si>
  <si>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</si>
  <si>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</si>
  <si>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</si>
  <si>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</si>
  <si>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</si>
  <si>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</si>
  <si>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</si>
  <si>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</si>
  <si>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</si>
  <si>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</si>
  <si>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</si>
  <si>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</si>
  <si>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</si>
  <si>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</si>
  <si>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</si>
  <si>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</si>
  <si>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</si>
  <si>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</si>
  <si>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</si>
  <si>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</si>
  <si>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</si>
  <si>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</si>
  <si>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</si>
  <si>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</si>
  <si>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</si>
  <si>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</si>
  <si>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</si>
  <si>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</si>
  <si>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</si>
  <si>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</si>
  <si>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</si>
  <si>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</si>
  <si>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</si>
  <si>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</si>
  <si>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</si>
  <si>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</si>
  <si>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</si>
  <si>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</si>
  <si>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</si>
  <si>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</si>
  <si>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</si>
  <si>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</si>
  <si>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</si>
  <si>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</si>
  <si>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</si>
  <si>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</si>
  <si>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</si>
  <si>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</si>
  <si>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</si>
  <si>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</si>
  <si>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</si>
  <si>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</si>
  <si>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</si>
  <si>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</si>
  <si>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</si>
  <si>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</si>
  <si>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</si>
  <si>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</si>
  <si>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</si>
  <si>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</si>
  <si>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</si>
  <si>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</si>
  <si>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</si>
  <si>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</si>
  <si>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</si>
  <si>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</si>
  <si>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</si>
  <si>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</si>
  <si>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</si>
  <si>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</si>
  <si>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</si>
  <si>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</si>
  <si>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</si>
  <si>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</si>
  <si>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</si>
  <si>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</si>
  <si>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</si>
  <si>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</si>
  <si>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</si>
  <si>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</si>
  <si>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</si>
  <si>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</si>
  <si>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</si>
  <si>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</si>
  <si>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</si>
  <si>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</si>
  <si>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</si>
  <si>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</si>
  <si>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</si>
  <si>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</si>
  <si>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</si>
  <si>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</si>
  <si>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</si>
  <si>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</si>
  <si>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</si>
  <si>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</si>
  <si>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</si>
  <si>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</si>
  <si>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</si>
  <si>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</si>
  <si>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</si>
  <si>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</si>
  <si>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</si>
  <si>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</si>
  <si>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</si>
  <si>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</si>
  <si>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</si>
  <si>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</si>
  <si>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</si>
  <si>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</si>
  <si>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</si>
  <si>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</si>
  <si>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</si>
  <si>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</si>
  <si>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</si>
  <si>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</si>
  <si>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</si>
  <si>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</si>
  <si>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</si>
  <si>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</si>
  <si>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</si>
  <si>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</si>
  <si>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</si>
  <si>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</si>
  <si>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</si>
  <si>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</si>
  <si>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</si>
  <si>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</si>
  <si>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</si>
  <si>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</si>
  <si>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</si>
  <si>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</si>
  <si>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</si>
  <si>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</si>
  <si>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</si>
  <si>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</si>
  <si>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</si>
  <si>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</si>
  <si>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</si>
  <si>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</si>
  <si>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</si>
  <si>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</si>
  <si>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</si>
  <si>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</si>
  <si>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</si>
  <si>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</si>
  <si>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</si>
  <si>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</si>
  <si>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</si>
  <si>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</si>
  <si>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</si>
  <si>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</si>
  <si>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</si>
  <si>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</si>
  <si>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</si>
  <si>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</si>
  <si>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</si>
  <si>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</si>
  <si>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</si>
  <si>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</si>
  <si>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</si>
  <si>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</si>
  <si>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</si>
  <si>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</si>
  <si>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</si>
  <si>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</si>
  <si>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</si>
  <si>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</si>
  <si>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</si>
  <si>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</si>
  <si>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</si>
  <si>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</si>
  <si>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</si>
  <si>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</si>
  <si>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</si>
  <si>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</si>
  <si>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</si>
  <si>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</si>
  <si>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</si>
  <si>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</si>
  <si>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</si>
  <si>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</si>
  <si>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</si>
  <si>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</si>
  <si>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</si>
  <si>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</si>
  <si>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</si>
  <si>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</si>
  <si>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</si>
  <si>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</si>
  <si>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</si>
  <si>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</si>
  <si>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</si>
  <si>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</si>
  <si>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</si>
  <si>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</si>
  <si>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</si>
  <si>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</si>
  <si>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</si>
  <si>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</si>
  <si>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</si>
  <si>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</si>
  <si>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</si>
  <si>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</si>
  <si>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</si>
  <si>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</si>
  <si>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</si>
  <si>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</si>
  <si>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</si>
  <si>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</si>
  <si>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</si>
  <si>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</si>
  <si>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</si>
  <si>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</si>
  <si>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</si>
  <si>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</si>
  <si>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</si>
  <si>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</si>
  <si>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</si>
  <si>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</si>
  <si>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</si>
  <si>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</si>
  <si>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</si>
  <si>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</si>
  <si>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</si>
  <si>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</si>
  <si>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</si>
  <si>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</si>
  <si>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</si>
  <si>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</si>
  <si>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</si>
  <si>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</si>
  <si>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</si>
  <si>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</si>
  <si>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</si>
  <si>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</si>
  <si>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</si>
  <si>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</si>
  <si>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</si>
  <si>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</si>
  <si>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</si>
  <si>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</si>
  <si>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</si>
  <si>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</si>
  <si>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</si>
  <si>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</si>
  <si>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</si>
  <si>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</si>
  <si>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</si>
  <si>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</si>
  <si>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</si>
  <si>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</si>
  <si>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</si>
  <si>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</si>
  <si>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</si>
  <si>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</si>
  <si>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</si>
  <si>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</si>
  <si>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</si>
  <si>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</si>
  <si>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</si>
  <si>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</si>
  <si>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</si>
  <si>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</si>
  <si>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</si>
  <si>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</si>
  <si>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</si>
  <si>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</si>
  <si>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</si>
  <si>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</si>
  <si>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</si>
  <si>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</si>
  <si>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</si>
  <si>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</si>
  <si>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</si>
  <si>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</si>
  <si>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</si>
  <si>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</si>
  <si>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</si>
  <si>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</si>
  <si>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</si>
  <si>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</si>
  <si>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</si>
  <si>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</si>
  <si>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</si>
  <si>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</si>
  <si>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</si>
  <si>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</si>
  <si>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</si>
  <si>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</si>
  <si>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</si>
  <si>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</si>
  <si>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</si>
  <si>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</si>
  <si>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</si>
  <si>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</si>
  <si>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</si>
  <si>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</si>
  <si>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</si>
  <si>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</si>
  <si>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</si>
  <si>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</si>
  <si>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</si>
  <si>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</si>
  <si>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</si>
  <si>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</si>
  <si>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</si>
  <si>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</si>
  <si>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</si>
  <si>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</si>
  <si>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</si>
  <si>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</si>
  <si>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</si>
  <si>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</si>
  <si>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</si>
  <si>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</si>
  <si>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</si>
  <si>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</si>
  <si>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</si>
  <si>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</si>
  <si>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</si>
  <si>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</si>
  <si>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</si>
  <si>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</si>
  <si>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</si>
  <si>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</si>
  <si>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</si>
  <si>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</si>
  <si>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</si>
  <si>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</si>
  <si>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</si>
  <si>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</si>
  <si>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</si>
  <si>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</si>
  <si>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</si>
  <si>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</si>
  <si>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</si>
  <si>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</si>
  <si>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</si>
  <si>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</si>
  <si>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</si>
  <si>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</si>
  <si>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</si>
  <si>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</si>
  <si>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</si>
  <si>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</si>
  <si>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</si>
  <si>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</si>
  <si>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</si>
  <si>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</si>
  <si>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</si>
  <si>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</si>
  <si>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</si>
  <si>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</si>
  <si>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</si>
  <si>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</si>
  <si>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</si>
  <si>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</si>
  <si>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</si>
  <si>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</si>
  <si>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</si>
  <si>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</si>
  <si>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</si>
  <si>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</si>
  <si>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</si>
  <si>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</si>
  <si>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</si>
  <si>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</si>
  <si>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</si>
  <si>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</si>
  <si>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</si>
  <si>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</si>
  <si>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</si>
  <si>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</si>
  <si>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</si>
  <si>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</si>
  <si>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</si>
  <si>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</si>
  <si>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</si>
  <si>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</si>
  <si>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</si>
  <si>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</si>
  <si>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</si>
  <si>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</si>
  <si>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</si>
  <si>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</si>
  <si>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</si>
  <si>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</si>
  <si>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</si>
  <si>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</si>
  <si>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</si>
  <si>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</si>
  <si>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</si>
  <si>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</si>
  <si>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</si>
  <si>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</si>
  <si>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</si>
  <si>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</si>
  <si>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</si>
  <si>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</si>
  <si>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</si>
  <si>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</si>
  <si>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</si>
  <si>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</si>
  <si>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</si>
  <si>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</si>
  <si>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</si>
  <si>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</si>
  <si>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</si>
  <si>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</si>
  <si>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</si>
  <si>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</si>
  <si>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</si>
  <si>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</si>
  <si>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</si>
  <si>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</si>
  <si>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</si>
  <si>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</si>
  <si>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</si>
  <si>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</si>
  <si>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</si>
  <si>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</si>
  <si>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</si>
  <si>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</si>
  <si>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</si>
  <si>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</si>
  <si>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</si>
  <si>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</si>
  <si>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</si>
  <si>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</si>
  <si>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</si>
  <si>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</si>
  <si>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</si>
  <si>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</si>
  <si>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</si>
  <si>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</si>
  <si>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</si>
  <si>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</si>
  <si>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</si>
  <si>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</si>
  <si>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</si>
  <si>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</si>
  <si>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</si>
  <si>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</si>
  <si>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</si>
  <si>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</si>
  <si>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</si>
  <si>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</si>
  <si>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</si>
  <si>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</si>
  <si>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</si>
  <si>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</si>
  <si>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</si>
  <si>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</si>
  <si>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</si>
  <si>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</si>
  <si>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</si>
  <si>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</si>
  <si>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</si>
  <si>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</si>
  <si>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</si>
  <si>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</si>
  <si>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</si>
  <si>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</si>
  <si>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</si>
  <si>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</si>
  <si>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</si>
  <si>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</si>
  <si>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</si>
  <si>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</si>
  <si>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</si>
  <si>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</si>
  <si>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</si>
  <si>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</si>
  <si>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</si>
  <si>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</si>
  <si>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</si>
  <si>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</si>
  <si>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</si>
  <si>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</si>
  <si>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</si>
  <si>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</si>
  <si>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</si>
  <si>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</si>
  <si>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</si>
  <si>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</si>
  <si>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</si>
  <si>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</si>
  <si>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</si>
  <si>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</si>
  <si>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</si>
  <si>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</si>
  <si>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</si>
  <si>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</si>
  <si>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</si>
  <si>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</si>
  <si>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</si>
  <si>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</si>
  <si>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</si>
  <si>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</si>
  <si>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</si>
  <si>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</si>
  <si>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</si>
  <si>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</si>
  <si>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</si>
  <si>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</si>
  <si>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</si>
  <si>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</si>
  <si>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</si>
  <si>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</si>
  <si>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</si>
  <si>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</si>
  <si>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</si>
  <si>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</si>
  <si>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</si>
  <si>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</si>
  <si>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</si>
  <si>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</si>
  <si>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</si>
  <si>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</si>
  <si>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</si>
  <si>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</si>
  <si>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</si>
  <si>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</si>
  <si>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</si>
  <si>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</si>
  <si>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</si>
  <si>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</si>
  <si>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</si>
  <si>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</si>
  <si>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</si>
  <si>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</si>
  <si>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</si>
  <si>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</si>
  <si>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</si>
  <si>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</si>
  <si>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</si>
  <si>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</si>
  <si>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</si>
  <si>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</si>
  <si>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</si>
  <si>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</si>
  <si>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</si>
  <si>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</si>
  <si>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</si>
  <si>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</si>
  <si>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</si>
  <si>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</si>
  <si>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</si>
  <si>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</si>
  <si>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</si>
  <si>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</si>
  <si>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</si>
  <si>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</si>
  <si>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</si>
  <si>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</si>
  <si>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</si>
  <si>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</si>
  <si>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</si>
  <si>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</si>
  <si>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</si>
  <si>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</si>
  <si>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</si>
  <si>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</si>
  <si>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</si>
  <si>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</si>
  <si>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</si>
  <si>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</si>
  <si>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</si>
  <si>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</si>
  <si>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</si>
  <si>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</si>
  <si>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</si>
  <si>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</si>
  <si>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</si>
  <si>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</si>
  <si>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</si>
  <si>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</si>
  <si>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</si>
  <si>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</si>
  <si>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</si>
  <si>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</si>
  <si>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</si>
  <si>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</si>
  <si>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</si>
  <si>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</si>
  <si>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</si>
  <si>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</si>
  <si>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</si>
  <si>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</si>
  <si>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</si>
  <si>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</si>
  <si>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</si>
  <si>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</si>
  <si>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</si>
  <si>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</si>
  <si>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</si>
  <si>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</si>
  <si>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</si>
  <si>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</si>
  <si>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</si>
  <si>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</si>
  <si>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</si>
  <si>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</si>
  <si>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</si>
  <si>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</si>
  <si>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</si>
  <si>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</si>
  <si>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</si>
  <si>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</si>
  <si>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</si>
  <si>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</si>
  <si>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</si>
  <si>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</si>
  <si>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</si>
  <si>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</si>
  <si>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</si>
  <si>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</si>
  <si>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</si>
  <si>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</si>
  <si>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</si>
  <si>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</si>
  <si>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</si>
  <si>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</si>
  <si>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</si>
  <si>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</si>
  <si>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</si>
  <si>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</si>
  <si>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</si>
  <si>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</si>
  <si>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</si>
  <si>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</si>
  <si>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</si>
  <si>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</si>
  <si>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</si>
  <si>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</si>
  <si>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</si>
  <si>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</si>
  <si>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</si>
  <si>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</si>
  <si>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</si>
  <si>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</si>
  <si>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</si>
  <si>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</si>
  <si>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</si>
  <si>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</si>
  <si>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</si>
  <si>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</si>
  <si>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</si>
  <si>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</si>
  <si>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</si>
  <si>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</si>
  <si>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</si>
  <si>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</si>
  <si>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</si>
  <si>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</si>
  <si>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</si>
  <si>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</si>
  <si>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</si>
  <si>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</si>
  <si>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</si>
  <si>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</si>
  <si>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</si>
  <si>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</si>
  <si>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</si>
  <si>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</si>
  <si>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</si>
  <si>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</si>
  <si>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</si>
  <si>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</si>
  <si>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</si>
  <si>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</si>
  <si>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</si>
  <si>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</si>
  <si>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</si>
  <si>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</si>
  <si>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</si>
  <si>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</si>
  <si>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</si>
  <si>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</si>
  <si>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</si>
  <si>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</si>
  <si>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</si>
  <si>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</si>
  <si>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</si>
  <si>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</si>
  <si>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</si>
  <si>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</si>
  <si>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</si>
  <si>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</si>
  <si>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</si>
  <si>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</si>
  <si>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</si>
  <si>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</si>
  <si>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</si>
  <si>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</si>
  <si>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</si>
  <si>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</si>
  <si>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</si>
  <si>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</si>
  <si>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</si>
  <si>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</si>
  <si>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</si>
  <si>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</si>
  <si>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</si>
  <si>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</si>
  <si>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</si>
  <si>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</si>
  <si>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</si>
  <si>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</si>
  <si>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</si>
  <si>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</si>
  <si>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</si>
  <si>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</si>
  <si>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</si>
  <si>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</si>
  <si>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</si>
  <si>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</si>
  <si>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</si>
  <si>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</si>
  <si>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</si>
  <si>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</si>
  <si>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</si>
  <si>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</si>
  <si>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</si>
  <si>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</si>
  <si>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</si>
  <si>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</si>
  <si>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</si>
  <si>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</si>
  <si>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</si>
  <si>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</si>
  <si>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</si>
  <si>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</si>
  <si>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</si>
  <si>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</si>
  <si>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</si>
  <si>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</si>
  <si>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</si>
  <si>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</si>
  <si>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</si>
  <si>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</si>
  <si>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</si>
  <si>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</si>
  <si>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</si>
  <si>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</si>
  <si>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</si>
  <si>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</si>
  <si>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</si>
  <si>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</si>
  <si>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</si>
  <si>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</si>
  <si>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</si>
  <si>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</si>
  <si>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</si>
  <si>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</si>
  <si>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</si>
  <si>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</si>
  <si>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</si>
  <si>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</si>
  <si>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</si>
  <si>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</si>
  <si>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</si>
  <si>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</si>
  <si>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</si>
  <si>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</si>
  <si>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</si>
  <si>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</si>
  <si>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</si>
  <si>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</si>
  <si>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</si>
  <si>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</si>
  <si>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</si>
  <si>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</si>
  <si>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</si>
  <si>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</si>
  <si>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</si>
  <si>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</si>
  <si>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</si>
  <si>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</si>
  <si>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</si>
  <si>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</si>
  <si>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</si>
  <si>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</si>
  <si>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</si>
  <si>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</si>
  <si>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</si>
  <si>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</si>
  <si>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</si>
  <si>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</si>
  <si>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</si>
  <si>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</si>
  <si>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</si>
  <si>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</si>
  <si>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</si>
  <si>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</si>
  <si>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</si>
  <si>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</si>
  <si>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</si>
  <si>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</si>
  <si>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</si>
  <si>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</si>
  <si>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</si>
  <si>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</si>
  <si>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</si>
  <si>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</si>
  <si>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</si>
  <si>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</si>
  <si>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</si>
  <si>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</si>
  <si>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</si>
  <si>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</si>
  <si>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</si>
  <si>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</si>
  <si>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</si>
  <si>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</si>
  <si>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</si>
  <si>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</si>
  <si>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</si>
  <si>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</si>
  <si>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</si>
  <si>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</si>
  <si>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</si>
  <si>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</si>
  <si>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</si>
  <si>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</si>
  <si>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</si>
  <si>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</si>
  <si>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</si>
  <si>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</si>
  <si>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</si>
  <si>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</si>
  <si>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</si>
  <si>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</si>
  <si>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</si>
  <si>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</si>
  <si>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</si>
  <si>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</si>
  <si>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</si>
  <si>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</si>
  <si>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</si>
  <si>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</si>
  <si>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</si>
  <si>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</si>
  <si>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</si>
  <si>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</si>
  <si>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</si>
  <si>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</si>
  <si>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</si>
  <si>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</si>
  <si>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</si>
  <si>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</si>
  <si>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</si>
  <si>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</si>
  <si>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</si>
  <si>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</si>
  <si>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</si>
  <si>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</si>
  <si>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</si>
  <si>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</si>
  <si>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</si>
  <si>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</si>
  <si>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</si>
  <si>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</si>
  <si>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</si>
  <si>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</si>
  <si>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</si>
  <si>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</si>
  <si>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</si>
  <si>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</si>
  <si>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</si>
  <si>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</si>
  <si>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</si>
  <si>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</si>
  <si>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</si>
  <si>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</si>
  <si>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</si>
  <si>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</si>
  <si>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</si>
  <si>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</si>
  <si>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</si>
  <si>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</si>
  <si>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</si>
  <si>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</si>
  <si>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</si>
  <si>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</si>
  <si>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</si>
  <si>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</si>
  <si>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</si>
  <si>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</si>
  <si>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</si>
  <si>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</si>
  <si>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</si>
  <si>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</si>
  <si>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</si>
  <si>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</si>
  <si>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</si>
  <si>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</si>
  <si>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</si>
  <si>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</si>
  <si>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</si>
  <si>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</si>
  <si>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</si>
  <si>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</si>
  <si>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</si>
  <si>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</si>
  <si>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</si>
  <si>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</si>
  <si>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</si>
  <si>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</si>
  <si>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</si>
  <si>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</si>
  <si>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</si>
  <si>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</si>
  <si>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</si>
  <si>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</si>
  <si>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</si>
  <si>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</si>
  <si>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</si>
  <si>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</si>
  <si>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</si>
  <si>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</si>
  <si>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</si>
  <si>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</si>
  <si>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</si>
  <si>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</si>
  <si>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</si>
  <si>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</si>
  <si>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</si>
  <si>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</si>
  <si>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</si>
  <si>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</si>
  <si>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</si>
  <si>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</si>
  <si>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</si>
  <si>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</si>
  <si>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</si>
  <si>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</si>
  <si>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</si>
  <si>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</si>
  <si>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</si>
  <si>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</si>
  <si>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</si>
  <si>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</si>
  <si>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</si>
  <si>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</si>
  <si>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</si>
  <si>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</si>
  <si>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</si>
  <si>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</si>
  <si>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</si>
  <si>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</si>
  <si>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</si>
  <si>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</si>
  <si>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</si>
  <si>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</si>
  <si>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</si>
  <si>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</si>
  <si>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</si>
  <si>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</si>
  <si>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</si>
  <si>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</si>
  <si>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</si>
  <si>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</si>
  <si>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</si>
  <si>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</si>
  <si>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</si>
  <si>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</si>
  <si>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</si>
  <si>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</si>
  <si>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</si>
  <si>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</si>
  <si>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</si>
  <si>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</si>
  <si>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</si>
  <si>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</si>
  <si>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</si>
  <si>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</si>
  <si>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</si>
  <si>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</si>
  <si>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</si>
  <si>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</si>
  <si>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</si>
  <si>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</si>
  <si>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</si>
  <si>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</si>
  <si>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</si>
  <si>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</si>
  <si>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</si>
  <si>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</si>
  <si>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</si>
  <si>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</si>
  <si>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</si>
  <si>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</si>
  <si>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</si>
  <si>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</si>
  <si>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</si>
  <si>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</si>
  <si>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</si>
  <si>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</si>
  <si>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</si>
  <si>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</si>
  <si>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</si>
  <si>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</si>
  <si>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</si>
  <si>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</si>
  <si>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</si>
  <si>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</si>
  <si>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</si>
  <si>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</si>
  <si>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</si>
  <si>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</si>
  <si>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</si>
  <si>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</si>
  <si>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</si>
  <si>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</si>
  <si>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</si>
  <si>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</si>
  <si>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</si>
  <si>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</si>
  <si>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</si>
  <si>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</si>
  <si>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</si>
  <si>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</si>
  <si>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</si>
  <si>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</si>
  <si>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</si>
  <si>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</si>
  <si>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</si>
  <si>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</si>
  <si>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</si>
  <si>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</si>
  <si>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</si>
  <si>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</si>
  <si>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</si>
  <si>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</si>
  <si>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</si>
  <si>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</si>
  <si>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</si>
  <si>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</si>
  <si>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</si>
  <si>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</si>
  <si>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</si>
  <si>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</si>
  <si>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</si>
  <si>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</si>
  <si>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</si>
  <si>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</si>
  <si>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</si>
  <si>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</si>
  <si>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</si>
  <si>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</si>
  <si>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</si>
  <si>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</si>
  <si>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</si>
  <si>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</si>
  <si>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</si>
  <si>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</si>
  <si>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</si>
  <si>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</si>
  <si>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</si>
  <si>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</si>
  <si>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</si>
  <si>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</si>
  <si>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</si>
  <si>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</si>
  <si>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</si>
  <si>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</si>
  <si>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</si>
  <si>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</si>
  <si>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</si>
  <si>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</si>
  <si>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</si>
  <si>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</si>
  <si>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</si>
  <si>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</si>
  <si>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</si>
  <si>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</si>
  <si>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</si>
  <si>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</si>
  <si>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</si>
  <si>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</si>
  <si>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</si>
  <si>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</si>
  <si>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</si>
  <si>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</si>
  <si>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</si>
  <si>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</si>
  <si>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</si>
  <si>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</si>
  <si>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</si>
  <si>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</si>
  <si>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</si>
  <si>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</si>
  <si>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</si>
  <si>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</si>
  <si>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</si>
  <si>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</si>
  <si>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</si>
  <si>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</si>
  <si>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</si>
  <si>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</si>
  <si>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</si>
  <si>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</si>
  <si>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</si>
  <si>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</si>
  <si>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</si>
  <si>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</si>
  <si>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</si>
  <si>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</si>
  <si>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</si>
  <si>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</si>
  <si>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</si>
  <si>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</si>
  <si>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</si>
  <si>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</si>
  <si>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</si>
  <si>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</si>
  <si>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</si>
  <si>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</si>
  <si>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</si>
  <si>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</si>
  <si>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</si>
  <si>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</si>
  <si>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</si>
  <si>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</si>
  <si>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</si>
  <si>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</si>
  <si>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</si>
  <si>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</si>
  <si>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</si>
  <si>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</si>
  <si>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</si>
  <si>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</si>
  <si>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</si>
  <si>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</si>
  <si>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</si>
  <si>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</si>
  <si>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</si>
  <si>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</si>
  <si>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</si>
  <si>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</si>
  <si>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</si>
  <si>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</si>
  <si>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</si>
  <si>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</si>
  <si>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</si>
  <si>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</si>
  <si>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</si>
  <si>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</si>
  <si>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</si>
  <si>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</si>
  <si>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</si>
  <si>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</si>
  <si>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</si>
  <si>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</si>
  <si>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</si>
  <si>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</si>
  <si>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</si>
  <si>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</si>
  <si>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</si>
  <si>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</si>
  <si>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</si>
  <si>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</si>
  <si>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</si>
  <si>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</si>
  <si>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</si>
  <si>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</si>
  <si>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</si>
  <si>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</si>
  <si>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</si>
  <si>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</si>
  <si>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</si>
  <si>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</si>
  <si>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</si>
  <si>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</si>
  <si>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</si>
  <si>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</si>
  <si>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</si>
  <si>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</si>
  <si>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</si>
  <si>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</si>
  <si>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</si>
  <si>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</si>
  <si>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</si>
  <si>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</si>
  <si>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</si>
  <si>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</si>
  <si>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</si>
  <si>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</si>
  <si>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</si>
  <si>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</si>
  <si>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</si>
  <si>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</si>
  <si>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</si>
  <si>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</si>
  <si>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</si>
  <si>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</si>
  <si>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</si>
  <si>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</si>
  <si>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</si>
  <si>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</si>
  <si>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</si>
  <si>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</si>
  <si>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</si>
  <si>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</si>
  <si>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</si>
  <si>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</si>
  <si>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</si>
  <si>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</si>
  <si>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</si>
  <si>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</si>
  <si>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</si>
  <si>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</si>
  <si>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</si>
  <si>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</si>
  <si>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</si>
  <si>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</si>
  <si>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</si>
  <si>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</si>
  <si>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</si>
  <si>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</si>
  <si>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</si>
  <si>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</si>
  <si>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</si>
  <si>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</si>
  <si>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</si>
  <si>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</si>
  <si>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</si>
  <si>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</si>
  <si>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</si>
  <si>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</si>
  <si>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</si>
  <si>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</si>
  <si>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</si>
  <si>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</si>
  <si>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</si>
  <si>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</si>
  <si>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</si>
  <si>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</si>
  <si>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</si>
  <si>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</si>
  <si>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</si>
  <si>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</si>
  <si>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</si>
  <si>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</si>
  <si>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</si>
  <si>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</si>
  <si>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</si>
  <si>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</si>
  <si>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</si>
  <si>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</si>
  <si>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</si>
  <si>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</si>
  <si>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</si>
  <si>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</si>
  <si>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</si>
  <si>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</si>
  <si>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</si>
  <si>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</si>
  <si>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</si>
  <si>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</si>
  <si>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</si>
  <si>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</si>
  <si>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</si>
  <si>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</si>
  <si>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</si>
  <si>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</si>
  <si>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</si>
  <si>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</si>
  <si>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</si>
  <si>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</si>
  <si>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</si>
  <si>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</si>
  <si>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</si>
  <si>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</si>
  <si>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</si>
  <si>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</si>
  <si>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</si>
  <si>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</si>
  <si>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</si>
  <si>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</si>
  <si>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</si>
  <si>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</si>
  <si>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</si>
  <si>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</si>
  <si>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</si>
  <si>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</si>
  <si>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</si>
  <si>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</si>
  <si>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</si>
  <si>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</si>
  <si>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</si>
  <si>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</si>
  <si>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</si>
  <si>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</si>
  <si>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</si>
  <si>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</si>
  <si>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</si>
  <si>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</si>
  <si>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</si>
  <si>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</si>
  <si>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</si>
  <si>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</si>
  <si>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</si>
  <si>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</si>
  <si>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</si>
  <si>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</si>
  <si>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</si>
  <si>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</si>
  <si>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</si>
  <si>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</si>
  <si>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</si>
  <si>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</si>
  <si>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</si>
  <si>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</si>
  <si>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</si>
  <si>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</si>
  <si>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</si>
  <si>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</si>
  <si>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</si>
  <si>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</si>
  <si>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</si>
  <si>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</si>
  <si>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</si>
  <si>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</si>
  <si>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</si>
  <si>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</si>
  <si>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</si>
  <si>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</si>
  <si>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</si>
  <si>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</si>
  <si>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</si>
  <si>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</si>
  <si>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</si>
  <si>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</si>
  <si>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</si>
  <si>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</si>
  <si>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</si>
  <si>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</si>
  <si>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</si>
  <si>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</si>
  <si>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</si>
  <si>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</si>
  <si>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</si>
  <si>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</si>
  <si>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</si>
  <si>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</si>
  <si>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</si>
  <si>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</si>
  <si>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</si>
  <si>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</si>
  <si>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</si>
  <si>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</si>
  <si>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</si>
  <si>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</si>
  <si>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</si>
  <si>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</si>
  <si>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</si>
  <si>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</si>
  <si>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</si>
  <si>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</si>
  <si>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</si>
  <si>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</si>
  <si>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</si>
  <si>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</si>
  <si>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</si>
  <si>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</si>
  <si>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</si>
  <si>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</si>
  <si>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</si>
  <si>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</si>
  <si>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</si>
  <si>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</si>
  <si>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</si>
  <si>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</si>
  <si>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</si>
  <si>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</si>
  <si>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</si>
  <si>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</si>
  <si>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</si>
  <si>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</si>
  <si>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</si>
  <si>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</si>
  <si>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</si>
  <si>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</si>
  <si>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</si>
  <si>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</si>
  <si>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</si>
  <si>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</si>
  <si>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</si>
  <si>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</si>
  <si>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</si>
  <si>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</si>
  <si>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</si>
  <si>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</si>
  <si>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</si>
  <si>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</si>
  <si>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</si>
  <si>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</si>
  <si>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</si>
  <si>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</si>
  <si>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</si>
  <si>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</si>
  <si>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</si>
  <si>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</si>
  <si>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</si>
  <si>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</si>
  <si>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</si>
  <si>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</si>
  <si>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</si>
  <si>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</si>
  <si>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</si>
  <si>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</si>
  <si>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</si>
  <si>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</si>
  <si>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</si>
  <si>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</si>
  <si>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</si>
  <si>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</si>
  <si>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</si>
  <si>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</si>
  <si>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</si>
  <si>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</si>
  <si>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</si>
  <si>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</si>
  <si>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</si>
  <si>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</si>
  <si>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</si>
  <si>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</si>
  <si>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</si>
  <si>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</si>
  <si>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</si>
  <si>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</si>
  <si>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</si>
  <si>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</si>
  <si>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</si>
  <si>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</si>
  <si>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</si>
  <si>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</si>
  <si>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</si>
  <si>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</si>
  <si>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</si>
  <si>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</si>
  <si>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</si>
  <si>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</si>
  <si>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</si>
  <si>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</si>
  <si>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</si>
  <si>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</si>
  <si>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</si>
  <si>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</si>
  <si>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</si>
  <si>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</si>
  <si>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</si>
  <si>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</si>
  <si>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</si>
  <si>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</si>
  <si>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</si>
  <si>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</si>
  <si>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</si>
  <si>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</si>
  <si>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</si>
  <si>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</si>
  <si>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</si>
  <si>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</si>
  <si>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</si>
  <si>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</si>
  <si>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</si>
  <si>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</si>
  <si>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</si>
  <si>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</si>
  <si>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</si>
  <si>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</si>
  <si>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</si>
  <si>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</si>
  <si>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</si>
  <si>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</si>
  <si>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</si>
  <si>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</si>
  <si>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</si>
  <si>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</si>
  <si>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</si>
  <si>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</si>
  <si>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</si>
  <si>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</si>
  <si>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</si>
  <si>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</si>
  <si>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</si>
  <si>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</si>
  <si>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</si>
  <si>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</si>
  <si>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</si>
  <si>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</si>
  <si>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</si>
  <si>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</si>
  <si>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</si>
  <si>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</si>
  <si>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</si>
  <si>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</si>
  <si>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</si>
  <si>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</si>
  <si>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</si>
  <si>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</si>
  <si>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</si>
  <si>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</si>
  <si>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</si>
  <si>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</si>
  <si>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</si>
  <si>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</si>
  <si>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</si>
  <si>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</si>
  <si>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</si>
  <si>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</si>
  <si>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</si>
  <si>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</si>
  <si>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</si>
  <si>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</si>
  <si>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</si>
  <si>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</si>
  <si>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</si>
  <si>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</si>
  <si>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</si>
  <si>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</si>
  <si>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</si>
  <si>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</si>
  <si>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</si>
  <si>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</si>
  <si>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</si>
  <si>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</si>
  <si>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</si>
  <si>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</si>
  <si>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</si>
  <si>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</si>
  <si>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</si>
  <si>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</si>
  <si>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</si>
  <si>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</si>
  <si>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</si>
  <si>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</si>
  <si>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</si>
  <si>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</si>
  <si>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</si>
  <si>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</si>
  <si>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</si>
  <si>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</si>
  <si>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</si>
  <si>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</si>
  <si>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</si>
  <si>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</si>
  <si>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</si>
  <si>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</si>
  <si>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</si>
  <si>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</si>
  <si>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</si>
  <si>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</si>
  <si>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</si>
  <si>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</si>
  <si>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</si>
  <si>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</si>
  <si>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</si>
  <si>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</si>
  <si>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</si>
  <si>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</si>
  <si>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</si>
  <si>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</si>
  <si>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</si>
  <si>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</si>
  <si>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</si>
  <si>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</si>
  <si>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</si>
  <si>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</si>
  <si>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</si>
  <si>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</si>
  <si>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</si>
  <si>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</si>
  <si>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</si>
  <si>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</si>
  <si>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</si>
  <si>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</si>
  <si>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</si>
  <si>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</si>
  <si>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</si>
  <si>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</si>
  <si>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</si>
  <si>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</si>
  <si>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</si>
  <si>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</si>
  <si>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</si>
  <si>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</si>
  <si>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</si>
  <si>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</si>
  <si>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</si>
  <si>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</si>
  <si>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</si>
  <si>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</si>
  <si>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</si>
  <si>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</si>
  <si>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</si>
  <si>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</si>
  <si>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</si>
  <si>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</si>
  <si>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</si>
  <si>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</si>
  <si>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</si>
  <si>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</si>
  <si>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</si>
  <si>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</si>
  <si>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</si>
  <si>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</si>
  <si>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</si>
  <si>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</si>
  <si>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</si>
  <si>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</si>
  <si>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</si>
  <si>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</si>
  <si>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</si>
  <si>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</si>
  <si>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</si>
  <si>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</si>
  <si>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</si>
  <si>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</si>
  <si>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</si>
  <si>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</si>
  <si>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</si>
  <si>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</si>
  <si>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</si>
  <si>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</si>
  <si>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</si>
  <si>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</si>
  <si>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</si>
  <si>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</si>
  <si>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</si>
  <si>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</si>
  <si>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</si>
  <si>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</si>
  <si>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</si>
  <si>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</si>
  <si>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</si>
  <si>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</si>
  <si>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</si>
  <si>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</si>
  <si>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</si>
  <si>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</si>
  <si>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</si>
  <si>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</si>
  <si>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</si>
  <si>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</si>
  <si>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</si>
  <si>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</si>
  <si>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</si>
  <si>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</si>
  <si>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</si>
  <si>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</si>
  <si>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</si>
  <si>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</si>
  <si>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</si>
  <si>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</si>
  <si>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</si>
  <si>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</si>
  <si>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</si>
  <si>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</si>
  <si>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</si>
  <si>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</si>
  <si>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</si>
  <si>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</si>
  <si>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</si>
  <si>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</si>
  <si>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</si>
  <si>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</si>
  <si>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</si>
  <si>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</si>
  <si>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</si>
  <si>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</si>
  <si>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</si>
  <si>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</si>
  <si>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</si>
  <si>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</si>
  <si>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</si>
  <si>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</si>
  <si>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</si>
  <si>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</si>
  <si>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</si>
  <si>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</si>
  <si>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</si>
  <si>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</si>
  <si>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</si>
  <si>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</si>
  <si>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</si>
  <si>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</si>
  <si>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</si>
  <si>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</si>
  <si>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</si>
  <si>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</si>
  <si>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</si>
  <si>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</si>
  <si>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</si>
  <si>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</si>
  <si>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</si>
  <si>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</si>
  <si>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</si>
  <si>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</si>
  <si>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</si>
  <si>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</si>
  <si>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</si>
  <si>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</si>
  <si>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</si>
  <si>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</si>
  <si>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</si>
  <si>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</si>
  <si>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</si>
  <si>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</si>
  <si>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</si>
  <si>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</si>
  <si>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</si>
  <si>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</si>
  <si>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</si>
  <si>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</si>
  <si>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</si>
  <si>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</si>
  <si>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</si>
  <si>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</si>
  <si>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</si>
  <si>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</si>
  <si>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</si>
  <si>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</si>
  <si>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</si>
  <si>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</si>
  <si>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</si>
  <si>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</si>
  <si>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</si>
  <si>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</si>
  <si>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</si>
  <si>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</si>
  <si>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</si>
  <si>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</si>
  <si>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</si>
  <si>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</si>
  <si>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</si>
  <si>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</si>
  <si>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</si>
  <si>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</si>
  <si>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</si>
  <si>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</si>
  <si>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</si>
  <si>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</si>
  <si>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</si>
  <si>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</si>
  <si>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</si>
  <si>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</si>
  <si>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</si>
  <si>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</si>
  <si>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</si>
  <si>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</si>
  <si>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</si>
  <si>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</si>
  <si>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</si>
  <si>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</si>
  <si>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</si>
  <si>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</si>
  <si>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</si>
  <si>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</si>
  <si>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</si>
  <si>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</si>
  <si>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</si>
  <si>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</si>
  <si>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</si>
  <si>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</si>
  <si>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</si>
  <si>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</si>
  <si>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</si>
  <si>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</si>
  <si>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</si>
  <si>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</si>
  <si>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</si>
  <si>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</si>
  <si>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</si>
  <si>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</si>
  <si>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</si>
  <si>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</si>
  <si>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</si>
  <si>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</si>
  <si>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</si>
  <si>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</si>
  <si>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</si>
  <si>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</si>
  <si>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</si>
  <si>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</si>
  <si>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</si>
  <si>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</si>
  <si>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</si>
  <si>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</si>
  <si>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</si>
  <si>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</si>
  <si>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</si>
  <si>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</si>
  <si>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</si>
  <si>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</si>
  <si>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</si>
  <si>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</si>
  <si>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</si>
  <si>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</si>
  <si>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</si>
  <si>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</si>
  <si>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</si>
  <si>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</si>
  <si>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</si>
  <si>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</si>
  <si>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</si>
  <si>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</si>
  <si>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</si>
  <si>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</si>
  <si>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</si>
  <si>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</si>
  <si>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</si>
  <si>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</si>
  <si>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</si>
  <si>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</si>
  <si>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</si>
  <si>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</si>
  <si>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</si>
  <si>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</si>
  <si>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</si>
  <si>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</si>
  <si>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</si>
  <si>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</si>
  <si>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</si>
  <si>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</si>
  <si>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</si>
  <si>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</si>
  <si>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</si>
  <si>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</si>
  <si>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</si>
  <si>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</si>
  <si>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</si>
  <si>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</si>
  <si>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</si>
  <si>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</si>
  <si>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</si>
  <si>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</si>
  <si>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</si>
  <si>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</si>
  <si>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</si>
  <si>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</si>
  <si>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</si>
  <si>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</si>
  <si>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</si>
  <si>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</si>
  <si>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</si>
  <si>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</si>
  <si>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</si>
  <si>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</si>
  <si>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</si>
  <si>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</si>
  <si>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</si>
  <si>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</si>
  <si>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</si>
  <si>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</si>
  <si>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</si>
  <si>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</si>
  <si>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</si>
  <si>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</si>
  <si>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</si>
  <si>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</si>
  <si>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</si>
  <si>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</si>
  <si>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</si>
  <si>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</si>
  <si>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</si>
  <si>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</si>
  <si>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</si>
  <si>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</si>
  <si>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</si>
  <si>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</si>
  <si>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</si>
  <si>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</si>
  <si>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</si>
  <si>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</si>
  <si>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</si>
  <si>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</si>
  <si>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</si>
  <si>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</si>
  <si>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</si>
  <si>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</si>
  <si>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</si>
  <si>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</si>
  <si>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</si>
  <si>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</si>
  <si>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</si>
  <si>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</si>
  <si>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</si>
  <si>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</si>
  <si>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</si>
  <si>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</si>
  <si>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</si>
  <si>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</si>
  <si>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</si>
  <si>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</si>
  <si>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</si>
  <si>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</si>
  <si>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</si>
  <si>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</si>
  <si>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</si>
  <si>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</si>
  <si>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</si>
  <si>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</si>
  <si>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</si>
  <si>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</si>
  <si>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</si>
  <si>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</si>
  <si>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</si>
  <si>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</si>
  <si>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</si>
  <si>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</si>
  <si>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</si>
  <si>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</si>
  <si>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</si>
  <si>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</si>
  <si>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</si>
  <si>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</si>
  <si>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</si>
  <si>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</si>
  <si>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</si>
  <si>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</si>
  <si>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</si>
  <si>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</si>
  <si>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</si>
  <si>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</si>
  <si>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</si>
  <si>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</si>
  <si>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</si>
  <si>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</si>
  <si>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</si>
  <si>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</si>
  <si>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</si>
  <si>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</si>
  <si>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</si>
  <si>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</si>
  <si>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</si>
  <si>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</si>
  <si>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</si>
  <si>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</si>
  <si>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</si>
  <si>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</si>
  <si>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</si>
  <si>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</si>
  <si>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</si>
  <si>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</si>
  <si>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</si>
  <si>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</si>
  <si>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</si>
  <si>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</si>
  <si>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</si>
  <si>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</si>
  <si>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</si>
  <si>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</si>
  <si>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</si>
  <si>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</si>
  <si>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</si>
  <si>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</si>
  <si>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</si>
  <si>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</si>
  <si>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</si>
  <si>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</si>
  <si>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</si>
  <si>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</si>
  <si>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</si>
  <si>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</si>
  <si>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</si>
  <si>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</si>
  <si>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</si>
  <si>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</si>
  <si>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</si>
  <si>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</si>
  <si>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</si>
  <si>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</si>
  <si>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</si>
  <si>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</si>
  <si>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</si>
  <si>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</si>
  <si>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</si>
  <si>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</si>
  <si>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</si>
  <si>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</si>
  <si>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</si>
  <si>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</si>
  <si>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</si>
  <si>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</si>
  <si>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</si>
  <si>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</si>
  <si>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</si>
  <si>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</si>
  <si>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</si>
  <si>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</si>
  <si>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</si>
  <si>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</si>
  <si>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</si>
  <si>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</si>
  <si>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</si>
  <si>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</si>
  <si>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</si>
  <si>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</si>
  <si>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</si>
  <si>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</si>
  <si>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</si>
  <si>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</si>
  <si>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</si>
  <si>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</si>
  <si>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</si>
  <si>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</si>
  <si>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</si>
  <si>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</si>
  <si>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</si>
  <si>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</si>
  <si>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</si>
  <si>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</si>
  <si>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</si>
  <si>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</si>
  <si>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</si>
  <si>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</si>
  <si>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</si>
  <si>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</si>
  <si>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</si>
  <si>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</si>
  <si>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</si>
  <si>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</si>
  <si>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</si>
  <si>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</si>
  <si>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</si>
  <si>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</si>
  <si>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</si>
  <si>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</si>
  <si>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</si>
  <si>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</si>
  <si>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</si>
  <si>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</si>
  <si>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</si>
  <si>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</si>
  <si>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</si>
  <si>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</si>
  <si>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</si>
  <si>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</si>
  <si>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</si>
  <si>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</si>
  <si>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</si>
  <si>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</si>
  <si>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</si>
  <si>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</si>
  <si>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</si>
  <si>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</si>
  <si>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</si>
  <si>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</si>
  <si>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</si>
  <si>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</si>
  <si>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</si>
  <si>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</si>
  <si>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</si>
  <si>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</si>
  <si>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</si>
  <si>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</si>
  <si>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</si>
  <si>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</si>
  <si>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</si>
  <si>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</si>
  <si>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</si>
  <si>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</si>
  <si>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</si>
  <si>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</si>
  <si>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</si>
  <si>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</si>
  <si>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</si>
  <si>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</si>
  <si>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</si>
  <si>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</si>
  <si>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</si>
  <si>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</si>
  <si>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</si>
  <si>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</si>
  <si>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</si>
  <si>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</si>
  <si>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</si>
  <si>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</si>
  <si>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</si>
  <si>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</si>
  <si>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</si>
  <si>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</si>
  <si>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</si>
  <si>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</si>
  <si>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</si>
  <si>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</si>
  <si>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</si>
  <si>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</si>
  <si>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</si>
  <si>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</si>
  <si>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</si>
  <si>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</si>
  <si>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</si>
  <si>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</si>
  <si>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</si>
  <si>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</si>
  <si>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</si>
  <si>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</si>
  <si>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</si>
  <si>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</si>
  <si>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</si>
  <si>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</si>
  <si>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</si>
  <si>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</si>
  <si>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</si>
  <si>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</si>
  <si>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</si>
  <si>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</si>
  <si>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</si>
  <si>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</si>
  <si>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</si>
  <si>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</si>
  <si>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</si>
  <si>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</si>
  <si>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</si>
  <si>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</si>
  <si>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</si>
  <si>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</si>
  <si>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</si>
  <si>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</si>
  <si>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</si>
  <si>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</si>
  <si>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</si>
  <si>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</si>
  <si>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</si>
  <si>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</si>
  <si>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</si>
  <si>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</si>
  <si>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</si>
  <si>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</si>
  <si>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</si>
  <si>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</si>
  <si>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</si>
  <si>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</si>
  <si>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</si>
  <si>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</si>
  <si>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</si>
  <si>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</si>
  <si>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</si>
  <si>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</si>
  <si>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</si>
  <si>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</si>
  <si>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</si>
  <si>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</si>
  <si>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</si>
  <si>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</si>
  <si>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</si>
  <si>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</si>
  <si>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</si>
  <si>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</si>
  <si>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</si>
  <si>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</si>
  <si>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</si>
  <si>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</si>
  <si>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</si>
  <si>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</si>
  <si>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</si>
  <si>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</si>
  <si>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</si>
  <si>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</si>
  <si>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</si>
  <si>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</si>
  <si>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</si>
  <si>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</si>
  <si>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</si>
  <si>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</si>
  <si>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</si>
  <si>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</si>
  <si>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</si>
  <si>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</si>
  <si>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</si>
  <si>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</si>
  <si>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</si>
  <si>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</si>
  <si>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</si>
  <si>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</si>
  <si>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</si>
  <si>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</si>
  <si>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</si>
  <si>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</si>
  <si>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</si>
  <si>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</si>
  <si>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</si>
  <si>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</si>
  <si>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</si>
  <si>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</si>
  <si>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</si>
  <si>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</si>
  <si>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</si>
  <si>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</si>
  <si>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</si>
  <si>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</si>
  <si>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</si>
  <si>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</si>
  <si>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</si>
  <si>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</si>
  <si>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</si>
  <si>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</si>
  <si>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</si>
  <si>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</si>
  <si>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</si>
  <si>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</si>
  <si>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</si>
  <si>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</si>
  <si>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</si>
  <si>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</si>
  <si>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</si>
  <si>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</si>
  <si>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</si>
  <si>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</si>
  <si>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</si>
  <si>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</si>
  <si>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</si>
  <si>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</si>
  <si>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</si>
  <si>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</si>
  <si>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</si>
  <si>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</si>
  <si>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</si>
  <si>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</si>
  <si>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</si>
  <si>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</si>
  <si>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</si>
  <si>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</si>
  <si>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</si>
  <si>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</si>
  <si>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</si>
  <si>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</si>
  <si>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</si>
  <si>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</si>
  <si>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</si>
  <si>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</si>
  <si>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</si>
  <si>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</si>
  <si>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</si>
  <si>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</si>
  <si>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</si>
  <si>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</si>
  <si>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</si>
  <si>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</si>
  <si>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</si>
  <si>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</si>
  <si>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</si>
  <si>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</si>
  <si>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</si>
  <si>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</si>
  <si>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</si>
  <si>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</si>
  <si>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</si>
  <si>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</si>
  <si>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</si>
  <si>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</si>
  <si>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</si>
  <si>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</si>
  <si>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</si>
  <si>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</si>
  <si>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</si>
  <si>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</si>
  <si>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</si>
  <si>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</si>
  <si>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</si>
  <si>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</si>
  <si>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</si>
  <si>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</si>
  <si>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</si>
  <si>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</si>
  <si>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</si>
  <si>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</si>
  <si>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</si>
  <si>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</si>
  <si>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</si>
  <si>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</si>
  <si>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</si>
  <si>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</si>
  <si>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</si>
  <si>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</si>
  <si>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</si>
  <si>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</si>
  <si>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</si>
  <si>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</si>
  <si>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</si>
  <si>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</si>
  <si>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</si>
  <si>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</si>
  <si>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</si>
  <si>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</si>
  <si>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</si>
  <si>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</si>
  <si>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</si>
  <si>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</si>
  <si>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</si>
  <si>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</si>
  <si>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</si>
  <si>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</si>
  <si>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</si>
  <si>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</si>
  <si>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</si>
  <si>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</si>
  <si>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</si>
  <si>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</si>
  <si>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</si>
  <si>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</si>
  <si>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</si>
  <si>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</si>
  <si>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</si>
  <si>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</si>
  <si>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</si>
  <si>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</si>
  <si>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</si>
  <si>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</si>
  <si>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</si>
  <si>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</si>
  <si>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</si>
  <si>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</si>
  <si>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</si>
  <si>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</si>
  <si>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</si>
  <si>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</si>
  <si>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</si>
  <si>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</si>
  <si>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</si>
  <si>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</si>
  <si>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</si>
  <si>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</si>
  <si>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</si>
  <si>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</si>
  <si>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</si>
  <si>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</si>
  <si>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</si>
  <si>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</si>
  <si>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</si>
  <si>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</si>
  <si>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</si>
  <si>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</si>
  <si>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</si>
  <si>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</si>
  <si>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</si>
  <si>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</si>
  <si>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</si>
  <si>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</si>
  <si>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</si>
  <si>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</si>
  <si>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</si>
  <si>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</si>
  <si>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</si>
  <si>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</si>
  <si>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</si>
  <si>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</si>
  <si>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</si>
  <si>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</si>
  <si>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</si>
  <si>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</si>
  <si>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</si>
  <si>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</si>
  <si>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</si>
  <si>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</si>
  <si>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</si>
  <si>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</si>
  <si>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</si>
  <si>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</si>
  <si>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</si>
  <si>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</si>
  <si>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</si>
  <si>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</si>
  <si>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</si>
  <si>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</si>
  <si>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</si>
  <si>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</si>
  <si>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</si>
  <si>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</si>
  <si>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</si>
  <si>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</si>
  <si>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</si>
  <si>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</si>
  <si>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</si>
  <si>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</si>
  <si>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</si>
  <si>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</si>
  <si>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</si>
  <si>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</si>
  <si>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</si>
  <si>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</si>
  <si>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</si>
  <si>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</si>
  <si>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</si>
  <si>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</si>
  <si>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</si>
  <si>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</si>
  <si>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</si>
  <si>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</si>
  <si>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</si>
  <si>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</si>
  <si>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</si>
  <si>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</si>
  <si>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</si>
  <si>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</si>
  <si>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</si>
  <si>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</si>
  <si>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</si>
  <si>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</si>
  <si>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</si>
  <si>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</si>
  <si>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</si>
  <si>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</si>
  <si>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</si>
  <si>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</si>
  <si>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</si>
  <si>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</si>
  <si>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</si>
  <si>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</si>
  <si>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</si>
  <si>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</si>
  <si>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</si>
  <si>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</si>
  <si>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</si>
  <si>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</si>
  <si>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</si>
  <si>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</si>
  <si>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</si>
  <si>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</si>
  <si>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</si>
  <si>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</si>
  <si>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</si>
  <si>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</si>
  <si>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</si>
  <si>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</si>
  <si>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</si>
  <si>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</si>
  <si>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</si>
  <si>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</si>
  <si>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</si>
  <si>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</si>
  <si>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</si>
  <si>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</si>
  <si>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</si>
  <si>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</si>
  <si>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</si>
  <si>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</si>
  <si>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</si>
  <si>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</si>
  <si>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</si>
  <si>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</si>
  <si>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</si>
  <si>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</si>
  <si>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</si>
  <si>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</si>
  <si>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</si>
  <si>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</si>
  <si>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</si>
  <si>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</si>
  <si>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</si>
  <si>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</si>
  <si>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</si>
  <si>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</si>
  <si>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</si>
  <si>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</si>
  <si>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</si>
  <si>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</si>
  <si>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</si>
  <si>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</si>
  <si>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</si>
  <si>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</si>
  <si>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</si>
  <si>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</si>
  <si>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</si>
  <si>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</si>
  <si>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</si>
  <si>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</si>
  <si>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</si>
  <si>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</si>
  <si>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</si>
  <si>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</si>
  <si>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</si>
  <si>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</si>
  <si>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</si>
  <si>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</si>
  <si>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</si>
  <si>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</si>
  <si>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</si>
  <si>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</si>
  <si>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</si>
  <si>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</si>
  <si>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</si>
  <si>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</si>
  <si>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</si>
  <si>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</si>
  <si>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</si>
  <si>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</si>
  <si>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</si>
  <si>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</si>
  <si>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</si>
  <si>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</si>
  <si>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</si>
  <si>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</si>
  <si>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</si>
  <si>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</si>
  <si>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</si>
  <si>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</si>
  <si>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</si>
  <si>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</si>
  <si>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</si>
  <si>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</si>
  <si>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</si>
  <si>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</si>
  <si>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</si>
  <si>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</si>
  <si>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</si>
  <si>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</si>
  <si>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</si>
  <si>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</si>
  <si>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</si>
  <si>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</si>
  <si>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</si>
  <si>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</si>
  <si>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</si>
  <si>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</si>
  <si>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</si>
  <si>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</si>
  <si>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</si>
  <si>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</si>
  <si>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</si>
  <si>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</si>
  <si>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</si>
  <si>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</si>
  <si>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</si>
  <si>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</si>
  <si>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</si>
  <si>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</si>
  <si>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</si>
  <si>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</si>
  <si>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</si>
  <si>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</si>
  <si>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</si>
  <si>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</si>
  <si>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</si>
  <si>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</si>
  <si>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</si>
  <si>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</si>
  <si>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</si>
  <si>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</si>
  <si>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</si>
  <si>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</si>
  <si>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</si>
  <si>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</si>
  <si>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</si>
  <si>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</si>
  <si>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</si>
  <si>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</si>
  <si>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</si>
  <si>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</si>
  <si>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</si>
  <si>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</si>
  <si>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</si>
  <si>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</si>
  <si>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</si>
  <si>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</si>
  <si>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</si>
  <si>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</si>
  <si>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</si>
  <si>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</si>
  <si>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</si>
  <si>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</si>
  <si>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</si>
  <si>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</si>
  <si>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</si>
  <si>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</si>
  <si>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</si>
  <si>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</si>
  <si>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</si>
  <si>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</si>
  <si>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</si>
  <si>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</si>
  <si>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</si>
  <si>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</si>
  <si>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</si>
  <si>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</si>
  <si>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</si>
  <si>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</si>
  <si>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</si>
  <si>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</si>
  <si>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</si>
  <si>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</si>
  <si>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</si>
  <si>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</si>
  <si>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</si>
  <si>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</si>
  <si>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</si>
  <si>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</si>
  <si>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</si>
  <si>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</si>
  <si>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</si>
  <si>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</si>
  <si>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</si>
  <si>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</si>
  <si>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</si>
  <si>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</si>
  <si>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</si>
  <si>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</si>
  <si>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</si>
  <si>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</si>
  <si>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</si>
  <si>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</si>
  <si>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</si>
  <si>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</si>
  <si>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</si>
  <si>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</si>
  <si>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</si>
  <si>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</si>
  <si>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</si>
  <si>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</si>
  <si>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</si>
  <si>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</si>
  <si>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</si>
  <si>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</si>
  <si>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</si>
  <si>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</si>
  <si>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</si>
  <si>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</si>
  <si>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</si>
  <si>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</si>
  <si>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</si>
  <si>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</si>
  <si>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</si>
  <si>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</si>
  <si>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</si>
  <si>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</si>
  <si>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</si>
  <si>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</si>
  <si>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</si>
  <si>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</si>
  <si>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</si>
  <si>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</si>
  <si>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</si>
  <si>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</si>
  <si>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</si>
  <si>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</si>
  <si>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</si>
  <si>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</si>
  <si>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</si>
  <si>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</si>
  <si>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</si>
  <si>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</si>
  <si>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</si>
  <si>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</si>
  <si>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</si>
  <si>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</si>
  <si>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</si>
  <si>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</si>
  <si>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</si>
  <si>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</si>
  <si>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</si>
  <si>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</si>
  <si>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</si>
  <si>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</si>
  <si>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</si>
  <si>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</si>
  <si>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</si>
  <si>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</si>
  <si>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</si>
  <si>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</si>
  <si>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</si>
  <si>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</si>
  <si>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</si>
  <si>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</si>
  <si>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</si>
  <si>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</si>
  <si>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</si>
  <si>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</si>
  <si>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</si>
  <si>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</si>
  <si>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</si>
  <si>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</si>
  <si>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</si>
  <si>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</si>
  <si>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</si>
  <si>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</si>
  <si>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</si>
  <si>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</si>
  <si>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</si>
  <si>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</si>
  <si>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</si>
  <si>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</si>
  <si>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</si>
  <si>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</si>
  <si>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</si>
  <si>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</si>
  <si>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</si>
  <si>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</si>
  <si>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</si>
  <si>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</si>
  <si>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</si>
  <si>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</si>
  <si>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</si>
  <si>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</si>
  <si>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</si>
  <si>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</si>
  <si>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</si>
  <si>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</si>
  <si>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</si>
  <si>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</si>
  <si>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</si>
  <si>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</si>
  <si>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</si>
  <si>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</si>
  <si>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</si>
  <si>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</si>
  <si>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</si>
  <si>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</si>
  <si>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</si>
  <si>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</si>
  <si>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</si>
  <si>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</si>
  <si>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</si>
  <si>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</si>
  <si>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</si>
  <si>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</si>
  <si>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</si>
  <si>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</si>
  <si>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</si>
  <si>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</si>
  <si>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</si>
  <si>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</si>
  <si>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</si>
  <si>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</si>
  <si>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</si>
  <si>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</si>
  <si>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</si>
  <si>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</si>
  <si>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</si>
  <si>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</si>
  <si>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</si>
  <si>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</si>
  <si>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</si>
  <si>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</si>
  <si>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</si>
  <si>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</si>
  <si>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</si>
  <si>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</si>
  <si>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</si>
  <si>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</si>
  <si>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</si>
  <si>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</si>
  <si>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</si>
  <si>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</si>
  <si>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</si>
  <si>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</si>
  <si>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</si>
  <si>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</si>
  <si>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</si>
  <si>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</si>
  <si>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</si>
  <si>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</si>
  <si>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</si>
  <si>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</si>
  <si>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</si>
  <si>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</si>
  <si>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</si>
  <si>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</si>
  <si>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</si>
  <si>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</si>
  <si>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</si>
  <si>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</si>
  <si>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</si>
  <si>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</si>
  <si>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</si>
  <si>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</si>
  <si>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</si>
  <si>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</si>
  <si>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</si>
  <si>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</si>
  <si>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</si>
  <si>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</si>
  <si>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</si>
  <si>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</si>
  <si>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</si>
  <si>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</si>
  <si>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</si>
  <si>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</si>
  <si>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</si>
  <si>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</si>
  <si>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</si>
  <si>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</si>
  <si>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</si>
  <si>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</si>
  <si>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</si>
  <si>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</si>
  <si>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</si>
  <si>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</si>
  <si>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</si>
  <si>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</si>
  <si>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</si>
  <si>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</si>
  <si>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</si>
  <si>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</si>
  <si>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</si>
  <si>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</si>
  <si>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</si>
  <si>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</si>
  <si>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</si>
  <si>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</si>
  <si>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</si>
  <si>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</si>
  <si>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</si>
  <si>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</si>
  <si>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</si>
  <si>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</si>
  <si>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</si>
  <si>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</si>
  <si>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</si>
  <si>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</si>
  <si>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</si>
  <si>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</si>
  <si>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</si>
  <si>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</si>
  <si>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</si>
  <si>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</si>
  <si>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</si>
  <si>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</si>
  <si>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</si>
  <si>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</si>
  <si>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</si>
  <si>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</si>
  <si>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</si>
  <si>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</si>
  <si>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</si>
  <si>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</si>
  <si>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</si>
  <si>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</si>
  <si>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</si>
  <si>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</si>
  <si>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</si>
  <si>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</si>
  <si>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</si>
  <si>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</si>
  <si>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</si>
  <si>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</si>
  <si>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</si>
  <si>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</si>
  <si>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</si>
  <si>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</si>
  <si>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</si>
  <si>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</si>
  <si>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</si>
  <si>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</si>
  <si>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</si>
  <si>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</si>
  <si>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</si>
  <si>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</si>
  <si>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</si>
  <si>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</si>
  <si>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</si>
  <si>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</si>
  <si>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</si>
  <si>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</si>
  <si>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</si>
  <si>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</si>
  <si>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</si>
  <si>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</si>
  <si>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</si>
  <si>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</si>
  <si>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</si>
  <si>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</si>
  <si>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</si>
  <si>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</si>
  <si>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</si>
  <si>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</si>
  <si>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</si>
  <si>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</si>
  <si>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</si>
  <si>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</si>
  <si>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</si>
  <si>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</si>
  <si>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</si>
  <si>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</si>
  <si>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</si>
  <si>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</si>
  <si>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</si>
  <si>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</si>
  <si>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</si>
  <si>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</si>
  <si>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</si>
  <si>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</si>
  <si>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</si>
  <si>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</si>
  <si>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</si>
  <si>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</si>
  <si>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</si>
  <si>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</si>
  <si>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</si>
  <si>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</si>
  <si>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</si>
  <si>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</si>
  <si>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</si>
  <si>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</si>
  <si>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</si>
  <si>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</si>
  <si>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</si>
  <si>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</si>
  <si>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</si>
  <si>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</si>
  <si>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</si>
  <si>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</si>
  <si>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</si>
  <si>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</si>
  <si>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</si>
  <si>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</si>
  <si>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</si>
  <si>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</si>
  <si>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</si>
  <si>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</si>
  <si>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</si>
  <si>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</si>
  <si>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</si>
  <si>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</si>
  <si>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</si>
  <si>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</si>
  <si>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</si>
  <si>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</si>
  <si>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</si>
  <si>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</si>
  <si>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</si>
  <si>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</si>
  <si>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</si>
  <si>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</si>
  <si>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</si>
  <si>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</si>
  <si>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</si>
  <si>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</si>
  <si>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</si>
  <si>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</si>
  <si>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</si>
  <si>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</si>
  <si>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</si>
  <si>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</si>
  <si>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</si>
  <si>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</si>
  <si>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</si>
  <si>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</si>
  <si>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</si>
  <si>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</si>
  <si>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</si>
  <si>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</si>
  <si>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</si>
  <si>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</si>
  <si>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</si>
  <si>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</si>
  <si>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</si>
  <si>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</si>
  <si>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</si>
  <si>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</si>
  <si>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</si>
  <si>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</si>
  <si>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</si>
  <si>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</si>
  <si>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</si>
  <si>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</si>
  <si>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</si>
  <si>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</si>
  <si>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</si>
  <si>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</si>
  <si>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</si>
  <si>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</si>
  <si>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</si>
  <si>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</si>
  <si>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</si>
  <si>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</si>
  <si>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</si>
  <si>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</si>
  <si>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</si>
  <si>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</si>
  <si>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</si>
  <si>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</si>
  <si>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</si>
  <si>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</si>
  <si>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</si>
  <si>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</si>
  <si>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</si>
  <si>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</si>
  <si>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</si>
  <si>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</si>
  <si>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</si>
  <si>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</si>
  <si>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</si>
  <si>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</si>
  <si>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</si>
  <si>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</si>
  <si>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</si>
  <si>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</si>
  <si>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</si>
  <si>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</si>
  <si>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</si>
  <si>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</si>
  <si>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</si>
  <si>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</si>
  <si>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</si>
  <si>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</si>
  <si>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</si>
  <si>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</si>
  <si>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</si>
  <si>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</si>
  <si>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</si>
  <si>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</si>
  <si>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</si>
  <si>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</si>
  <si>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</si>
  <si>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</si>
  <si>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</si>
  <si>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</si>
  <si>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</si>
  <si>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</si>
  <si>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</si>
  <si>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</si>
  <si>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</si>
  <si>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</si>
  <si>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</si>
  <si>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</si>
  <si>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</si>
  <si>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</si>
  <si>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</si>
  <si>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</si>
  <si>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</si>
  <si>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</si>
  <si>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</si>
  <si>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</si>
  <si>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</si>
  <si>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</si>
  <si>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</si>
  <si>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</si>
  <si>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</si>
  <si>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</si>
  <si>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</si>
  <si>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</si>
  <si>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</si>
  <si>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</si>
  <si>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</si>
  <si>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</si>
  <si>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</si>
  <si>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</si>
  <si>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</si>
  <si>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</si>
  <si>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</si>
  <si>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</si>
  <si>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</si>
  <si>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</si>
  <si>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</si>
  <si>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</si>
  <si>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</si>
  <si>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</si>
  <si>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</si>
  <si>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</si>
  <si>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</si>
  <si>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</si>
  <si>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</si>
  <si>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</si>
  <si>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</si>
  <si>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</si>
  <si>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</si>
  <si>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</si>
  <si>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</si>
  <si>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</si>
  <si>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</si>
  <si>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</si>
  <si>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</si>
  <si>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</si>
  <si>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</si>
  <si>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</si>
  <si>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</si>
  <si>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</si>
  <si>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</si>
  <si>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</si>
  <si>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</si>
  <si>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</si>
  <si>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</si>
  <si>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</si>
  <si>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</si>
  <si>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</si>
  <si>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</si>
  <si>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</si>
  <si>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</si>
  <si>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</si>
  <si>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</si>
  <si>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</si>
  <si>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</si>
  <si>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</si>
  <si>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</si>
  <si>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</si>
  <si>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</si>
  <si>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</si>
  <si>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</si>
  <si>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</si>
  <si>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</si>
  <si>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</si>
  <si>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</si>
  <si>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</si>
  <si>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</si>
  <si>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</si>
  <si>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</si>
  <si>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</si>
  <si>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</si>
  <si>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</si>
  <si>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</si>
  <si>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</si>
  <si>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</si>
  <si>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</si>
  <si>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</si>
  <si>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</si>
  <si>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</si>
  <si>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</si>
  <si>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</si>
  <si>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</si>
  <si>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</si>
  <si>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</si>
  <si>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</si>
  <si>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</si>
  <si>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</si>
  <si>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</si>
  <si>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</si>
  <si>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</si>
  <si>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</si>
  <si>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</si>
  <si>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</si>
  <si>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</si>
  <si>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</si>
  <si>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</si>
  <si>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</si>
  <si>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</si>
  <si>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</si>
  <si>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</si>
  <si>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</si>
  <si>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</si>
  <si>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</si>
  <si>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</si>
  <si>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</si>
  <si>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</si>
  <si>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</si>
  <si>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</si>
  <si>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</si>
  <si>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</si>
  <si>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</si>
  <si>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</si>
  <si>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</si>
  <si>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</si>
  <si>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</si>
  <si>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</si>
  <si>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</si>
  <si>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</si>
  <si>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</si>
  <si>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</si>
  <si>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</si>
  <si>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</si>
  <si>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</si>
  <si>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</si>
  <si>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</si>
  <si>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</si>
  <si>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</si>
  <si>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</si>
  <si>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</si>
  <si>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</si>
  <si>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</si>
  <si>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</si>
  <si>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</si>
  <si>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</si>
  <si>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</si>
  <si>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</si>
  <si>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</si>
  <si>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</si>
  <si>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</si>
  <si>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</si>
  <si>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</si>
  <si>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</si>
  <si>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</si>
  <si>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</si>
  <si>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</si>
  <si>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</si>
  <si>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</si>
  <si>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</si>
  <si>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</si>
  <si>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</si>
  <si>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</si>
  <si>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</si>
  <si>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</si>
  <si>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</si>
  <si>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</si>
  <si>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</si>
  <si>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</si>
  <si>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</si>
  <si>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</si>
  <si>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</si>
  <si>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</si>
  <si>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</si>
  <si>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</si>
  <si>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</si>
  <si>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</si>
  <si>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</si>
  <si>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</si>
  <si>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</si>
  <si>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</si>
  <si>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</si>
  <si>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</si>
  <si>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</si>
  <si>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</si>
  <si>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</si>
  <si>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</si>
  <si>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</si>
  <si>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</si>
  <si>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</si>
  <si>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</si>
  <si>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</si>
  <si>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</si>
  <si>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</si>
  <si>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</si>
  <si>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</si>
  <si>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</si>
  <si>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</si>
  <si>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</si>
  <si>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</si>
  <si>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</si>
  <si>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</si>
  <si>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</si>
  <si>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</si>
  <si>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</si>
  <si>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</si>
  <si>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</si>
  <si>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</si>
  <si>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</si>
  <si>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</si>
  <si>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</si>
  <si>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</si>
  <si>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</si>
  <si>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</si>
  <si>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</si>
  <si>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</si>
  <si>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</si>
  <si>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</si>
  <si>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</si>
  <si>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</si>
  <si>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</si>
  <si>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</si>
  <si>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</si>
  <si>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</si>
  <si>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</si>
  <si>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</si>
  <si>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</si>
  <si>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</si>
  <si>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</si>
  <si>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</si>
  <si>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</si>
  <si>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</si>
  <si>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</si>
  <si>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</si>
  <si>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</si>
  <si>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</si>
  <si>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</si>
  <si>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</si>
  <si>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</si>
  <si>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</si>
  <si>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</si>
  <si>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</si>
  <si>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</si>
  <si>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</si>
  <si>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</si>
  <si>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</si>
  <si>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</si>
  <si>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</si>
  <si>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</si>
  <si>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</si>
  <si>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</si>
  <si>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</si>
  <si>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</si>
  <si>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</si>
  <si>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</si>
  <si>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</si>
  <si>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</si>
  <si>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</si>
  <si>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</si>
  <si>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</si>
  <si>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</si>
  <si>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</si>
  <si>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</si>
  <si>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</si>
  <si>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</si>
  <si>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</si>
  <si>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</si>
  <si>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</si>
  <si>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</si>
  <si>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</si>
  <si>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</si>
  <si>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</si>
  <si>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</si>
  <si>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</si>
  <si>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</si>
  <si>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</si>
  <si>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</si>
  <si>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</si>
  <si>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</si>
  <si>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</si>
  <si>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</si>
  <si>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</si>
  <si>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</si>
  <si>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</si>
  <si>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</si>
  <si>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</si>
  <si>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</si>
  <si>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</si>
  <si>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</si>
  <si>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</si>
  <si>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</si>
  <si>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</si>
  <si>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</si>
  <si>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</si>
  <si>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</si>
  <si>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</si>
  <si>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</si>
  <si>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</si>
  <si>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</si>
  <si>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</si>
  <si>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</si>
  <si>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</si>
  <si>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</si>
  <si>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</si>
  <si>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</si>
  <si>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</si>
  <si>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</si>
  <si>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</si>
  <si>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</si>
  <si>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</si>
  <si>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</si>
  <si>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</si>
  <si>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</si>
  <si>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</si>
  <si>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</si>
  <si>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</si>
  <si>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</si>
  <si>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</si>
  <si>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</si>
  <si>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</si>
  <si>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</si>
  <si>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</si>
  <si>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</si>
  <si>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</si>
  <si>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</si>
  <si>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</si>
  <si>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</si>
  <si>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</si>
  <si>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</si>
  <si>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</si>
  <si>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</si>
  <si>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</si>
  <si>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</si>
  <si>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</si>
  <si>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</si>
  <si>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</si>
  <si>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</si>
  <si>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</si>
  <si>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</si>
  <si>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</si>
  <si>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</si>
  <si>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</si>
  <si>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</si>
  <si>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</si>
  <si>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</si>
  <si>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</si>
  <si>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</si>
  <si>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</si>
  <si>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</si>
  <si>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</si>
  <si>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</si>
  <si>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</si>
  <si>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</si>
  <si>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</si>
  <si>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</si>
  <si>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</si>
  <si>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</si>
  <si>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</si>
  <si>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</si>
  <si>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</si>
  <si>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</si>
  <si>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</si>
  <si>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</si>
  <si>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</si>
  <si>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</si>
  <si>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</si>
  <si>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</si>
  <si>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</si>
  <si>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</si>
  <si>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</si>
  <si>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</si>
  <si>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</si>
  <si>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</si>
  <si>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</si>
  <si>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</si>
  <si>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</si>
  <si>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</si>
  <si>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</si>
  <si>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</si>
  <si>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</si>
  <si>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</si>
  <si>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</si>
  <si>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</si>
  <si>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</si>
  <si>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</si>
  <si>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</si>
  <si>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</si>
  <si>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</si>
  <si>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</si>
  <si>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</si>
  <si>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</si>
  <si>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</si>
  <si>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</si>
  <si>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</si>
  <si>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</si>
  <si>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</si>
  <si>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</si>
  <si>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</si>
  <si>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</si>
  <si>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</si>
  <si>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</si>
  <si>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</si>
  <si>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</si>
  <si>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</si>
  <si>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</si>
  <si>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</si>
  <si>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</si>
  <si>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</si>
  <si>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</si>
  <si>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</si>
  <si>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</si>
  <si>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</si>
  <si>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</si>
  <si>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</si>
  <si>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</si>
  <si>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</si>
  <si>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</si>
  <si>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</si>
  <si>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</si>
  <si>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</si>
  <si>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</si>
  <si>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</si>
  <si>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</si>
  <si>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</si>
  <si>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</si>
  <si>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</si>
  <si>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</si>
  <si>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</si>
  <si>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</si>
  <si>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</si>
  <si>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</si>
  <si>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</si>
  <si>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</si>
  <si>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</si>
  <si>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</si>
  <si>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</si>
  <si>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</si>
  <si>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</si>
  <si>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</si>
  <si>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</si>
  <si>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</si>
  <si>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</si>
  <si>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</si>
  <si>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</si>
  <si>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</si>
  <si>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</si>
  <si>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</si>
  <si>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</si>
  <si>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</si>
  <si>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</si>
  <si>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</si>
  <si>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</si>
  <si>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</si>
  <si>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</si>
  <si>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</si>
  <si>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</si>
  <si>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</si>
  <si>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</si>
  <si>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</si>
  <si>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</si>
  <si>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</si>
  <si>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</si>
  <si>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</si>
  <si>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</si>
  <si>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</si>
  <si>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</si>
  <si>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</si>
  <si>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</si>
  <si>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</si>
  <si>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</si>
  <si>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</si>
  <si>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</si>
  <si>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</si>
  <si>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</si>
  <si>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</si>
  <si>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</si>
  <si>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</si>
  <si>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</si>
  <si>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</si>
  <si>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</si>
  <si>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</si>
  <si>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</si>
  <si>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</si>
  <si>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</si>
  <si>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</si>
  <si>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</si>
  <si>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</si>
  <si>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</si>
  <si>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</si>
  <si>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</si>
  <si>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</si>
  <si>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</si>
  <si>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</si>
  <si>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</si>
  <si>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</si>
  <si>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</si>
  <si>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</si>
  <si>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</si>
  <si>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</si>
  <si>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</si>
  <si>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</si>
  <si>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</si>
  <si>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</si>
  <si>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</si>
  <si>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</si>
  <si>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</si>
  <si>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</si>
  <si>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</si>
  <si>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</si>
  <si>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</si>
  <si>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</si>
  <si>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</si>
  <si>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</si>
  <si>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</si>
  <si>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</si>
  <si>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</si>
  <si>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</si>
  <si>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</si>
  <si>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</si>
  <si>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</si>
  <si>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</si>
  <si>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</si>
  <si>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</si>
  <si>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</si>
  <si>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</si>
  <si>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</si>
  <si>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</si>
  <si>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</si>
  <si>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</si>
  <si>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</si>
  <si>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</si>
  <si>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</si>
  <si>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</si>
  <si>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</si>
  <si>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</si>
  <si>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</si>
  <si>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</si>
  <si>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</si>
  <si>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</si>
  <si>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</si>
  <si>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</si>
  <si>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</si>
  <si>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</si>
  <si>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</si>
  <si>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</si>
  <si>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</si>
  <si>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</si>
  <si>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</si>
  <si>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</si>
  <si>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</si>
  <si>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</si>
  <si>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</si>
  <si>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</si>
  <si>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</si>
  <si>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</si>
  <si>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</si>
  <si>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</si>
  <si>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</si>
  <si>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</si>
  <si>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</si>
  <si>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</si>
  <si>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</si>
  <si>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</si>
  <si>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</si>
  <si>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</si>
  <si>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</si>
  <si>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</si>
  <si>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</si>
  <si>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</si>
  <si>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</si>
  <si>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</si>
  <si>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</si>
  <si>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</si>
  <si>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</si>
  <si>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</si>
  <si>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</si>
  <si>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</si>
  <si>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</si>
  <si>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</si>
  <si>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</si>
  <si>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</si>
  <si>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</si>
  <si>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</si>
  <si>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</si>
  <si>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</si>
  <si>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</si>
  <si>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</si>
  <si>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</si>
  <si>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</si>
  <si>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</si>
  <si>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</si>
  <si>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</si>
  <si>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</si>
  <si>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</si>
  <si>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</si>
  <si>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</si>
  <si>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</si>
  <si>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</si>
  <si>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</si>
  <si>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</si>
  <si>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</si>
  <si>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</si>
  <si>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</si>
  <si>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</si>
  <si>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</si>
  <si>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</si>
  <si>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</si>
  <si>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</si>
  <si>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</si>
  <si>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</si>
  <si>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</si>
  <si>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</si>
  <si>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</si>
  <si>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</si>
  <si>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</si>
  <si>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</si>
  <si>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</si>
  <si>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</si>
  <si>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</si>
  <si>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</si>
  <si>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</si>
  <si>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</si>
  <si>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</si>
  <si>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</si>
  <si>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</si>
  <si>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</si>
  <si>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</si>
  <si>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</si>
  <si>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</si>
  <si>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</si>
  <si>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</si>
  <si>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</si>
  <si>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</si>
  <si>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</si>
  <si>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</si>
  <si>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</si>
  <si>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</si>
  <si>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</si>
  <si>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</si>
  <si>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</si>
  <si>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</si>
  <si>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</si>
  <si>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</si>
  <si>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</si>
  <si>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</si>
  <si>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</si>
  <si>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</si>
  <si>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</si>
  <si>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</si>
  <si>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</si>
  <si>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</si>
  <si>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</si>
  <si>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</si>
  <si>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</si>
  <si>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</si>
  <si>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</si>
  <si>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</si>
  <si>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</si>
  <si>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</si>
  <si>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</si>
  <si>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</si>
  <si>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</si>
  <si>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</si>
  <si>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</si>
  <si>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</si>
  <si>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</si>
  <si>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</si>
  <si>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</si>
  <si>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</si>
  <si>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</si>
  <si>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</si>
  <si>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</si>
  <si>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</si>
  <si>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</si>
  <si>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</si>
  <si>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</si>
  <si>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</si>
  <si>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</si>
  <si>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</si>
  <si>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</si>
  <si>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</si>
  <si>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</si>
  <si>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</si>
  <si>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</si>
  <si>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</si>
  <si>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</si>
  <si>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</si>
  <si>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</si>
  <si>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</si>
  <si>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</si>
  <si>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</si>
  <si>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</si>
  <si>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</si>
  <si>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</si>
  <si>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</si>
  <si>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</si>
  <si>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</si>
  <si>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</si>
  <si>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</si>
  <si>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</si>
  <si>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</si>
  <si>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</si>
  <si>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</si>
  <si>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</si>
  <si>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</si>
  <si>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</si>
  <si>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</si>
  <si>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</si>
  <si>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</si>
  <si>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</si>
  <si>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</si>
  <si>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</si>
  <si>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</si>
  <si>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</si>
  <si>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</si>
  <si>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</si>
  <si>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</si>
  <si>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</si>
  <si>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</si>
  <si>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</si>
  <si>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</si>
  <si>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</si>
  <si>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</si>
  <si>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</si>
  <si>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</si>
  <si>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</si>
  <si>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</si>
  <si>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</si>
  <si>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</si>
  <si>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</si>
  <si>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</si>
  <si>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</si>
  <si>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</si>
  <si>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</si>
  <si>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</si>
  <si>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</si>
  <si>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</si>
  <si>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</si>
  <si>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</si>
  <si>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</si>
  <si>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</si>
  <si>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</si>
  <si>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</si>
  <si>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</si>
  <si>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</si>
  <si>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</si>
  <si>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</si>
  <si>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</si>
  <si>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</si>
  <si>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</si>
  <si>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</si>
  <si>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</si>
  <si>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</si>
  <si>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</si>
  <si>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</si>
  <si>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</si>
  <si>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</si>
  <si>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</si>
  <si>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</si>
  <si>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</si>
  <si>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</si>
  <si>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</si>
  <si>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</si>
  <si>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</si>
  <si>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</si>
  <si>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</si>
  <si>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</si>
  <si>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</si>
  <si>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</si>
  <si>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</si>
  <si>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</si>
  <si>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</si>
  <si>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</si>
  <si>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</si>
  <si>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</si>
  <si>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</si>
  <si>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</si>
  <si>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</si>
  <si>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</si>
  <si>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</si>
  <si>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</si>
  <si>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</si>
  <si>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</si>
  <si>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</si>
  <si>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</si>
  <si>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</si>
  <si>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</si>
  <si>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</si>
  <si>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</si>
  <si>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</si>
  <si>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</si>
  <si>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</si>
  <si>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</si>
  <si>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</si>
  <si>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</si>
  <si>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</si>
  <si>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</si>
  <si>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</si>
  <si>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</si>
  <si>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</si>
  <si>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</si>
  <si>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</si>
  <si>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</si>
  <si>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</si>
  <si>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</si>
  <si>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</si>
  <si>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</si>
  <si>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</si>
  <si>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</si>
  <si>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</si>
  <si>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</si>
  <si>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</si>
  <si>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</si>
  <si>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</si>
  <si>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</si>
  <si>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</si>
  <si>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</si>
  <si>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</si>
  <si>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</si>
  <si>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</si>
  <si>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</si>
  <si>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</si>
  <si>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</si>
  <si>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</si>
  <si>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</si>
  <si>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</si>
  <si>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</si>
  <si>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</si>
  <si>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</si>
  <si>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</si>
  <si>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</si>
  <si>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</si>
  <si>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</si>
  <si>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</si>
  <si>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</si>
  <si>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</si>
  <si>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</si>
  <si>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</si>
  <si>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</si>
  <si>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</si>
  <si>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</si>
  <si>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</si>
  <si>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</si>
  <si>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</si>
  <si>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</si>
  <si>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</si>
  <si>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</si>
  <si>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</si>
  <si>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</si>
  <si>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</si>
  <si>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</si>
  <si>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</si>
  <si>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</si>
  <si>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</si>
  <si>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</si>
  <si>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</si>
  <si>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</si>
  <si>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</si>
  <si>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</si>
  <si>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</si>
  <si>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</si>
  <si>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</si>
  <si>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</si>
  <si>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</si>
  <si>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</si>
  <si>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</si>
  <si>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</si>
  <si>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</si>
  <si>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</si>
  <si>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</si>
  <si>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</si>
  <si>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</si>
  <si>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</si>
  <si>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</si>
  <si>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</si>
  <si>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</si>
  <si>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</si>
  <si>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</si>
  <si>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</si>
  <si>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</si>
  <si>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</si>
  <si>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</si>
  <si>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</si>
  <si>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</si>
  <si>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</si>
  <si>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</si>
  <si>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</si>
  <si>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</si>
  <si>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</si>
  <si>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</si>
  <si>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</si>
  <si>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</si>
  <si>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</si>
  <si>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</si>
  <si>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</si>
  <si>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</si>
  <si>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</si>
  <si>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</si>
  <si>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</si>
  <si>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</si>
  <si>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</si>
  <si>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</si>
  <si>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</si>
  <si>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</si>
  <si>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</si>
  <si>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</si>
  <si>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</si>
  <si>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</si>
  <si>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</si>
  <si>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</si>
  <si>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</si>
  <si>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</si>
  <si>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</si>
  <si>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</si>
  <si>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</si>
  <si>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</si>
  <si>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</si>
  <si>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</si>
  <si>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</si>
  <si>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</si>
  <si>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</si>
  <si>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</si>
  <si>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</si>
  <si>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</si>
  <si>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</si>
  <si>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</si>
  <si>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</si>
  <si>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</si>
  <si>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</si>
  <si>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</si>
  <si>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</si>
  <si>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</si>
  <si>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</si>
  <si>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</si>
  <si>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</si>
  <si>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</si>
  <si>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</si>
  <si>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</si>
  <si>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</si>
  <si>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</si>
  <si>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</si>
  <si>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</si>
  <si>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</si>
  <si>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</si>
  <si>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</si>
  <si>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</si>
  <si>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</si>
  <si>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</si>
  <si>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</si>
  <si>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</si>
  <si>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</si>
  <si>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</si>
  <si>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</si>
  <si>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</si>
  <si>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</si>
  <si>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</si>
  <si>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</si>
  <si>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</si>
  <si>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</si>
  <si>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</si>
  <si>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</si>
  <si>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</si>
  <si>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</si>
  <si>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</si>
  <si>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</si>
  <si>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</si>
  <si>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</si>
  <si>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</si>
  <si>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</si>
  <si>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</si>
  <si>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</si>
  <si>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</si>
  <si>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</si>
  <si>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</si>
  <si>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</si>
  <si>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</si>
  <si>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</si>
  <si>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</si>
  <si>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</si>
  <si>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</si>
  <si>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</si>
  <si>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</si>
  <si>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</si>
  <si>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</si>
  <si>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</si>
  <si>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</si>
  <si>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</si>
  <si>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</si>
  <si>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</si>
  <si>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</si>
  <si>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</si>
  <si>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</si>
  <si>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</si>
  <si>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</si>
  <si>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</si>
  <si>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</si>
  <si>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</si>
  <si>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</si>
  <si>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</si>
  <si>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</si>
  <si>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</si>
  <si>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</si>
  <si>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</si>
  <si>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</si>
  <si>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</si>
  <si>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</si>
  <si>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</si>
  <si>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</si>
  <si>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</si>
  <si>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</si>
  <si>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</si>
  <si>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</si>
  <si>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</si>
  <si>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</si>
  <si>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</si>
  <si>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</si>
  <si>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</si>
  <si>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</si>
  <si>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</si>
  <si>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</si>
  <si>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</si>
  <si>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</si>
  <si>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</si>
  <si>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</si>
  <si>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</si>
  <si>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</si>
  <si>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</si>
  <si>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</si>
  <si>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</si>
  <si>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</si>
  <si>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</si>
  <si>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</si>
  <si>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</si>
  <si>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</si>
  <si>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</si>
  <si>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</si>
  <si>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</si>
  <si>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</si>
  <si>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</si>
  <si>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</si>
  <si>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</si>
  <si>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</si>
  <si>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</si>
  <si>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</si>
  <si>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</si>
  <si>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</si>
  <si>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</si>
  <si>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</si>
  <si>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</si>
  <si>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</si>
  <si>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</si>
  <si>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</si>
  <si>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</si>
  <si>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</si>
  <si>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</si>
  <si>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</si>
  <si>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</si>
  <si>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</si>
  <si>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</si>
  <si>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</si>
  <si>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</si>
  <si>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</si>
  <si>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</si>
  <si>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</si>
  <si>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</si>
  <si>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</si>
  <si>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</si>
  <si>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</si>
  <si>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</si>
  <si>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</si>
  <si>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</si>
  <si>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</si>
  <si>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</si>
  <si>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</si>
  <si>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</si>
  <si>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</si>
  <si>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</si>
  <si>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</si>
  <si>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</si>
  <si>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</si>
  <si>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</si>
  <si>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</si>
  <si>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</si>
  <si>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</si>
  <si>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</si>
  <si>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</si>
  <si>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</si>
  <si>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</si>
  <si>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</si>
  <si>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</si>
  <si>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</si>
  <si>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</si>
  <si>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</si>
  <si>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</si>
  <si>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</si>
  <si>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</si>
  <si>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</si>
  <si>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</si>
  <si>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</si>
  <si>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</si>
  <si>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</si>
  <si>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</si>
  <si>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</si>
  <si>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</si>
  <si>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</si>
  <si>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</si>
  <si>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</si>
  <si>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</si>
  <si>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</si>
  <si>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</si>
  <si>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</si>
  <si>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</si>
  <si>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</si>
  <si>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</si>
  <si>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</si>
  <si>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</si>
  <si>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</si>
  <si>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</si>
  <si>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</si>
  <si>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</si>
  <si>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</si>
  <si>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</si>
  <si>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</si>
  <si>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</si>
  <si>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</si>
  <si>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</si>
  <si>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</si>
  <si>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</si>
  <si>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</si>
  <si>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</si>
  <si>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</si>
  <si>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</si>
  <si>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</si>
  <si>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</si>
  <si>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</si>
  <si>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</si>
  <si>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</si>
  <si>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</si>
  <si>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</si>
  <si>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</si>
  <si>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</si>
  <si>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</si>
  <si>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</si>
  <si>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</si>
  <si>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</si>
  <si>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</si>
  <si>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</si>
  <si>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</si>
  <si>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</si>
  <si>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</si>
  <si>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</si>
  <si>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</si>
  <si>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</si>
  <si>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</si>
  <si>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</si>
  <si>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</si>
  <si>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</si>
  <si>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</si>
  <si>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</si>
  <si>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</si>
  <si>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</si>
  <si>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</si>
  <si>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</si>
  <si>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</si>
  <si>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</si>
  <si>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</si>
  <si>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</si>
  <si>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</si>
  <si>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</si>
  <si>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</si>
  <si>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</si>
  <si>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</si>
  <si>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</si>
  <si>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</si>
  <si>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</si>
  <si>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</si>
  <si>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</si>
  <si>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</si>
  <si>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</si>
  <si>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</si>
  <si>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</si>
  <si>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</si>
  <si>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</si>
  <si>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</si>
  <si>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</si>
  <si>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</si>
  <si>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</si>
  <si>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</si>
  <si>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</si>
  <si>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</si>
  <si>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</si>
  <si>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</si>
  <si>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</si>
  <si>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</si>
  <si>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</si>
  <si>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</si>
  <si>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</si>
  <si>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</si>
  <si>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</si>
  <si>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</si>
  <si>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</si>
  <si>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</si>
  <si>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</si>
  <si>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</si>
  <si>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</si>
  <si>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</si>
  <si>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</si>
  <si>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</si>
  <si>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</si>
  <si>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</si>
  <si>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</si>
  <si>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</si>
  <si>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</si>
  <si>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</si>
  <si>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</si>
  <si>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</si>
  <si>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</si>
  <si>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</si>
  <si>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</si>
  <si>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</si>
  <si>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</si>
  <si>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</si>
  <si>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</si>
  <si>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</si>
  <si>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</si>
  <si>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</si>
  <si>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</si>
  <si>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</si>
  <si>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</si>
  <si>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</si>
  <si>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</si>
  <si>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</si>
  <si>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</si>
  <si>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</si>
  <si>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</si>
  <si>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</si>
  <si>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</si>
  <si>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</si>
  <si>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</si>
  <si>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</si>
  <si>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</si>
  <si>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</si>
  <si>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</si>
  <si>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</si>
  <si>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</si>
  <si>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</si>
  <si>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</si>
  <si>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</si>
  <si>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</si>
  <si>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</si>
  <si>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</si>
  <si>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</si>
  <si>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</si>
  <si>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</si>
  <si>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</si>
  <si>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</si>
  <si>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</si>
  <si>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</si>
  <si>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</si>
  <si>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</si>
  <si>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</si>
  <si>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</si>
  <si>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</si>
  <si>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</si>
  <si>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</si>
  <si>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</si>
  <si>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</si>
  <si>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</si>
  <si>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</si>
  <si>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</si>
  <si>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</si>
  <si>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</si>
  <si>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</si>
  <si>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</si>
  <si>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</si>
  <si>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</si>
  <si>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</si>
  <si>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</si>
  <si>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</si>
  <si>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</si>
  <si>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</si>
  <si>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</si>
  <si>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</si>
  <si>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</si>
  <si>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</si>
  <si>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</si>
  <si>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</si>
  <si>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</si>
  <si>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 xml:space="preserve">Date Ended Conversion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</si>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</sst>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[$-409]d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 Hwk.xlsx]Pivot Table #1!PivotTable1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787520"/>
        <c:axId val="684788080"/>
      </c:barChart>
      <c:catAx>
        <c:axId val="68478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88080"/>
        <c:crosses val="autoZero"/>
        <c:auto val="1"/>
        <c:lblAlgn val="ctr"/>
        <c:lblOffset val="100"/>
        <c:noMultiLvlLbl val="0"/>
      </c:catAx>
      <c:valAx>
        <c:axId val="6847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 Hwk.xlsx]Pivot Table #2!PivotTable5</c:name>
    <c:fmtId val="4"/>
  </c:pivotSource>
  <c:chart>
    <c:autoTitleDeleted val="0"/>
    <c:pivotFmts>
      <c:pivotFmt>
        <c:idx val="0"/>
        <c:spPr>
          <a:solidFill>
            <a:srgbClr val="FF993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792560"/>
        <c:axId val="684793120"/>
      </c:barChart>
      <c:catAx>
        <c:axId val="6847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3120"/>
        <c:crosses val="autoZero"/>
        <c:auto val="1"/>
        <c:lblAlgn val="ctr"/>
        <c:lblOffset val="100"/>
        <c:noMultiLvlLbl val="0"/>
      </c:catAx>
      <c:valAx>
        <c:axId val="68479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 Hwk.xlsx]Pivot Table #3!PivotTable8</c:name>
    <c:fmtId val="8"/>
  </c:pivotSource>
  <c:chart>
    <c:autoTitleDeleted val="0"/>
    <c:pivotFmts>
      <c:pivotFmt>
        <c:idx val="0"/>
        <c:spPr>
          <a:ln w="28575" cap="rnd">
            <a:solidFill>
              <a:srgbClr val="FF993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993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796480"/>
        <c:axId val="684797040"/>
      </c:lineChart>
      <c:catAx>
        <c:axId val="6847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7040"/>
        <c:crosses val="autoZero"/>
        <c:auto val="1"/>
        <c:lblAlgn val="ctr"/>
        <c:lblOffset val="100"/>
        <c:noMultiLvlLbl val="0"/>
      </c:catAx>
      <c:valAx>
        <c:axId val="6847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0.69848156182212584</c:v>
                </c:pt>
                <c:pt idx="1">
                  <c:v>0.65403508771929819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0.24511930585683298</c:v>
                </c:pt>
                <c:pt idx="1">
                  <c:v>0.29473684210526313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3.9045553145336226E-2</c:v>
                </c:pt>
                <c:pt idx="1">
                  <c:v>4.2105263157894736E-2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24288"/>
        <c:axId val="718929888"/>
      </c:lineChart>
      <c:catAx>
        <c:axId val="7189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29888"/>
        <c:crosses val="autoZero"/>
        <c:auto val="1"/>
        <c:lblAlgn val="ctr"/>
        <c:lblOffset val="100"/>
        <c:noMultiLvlLbl val="0"/>
      </c:catAx>
      <c:valAx>
        <c:axId val="71892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2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15</xdr:row>
      <xdr:rowOff>9526</xdr:rowOff>
    </xdr:from>
    <xdr:to>
      <xdr:col>12</xdr:col>
      <xdr:colOff>152400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147636</xdr:rowOff>
    </xdr:from>
    <xdr:to>
      <xdr:col>14</xdr:col>
      <xdr:colOff>9525</xdr:colOff>
      <xdr:row>26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52386</xdr:rowOff>
    </xdr:from>
    <xdr:to>
      <xdr:col>13</xdr:col>
      <xdr:colOff>257175</xdr:colOff>
      <xdr:row>21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13</xdr:row>
      <xdr:rowOff>185736</xdr:rowOff>
    </xdr:from>
    <xdr:to>
      <xdr:col>6</xdr:col>
      <xdr:colOff>666750</xdr:colOff>
      <xdr:row>32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ggie Leeker" refreshedDate="43243.639518865741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ggie Leeker" refreshedDate="43243.670197685184" createdVersion="5" refreshedVersion="5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ggie Leeker" refreshedDate="43243.727223842594" createdVersion="5" refreshedVersion="5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="55" zoomScaleNormal="5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5" bestFit="1" customWidth="1"/>
    <col min="16" max="16" width="22.7109375" style="8" bestFit="1" customWidth="1"/>
    <col min="17" max="17" width="13.42578125" bestFit="1" customWidth="1"/>
    <col min="18" max="18" width="18" bestFit="1" customWidth="1"/>
    <col min="19" max="19" width="35" style="14" bestFit="1" customWidth="1"/>
    <col min="20" max="20" width="31.28515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RIGHT(N2,LEN(N2)-SEARCH("/",N2,SEARCH("/",N2)))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RIGHT(N3,LEN(N3)-SEARCH("/",N3,SEARCH("/",N3)))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RIGHT(N67,LEN(N67)-SEARCH("/",N67,SEARCH("/",N67)))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RIGHT(N131,LEN(N131)-SEARCH("/",N131,SEARCH("/",N131)))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RIGHT(N195,LEN(N195)-SEARCH("/",N195,SEARCH("/",N195)))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RIGHT(N259,LEN(N259)-SEARCH("/",N259,SEARCH("/",N259)))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RIGHT(N323,LEN(N323)-SEARCH("/",N323,SEARCH("/",N323)))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RIGHT(N387,LEN(N387)-SEARCH("/",N387,SEARCH("/",N387)))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RIGHT(N451,LEN(N451)-SEARCH("/",N451,SEARCH("/",N451)))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RIGHT(N515,LEN(N515)-SEARCH("/",N515,SEARCH("/",N515)))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RIGHT(N579,LEN(N579)-SEARCH("/",N579,SEARCH("/",N579)))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RIGHT(N643,LEN(N643)-SEARCH("/",N643,SEARCH("/",N643)))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RIGHT(N707,LEN(N707)-SEARCH("/",N707,SEARCH("/",N707)))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RIGHT(N771,LEN(N771)-SEARCH("/",N771,SEARCH("/",N771)))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RIGHT(N835,LEN(N835)-SEARCH("/",N835,SEARCH("/",N835)))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RIGHT(N899,LEN(N899)-SEARCH("/",N899,SEARCH("/",N899)))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RIGHT(N963,LEN(N963)-SEARCH("/",N963,SEARCH("/",N963)))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RIGHT(N1027,LEN(N1027)-SEARCH("/",N1027,SEARCH("/",N1027)))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RIGHT(N1091,LEN(N1091)-SEARCH("/",N1091,SEARCH("/",N1091)))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RIGHT(N1155,LEN(N1155)-SEARCH("/",N1155,SEARCH("/",N1155)))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RIGHT(N1219,LEN(N1219)-SEARCH("/",N1219,SEARCH("/",N1219)))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RIGHT(N1283,LEN(N1283)-SEARCH("/",N1283,SEARCH("/",N1283)))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RIGHT(N1347,LEN(N1347)-SEARCH("/",N1347,SEARCH("/",N1347)))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RIGHT(N1411,LEN(N1411)-SEARCH("/",N1411,SEARCH("/",N1411)))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RIGHT(N1475,LEN(N1475)-SEARCH("/",N1475,SEARCH("/",N1475)))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RIGHT(N1539,LEN(N1539)-SEARCH("/",N1539,SEARCH("/",N1539)))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RIGHT(N1603,LEN(N1603)-SEARCH("/",N1603,SEARCH("/",N1603)))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RIGHT(N1667,LEN(N1667)-SEARCH("/",N1667,SEARCH("/",N1667)))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RIGHT(N1731,LEN(N1731)-SEARCH("/",N1731,SEARCH("/",N1731)))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RIGHT(N1795,LEN(N1795)-SEARCH("/",N1795,SEARCH("/",N1795)))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RIGHT(N1859,LEN(N1859)-SEARCH("/",N1859,SEARCH("/",N1859)))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RIGHT(N1923,LEN(N1923)-SEARCH("/",N1923,SEARCH("/",N1923)))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RIGHT(N1987,LEN(N1987)-SEARCH("/",N1987,SEARCH("/",N1987)))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RIGHT(N2051,LEN(N2051)-SEARCH("/",N2051,SEARCH("/",N2051)))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RIGHT(N2115,LEN(N2115)-SEARCH("/",N2115,SEARCH("/",N2115)))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RIGHT(N2179,LEN(N2179)-SEARCH("/",N2179,SEARCH("/",N2179)))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RIGHT(N2243,LEN(N2243)-SEARCH("/",N2243,SEARCH("/",N2243)))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RIGHT(N2307,LEN(N2307)-SEARCH("/",N2307,SEARCH("/",N2307)))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RIGHT(N2371,LEN(N2371)-SEARCH("/",N2371,SEARCH("/",N2371)))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RIGHT(N2435,LEN(N2435)-SEARCH("/",N2435,SEARCH("/",N2435)))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RIGHT(N2499,LEN(N2499)-SEARCH("/",N2499,SEARCH("/",N2499)))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RIGHT(N2563,LEN(N2563)-SEARCH("/",N2563,SEARCH("/",N2563)))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RIGHT(N2627,LEN(N2627)-SEARCH("/",N2627,SEARCH("/",N2627)))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RIGHT(N2691,LEN(N2691)-SEARCH("/",N2691,SEARCH("/",N2691)))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RIGHT(N2755,LEN(N2755)-SEARCH("/",N2755,SEARCH("/",N2755)))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RIGHT(N2819,LEN(N2819)-SEARCH("/",N2819,SEARCH("/",N2819)))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RIGHT(N2883,LEN(N2883)-SEARCH("/",N2883,SEARCH("/",N2883)))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RIGHT(N2947,LEN(N2947)-SEARCH("/",N2947,SEARCH("/",N2947)))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RIGHT(N3011,LEN(N3011)-SEARCH("/",N3011,SEARCH("/",N3011)))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RIGHT(N3075,LEN(N3075)-SEARCH("/",N3075,SEARCH("/",N3075)))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RIGHT(N3139,LEN(N3139)-SEARCH("/",N3139,SEARCH("/",N3139)))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RIGHT(N3203,LEN(N3203)-SEARCH("/",N3203,SEARCH("/",N3203)))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RIGHT(N3267,LEN(N3267)-SEARCH("/",N3267,SEARCH("/",N3267)))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RIGHT(N3331,LEN(N3331)-SEARCH("/",N3331,SEARCH("/",N3331)))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RIGHT(N3395,LEN(N3395)-SEARCH("/",N3395,SEARCH("/",N3395)))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RIGHT(N3459,LEN(N3459)-SEARCH("/",N3459,SEARCH("/",N3459)))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RIGHT(N3523,LEN(N3523)-SEARCH("/",N3523,SEARCH("/",N3523)))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RIGHT(N3587,LEN(N3587)-SEARCH("/",N3587,SEARCH("/",N3587)))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RIGHT(N3651,LEN(N3651)-SEARCH("/",N3651,SEARCH("/",N3651)))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RIGHT(N3715,LEN(N3715)-SEARCH("/",N3715,SEARCH("/",N3715)))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RIGHT(N3779,LEN(N3779)-SEARCH("/",N3779,SEARCH("/",N3779)))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RIGHT(N3843,LEN(N3843)-SEARCH("/",N3843,SEARCH("/",N3843)))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RIGHT(N3907,LEN(N3907)-SEARCH("/",N3907,SEARCH("/",N3907)))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RIGHT(N3971,LEN(N3971)-SEARCH("/",N3971,SEARCH("/",N3971)))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RIGHT(N4035,LEN(N4035)-SEARCH("/",N4035,SEARCH("/",N4035)))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RIGHT(N4099,LEN(N4099)-SEARCH("/",N4099,SEARCH("/",N4099)))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O38" sqref="O38:R39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3" customWidth="1"/>
    <col min="8" max="8" width="3.140625" customWidth="1"/>
    <col min="9" max="9" width="3.5703125" customWidth="1"/>
    <col min="10" max="10" width="3.42578125" customWidth="1"/>
    <col min="11" max="12" width="2.5703125" customWidth="1"/>
    <col min="13" max="13" width="4" customWidth="1"/>
    <col min="14" max="14" width="3.28515625" customWidth="1"/>
    <col min="15" max="15" width="3.42578125" customWidth="1"/>
    <col min="16" max="16" width="3" customWidth="1"/>
    <col min="17" max="17" width="4" customWidth="1"/>
    <col min="18" max="18" width="13.85546875" bestFit="1" customWidth="1"/>
    <col min="19" max="19" width="8" customWidth="1"/>
    <col min="20" max="20" width="3.7109375" customWidth="1"/>
    <col min="21" max="21" width="3.140625" customWidth="1"/>
    <col min="22" max="23" width="3.42578125" customWidth="1"/>
    <col min="24" max="24" width="3.28515625" customWidth="1"/>
    <col min="25" max="25" width="3.42578125" customWidth="1"/>
    <col min="26" max="26" width="3" customWidth="1"/>
    <col min="27" max="27" width="3.140625" customWidth="1"/>
    <col min="28" max="28" width="4" customWidth="1"/>
    <col min="29" max="29" width="3.42578125" customWidth="1"/>
    <col min="30" max="30" width="2.5703125" customWidth="1"/>
    <col min="31" max="31" width="3" customWidth="1"/>
    <col min="32" max="32" width="4" customWidth="1"/>
    <col min="33" max="33" width="3.28515625" customWidth="1"/>
    <col min="34" max="34" width="3.85546875" customWidth="1"/>
    <col min="35" max="35" width="3.42578125" customWidth="1"/>
    <col min="36" max="36" width="3" customWidth="1"/>
    <col min="37" max="37" width="5" customWidth="1"/>
    <col min="38" max="38" width="11" bestFit="1" customWidth="1"/>
    <col min="39" max="39" width="6.140625" customWidth="1"/>
    <col min="40" max="40" width="3.42578125" customWidth="1"/>
    <col min="41" max="41" width="3.140625" customWidth="1"/>
    <col min="42" max="42" width="3.5703125" customWidth="1"/>
    <col min="43" max="43" width="2.5703125" customWidth="1"/>
    <col min="44" max="44" width="4" customWidth="1"/>
    <col min="45" max="45" width="3.28515625" customWidth="1"/>
    <col min="46" max="46" width="3.42578125" customWidth="1"/>
    <col min="48" max="48" width="11.85546875" bestFit="1" customWidth="1"/>
    <col min="49" max="49" width="3.7109375" customWidth="1"/>
    <col min="50" max="50" width="3.140625" customWidth="1"/>
    <col min="51" max="52" width="3.42578125" customWidth="1"/>
    <col min="53" max="53" width="3.28515625" customWidth="1"/>
    <col min="54" max="54" width="3.42578125" customWidth="1"/>
    <col min="55" max="55" width="3" customWidth="1"/>
    <col min="56" max="56" width="3.140625" customWidth="1"/>
    <col min="57" max="57" width="4" customWidth="1"/>
    <col min="58" max="59" width="2.5703125" customWidth="1"/>
    <col min="60" max="61" width="3.28515625" customWidth="1"/>
    <col min="62" max="62" width="3.85546875" customWidth="1"/>
    <col min="63" max="63" width="3.42578125" customWidth="1"/>
    <col min="64" max="64" width="3" customWidth="1"/>
    <col min="65" max="65" width="3.42578125" customWidth="1"/>
    <col min="66" max="66" width="5" customWidth="1"/>
    <col min="67" max="67" width="15" bestFit="1" customWidth="1"/>
    <col min="68" max="68" width="11.28515625" bestFit="1" customWidth="1"/>
  </cols>
  <sheetData>
    <row r="1" spans="1:6" x14ac:dyDescent="0.25">
      <c r="A1" s="10" t="s">
        <v>8223</v>
      </c>
      <c r="B1" t="s">
        <v>8311</v>
      </c>
    </row>
    <row r="3" spans="1:6" x14ac:dyDescent="0.25">
      <c r="A3" s="10" t="s">
        <v>8310</v>
      </c>
      <c r="B3" s="10" t="s">
        <v>8323</v>
      </c>
    </row>
    <row r="4" spans="1:6" x14ac:dyDescent="0.25">
      <c r="A4" s="10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1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8311</v>
      </c>
    </row>
    <row r="2" spans="1:6" x14ac:dyDescent="0.25">
      <c r="A2" s="10" t="s">
        <v>8308</v>
      </c>
      <c r="B2" t="s">
        <v>8311</v>
      </c>
    </row>
    <row r="4" spans="1:6" x14ac:dyDescent="0.25">
      <c r="A4" s="10" t="s">
        <v>8310</v>
      </c>
      <c r="B4" s="10" t="s">
        <v>8323</v>
      </c>
    </row>
    <row r="5" spans="1:6" x14ac:dyDescent="0.25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26" sqref="I2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10" t="s">
        <v>8308</v>
      </c>
      <c r="B1" t="s">
        <v>8311</v>
      </c>
    </row>
    <row r="2" spans="1:5" x14ac:dyDescent="0.25">
      <c r="A2" s="10" t="s">
        <v>8379</v>
      </c>
      <c r="B2" t="s">
        <v>8311</v>
      </c>
    </row>
    <row r="4" spans="1:5" x14ac:dyDescent="0.25">
      <c r="A4" s="10" t="s">
        <v>8310</v>
      </c>
      <c r="B4" s="10" t="s">
        <v>8323</v>
      </c>
    </row>
    <row r="5" spans="1:5" x14ac:dyDescent="0.25">
      <c r="A5" s="10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5">
      <c r="A6" s="15" t="s">
        <v>8367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5" t="s">
        <v>8368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5" t="s">
        <v>8369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5" t="s">
        <v>8370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5" t="s">
        <v>8371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5" t="s">
        <v>8372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5" t="s">
        <v>8373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5" t="s">
        <v>8374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5" t="s">
        <v>8375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5" t="s">
        <v>8376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5" t="s">
        <v>8377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5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5" t="s">
        <v>8313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H23" sqref="H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6.7109375" style="5" bestFit="1" customWidth="1"/>
    <col min="7" max="7" width="17" style="5" bestFit="1" customWidth="1"/>
    <col min="8" max="8" width="20.28515625" style="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COUNTIF(Data!D:D, 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8389</v>
      </c>
      <c r="B3">
        <f>COUNTIFS(Data!D:D, "&gt;=1000", Data!D:D, "&lt;5000", Data!F:F, "successful")</f>
        <v>932</v>
      </c>
      <c r="C3">
        <f>COUNTIFS(Data!D:D, "&gt;=1000", Data!D:D, "&lt;5000", Data!F:F, "failed")</f>
        <v>420</v>
      </c>
      <c r="D3">
        <f>COUNTIFS(Data!D:D, "&gt;=1000", Data!D:D, "&lt;5000", Data!F:F, "canceled")</f>
        <v>60</v>
      </c>
      <c r="E3">
        <f>COUNTIFS(Data!D:D, "&gt;=1000", Data!D:D, "&lt;5000")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5">
      <c r="A4" t="s">
        <v>8390</v>
      </c>
      <c r="B4">
        <f>COUNTIFS(Data!D:D, "&gt;=5000", Data!D:D, "&lt;9999", Data!F:F, "successful")</f>
        <v>380</v>
      </c>
      <c r="C4">
        <f>COUNTIFS(Data!D:D, "&gt;=5000", Data!D:D, "&lt;9999", Data!F:F, "failed")</f>
        <v>282</v>
      </c>
      <c r="D4">
        <f>COUNTIFS(Data!D:D, "&gt;=5000", Data!D:D, "&lt;9999", Data!F:F, "canceled")</f>
        <v>51</v>
      </c>
      <c r="E4">
        <f>COUNTIFS(Data!D:D, "&gt;=5000", Data!D:D, "&lt;9999")</f>
        <v>719</v>
      </c>
      <c r="F4" s="5">
        <f t="shared" si="0"/>
        <v>0.52851182197496527</v>
      </c>
      <c r="G4" s="5">
        <f t="shared" si="1"/>
        <v>0.39221140472878996</v>
      </c>
      <c r="H4" s="5">
        <f t="shared" si="2"/>
        <v>7.0931849791376914E-2</v>
      </c>
    </row>
    <row r="5" spans="1:8" x14ac:dyDescent="0.25">
      <c r="A5" t="s">
        <v>8391</v>
      </c>
      <c r="B5">
        <f>COUNTIFS(Data!D:D, "&gt;=10000", Data!D:D, "&lt;15000", Data!F:F, "successful")</f>
        <v>168</v>
      </c>
      <c r="C5">
        <f>COUNTIFS(Data!D:D, "&gt;=10000", Data!D:D, "&lt;15000", Data!F:F, "failed")</f>
        <v>144</v>
      </c>
      <c r="D5">
        <f>COUNTIFS(Data!D:D, "&gt;=10000", Data!D:D, "&lt;15000", Data!F:F, "canceled")</f>
        <v>40</v>
      </c>
      <c r="E5">
        <f>COUNTIFS(Data!D:D, "&gt;=10000", Data!D:D, "&lt;15000")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8392</v>
      </c>
      <c r="B6">
        <f>COUNTIFS(Data!D:D, "&gt;=15000", Data!D:D, "&lt;20000", Data!F:F, "successful")</f>
        <v>94</v>
      </c>
      <c r="C6">
        <f>COUNTIFS(Data!D:D, "&gt;=15000", Data!D:D, "&lt;20000", Data!F:F, "failed")</f>
        <v>90</v>
      </c>
      <c r="D6">
        <f>COUNTIFS(Data!D:D, "&gt;=15000", Data!D:D, "&lt;20000", Data!F:F, "canceled")</f>
        <v>17</v>
      </c>
      <c r="E6">
        <f>COUNTIFS(Data!D:D, "&gt;=15000", Data!D:D, "&lt;20000")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8393</v>
      </c>
      <c r="B7">
        <f>COUNTIFS(Data!D:D, "&gt;=20000", Data!D:D, "&lt;25000", Data!F:F, "successful")</f>
        <v>62</v>
      </c>
      <c r="C7">
        <f>COUNTIFS(Data!D:D, "&gt;=20000", Data!D:D, "&lt;25000", Data!F:F, "failed")</f>
        <v>72</v>
      </c>
      <c r="D7">
        <f>COUNTIFS(Data!D:D, "&gt;=20000", Data!D:D, "&lt;25000", Data!F:F, "canceled")</f>
        <v>14</v>
      </c>
      <c r="E7">
        <f>COUNTIFS(Data!D:D, "&gt;=20000", Data!D:D, "&lt;25000")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8394</v>
      </c>
      <c r="B8">
        <f>COUNTIFS(Data!D:D, "&gt;=25000", Data!D:D, "&lt;30000", Data!F:F, "successful")</f>
        <v>55</v>
      </c>
      <c r="C8">
        <f>COUNTIFS(Data!D:D, "&gt;=25000", Data!D:D, "&lt;30000", Data!F:F, "failed")</f>
        <v>64</v>
      </c>
      <c r="D8">
        <f>COUNTIFS(Data!D:D, "&gt;=25000", Data!D:D, "&lt;30000", Data!F:F, "canceled")</f>
        <v>18</v>
      </c>
      <c r="E8">
        <f>COUNTIFS(Data!D:D, "&gt;=25000", Data!D:D, "&lt;30000")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8395</v>
      </c>
      <c r="B9">
        <f>COUNTIFS(Data!D:D, "&gt;=30000", Data!D:D, "&lt;35000", Data!F:F, "successful")</f>
        <v>32</v>
      </c>
      <c r="C9">
        <f>COUNTIFS(Data!D:D, "&gt;=30000", Data!D:D, "&lt;35000", Data!F:F, "failed")</f>
        <v>37</v>
      </c>
      <c r="D9">
        <f>COUNTIFS(Data!D:D, "&gt;=30000", Data!D:D, "&lt;35000", Data!F:F, "canceled")</f>
        <v>13</v>
      </c>
      <c r="E9">
        <f>COUNTIFS(Data!D:D, "&gt;=30000", Data!D:D, "&lt;35000")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8396</v>
      </c>
      <c r="B10">
        <f>COUNTIFS(Data!D:D, "&gt;=35000", Data!D:D, "&lt;40000", Data!F:F, "successful")</f>
        <v>26</v>
      </c>
      <c r="C10">
        <f>COUNTIFS(Data!D:D, "&gt;=35000", Data!D:D, "&lt;40000", Data!F:F, "failed")</f>
        <v>22</v>
      </c>
      <c r="D10">
        <f>COUNTIFS(Data!D:D, "&gt;=35000", Data!D:D, "&lt;40000", Data!F:F, "canceled")</f>
        <v>7</v>
      </c>
      <c r="E10">
        <f>COUNTIFS(Data!D:D, "&gt;=35000", Data!D:D, "&lt;40000")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>
        <f>COUNTIFS(Data!D:D, "&gt;=40000", Data!D:D, "&lt;45000", Data!F:F, "successful")</f>
        <v>21</v>
      </c>
      <c r="C11">
        <f>COUNTIFS(Data!D:D, "&gt;=40000", Data!D:D, "&lt;45000", Data!F:F, "failed")</f>
        <v>16</v>
      </c>
      <c r="D11">
        <f>COUNTIFS(Data!D:D, "&gt;=40000", Data!D:D, "&lt;45000", Data!F:F, "canceled")</f>
        <v>6</v>
      </c>
      <c r="E11">
        <f>COUNTIFS(Data!D:D, "&gt;=40000", Data!D:D, "&lt;45000")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8398</v>
      </c>
      <c r="B12">
        <f>COUNTIFS(Data!D:D, "&gt;=45000", Data!D:D, "&lt;50000", Data!F:F, "successful")</f>
        <v>6</v>
      </c>
      <c r="C12">
        <f>COUNTIFS(Data!D:D, "&gt;=45000", Data!D:D, "&lt;50000", Data!F:F, "failed")</f>
        <v>11</v>
      </c>
      <c r="D12">
        <f>COUNTIFS(Data!D:D, "&gt;=45000", Data!D:D, "&lt;50000", Data!F:F, "canceled")</f>
        <v>4</v>
      </c>
      <c r="E12">
        <f>COUNTIFS(Data!D:D, "&gt;=45000", Data!D:D, "&lt;50000")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>COUNTIFS(Data!D:D, 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#1</vt:lpstr>
      <vt:lpstr>Pivot Table #2</vt:lpstr>
      <vt:lpstr>Pivot Table #3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Maggie Leeker</cp:lastModifiedBy>
  <dcterms:created xsi:type="dcterms:W3CDTF">2017-04-20T15:17:24Z</dcterms:created>
  <dcterms:modified xsi:type="dcterms:W3CDTF">2018-05-31T13:55:15Z</dcterms:modified>
</cp:coreProperties>
</file>