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Teush'mi\Desktop\"/>
    </mc:Choice>
  </mc:AlternateContent>
  <bookViews>
    <workbookView xWindow="0" yWindow="0" windowWidth="28800" windowHeight="10800" tabRatio="717"/>
  </bookViews>
  <sheets>
    <sheet name="ACCUEIL" sheetId="12" r:id="rId1"/>
    <sheet name="NOTE DE LECTURE" sheetId="9" r:id="rId2"/>
    <sheet name="COMMUNE" sheetId="8" r:id="rId3"/>
    <sheet name="DEPARTEMENT" sheetId="10" r:id="rId4"/>
    <sheet name="DEFINITIONS" sheetId="11" r:id="rId5"/>
    <sheet name="BASE DE DONNEES" sheetId="1" r:id="rId6"/>
    <sheet name="ESRI_MAPINFO_SHEET" sheetId="13" state="veryHidden" r:id="rId7"/>
  </sheets>
  <functionGroups builtInGroupCount="18"/>
  <definedNames>
    <definedName name="_xlnm._FilterDatabase" localSheetId="5" hidden="1">'BASE DE DONNEES'!$B$49:$B$71</definedName>
    <definedName name="catégorie">'BASE DE DONNEES'!$B$145:$G$145</definedName>
    <definedName name="D_AUB">'BASE DE DONNEES'!$E$140</definedName>
    <definedName name="D_AUL">'BASE DE DONNEES'!$F$140</definedName>
    <definedName name="D_BAG">'BASE DE DONNEES'!$G$140</definedName>
    <definedName name="D_BLA">'BASE DE DONNEES'!$H$140</definedName>
    <definedName name="D_BOB">'BASE DE DONNEES'!$I$140</definedName>
    <definedName name="D_BON">'BASE DE DONNEES'!$J$140</definedName>
    <definedName name="D_BOU">'BASE DE DONNEES'!$K$140</definedName>
    <definedName name="D_CLI">'BASE DE DONNEES'!$L$140</definedName>
    <definedName name="D_COUB">'BASE DE DONNEES'!$M$140</definedName>
    <definedName name="D_COUR">'BASE DE DONNEES'!$N$140</definedName>
    <definedName name="D_DRA">'BASE DE DONNEES'!$O$140</definedName>
    <definedName name="D_DUG">'BASE DE DONNEES'!$P$140</definedName>
    <definedName name="D_EPI">'BASE DE DONNEES'!$Q$140</definedName>
    <definedName name="D_GAG">'BASE DE DONNEES'!$R$140</definedName>
    <definedName name="D_GOU">'BASE DE DONNEES'!$S$140</definedName>
    <definedName name="D_ILE">'BASE DE DONNEES'!$T$140</definedName>
    <definedName name="D_LIL">'BASE DE DONNEES'!$U$140</definedName>
    <definedName name="D_LIV">'BASE DE DONNEES'!$V$140</definedName>
    <definedName name="D_MONTF">'BASE DE DONNEES'!$W$140</definedName>
    <definedName name="D_MONTR">'BASE DE DONNEES'!$X$140</definedName>
    <definedName name="D_NEUPLAI">'BASE DE DONNEES'!$Y$140</definedName>
    <definedName name="D_NEUSUR">'BASE DE DONNEES'!$Z$140</definedName>
    <definedName name="D_NOIGRA">'BASE DE DONNEES'!$AA$140</definedName>
    <definedName name="D_NOISEC">'BASE DE DONNEES'!$AB$140</definedName>
    <definedName name="D_PAN">'BASE DE DONNEES'!$AC$140</definedName>
    <definedName name="D_PAV">'BASE DE DONNEES'!$AD$140</definedName>
    <definedName name="D_PIE">'BASE DE DONNEES'!$AE$140</definedName>
    <definedName name="D_PRE">'BASE DE DONNEES'!$AF$140</definedName>
    <definedName name="D_RAI">'BASE DE DONNEES'!$AG$140</definedName>
    <definedName name="D_ROM">'BASE DE DONNEES'!$AH$140</definedName>
    <definedName name="D_ROS">'BASE DE DONNEES'!$AI$140</definedName>
    <definedName name="D_SAIDEN">'BASE DE DONNEES'!$AJ$140</definedName>
    <definedName name="D_SAIOUE">'BASE DE DONNEES'!$AK$140</definedName>
    <definedName name="D_SEV">'BASE DE DONNEES'!$AL$140</definedName>
    <definedName name="D_STA">'BASE DE DONNEES'!$AM$140</definedName>
    <definedName name="D_TRE">'BASE DE DONNEES'!$AN$140</definedName>
    <definedName name="D_VAU">'BASE DE DONNEES'!$AO$140</definedName>
    <definedName name="D_VILMOM">'BASE DE DONNEES'!$AP$140</definedName>
    <definedName name="D_VILPIN">'BASE DE DONNEES'!$AQ$140</definedName>
    <definedName name="D_VILTAN">'BASE DE DONNEES'!$AR$140</definedName>
    <definedName name="Démographie">'BASE DE DONNEES'!$F$146:$F$165</definedName>
    <definedName name="Famille">'BASE DE DONNEES'!$D$146:$D$155</definedName>
    <definedName name="Handicap">'BASE DE DONNEES'!$C$146:$C$151</definedName>
    <definedName name="Insertion">'BASE DE DONNEES'!$B$146:$B$161</definedName>
    <definedName name="MapNameToShape">'BASE DE DONNEES'!$A$282:$B$321</definedName>
    <definedName name="MapValueToColor">'BASE DE DONNEES'!$A$268:$B$277</definedName>
    <definedName name="myColorScales">'BASE DE DONNEES'!$E$206:$AA$215</definedName>
    <definedName name="myColorScaleSelection">'BASE DE DONNEES'!$B$265</definedName>
    <definedName name="myLegend">DEPARTEMENT!$N$36:$N$45</definedName>
    <definedName name="Seniors">'BASE DE DONNEES'!$E$146:$E$149</definedName>
    <definedName name="_xlnm.Print_Area" localSheetId="2">COMMUNE!$A$1:$N$97</definedName>
    <definedName name="_xlnm.Print_Area" localSheetId="3">DEPARTEMENT!$A$1:$Q$92</definedName>
    <definedName name="_xlnm.Print_Area" localSheetId="1">'NOTE DE LECTURE'!$A$1:$X$151</definedName>
  </definedNames>
  <calcPr calcId="162913"/>
</workbook>
</file>

<file path=xl/calcChain.xml><?xml version="1.0" encoding="utf-8"?>
<calcChain xmlns="http://schemas.openxmlformats.org/spreadsheetml/2006/main">
  <c r="BZ6" i="1" l="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5" i="1"/>
  <c r="G13" i="11"/>
  <c r="C9" i="8"/>
  <c r="D9" i="8"/>
  <c r="M30" i="10" l="1"/>
  <c r="AR120" i="1"/>
  <c r="AR121" i="1"/>
  <c r="AR122" i="1"/>
  <c r="AR123" i="1"/>
  <c r="AR124" i="1"/>
  <c r="AR125" i="1"/>
  <c r="AR126" i="1"/>
  <c r="AR127" i="1"/>
  <c r="AR128" i="1"/>
  <c r="AR129" i="1"/>
  <c r="AR130" i="1"/>
  <c r="AR131" i="1"/>
  <c r="AR133" i="1"/>
  <c r="AR134" i="1"/>
  <c r="AR135" i="1"/>
  <c r="AR137" i="1"/>
  <c r="AR138" i="1"/>
  <c r="AR119" i="1"/>
  <c r="C11" i="8"/>
  <c r="BY44" i="1"/>
  <c r="BY6" i="1"/>
  <c r="BY7" i="1"/>
  <c r="BY8" i="1"/>
  <c r="BY9" i="1"/>
  <c r="BY10" i="1"/>
  <c r="BY11" i="1"/>
  <c r="BY12" i="1"/>
  <c r="BY13" i="1"/>
  <c r="BY14" i="1"/>
  <c r="BY15" i="1"/>
  <c r="BY16" i="1"/>
  <c r="BY17" i="1"/>
  <c r="BY18" i="1"/>
  <c r="BY19" i="1"/>
  <c r="BY20" i="1"/>
  <c r="BY21" i="1"/>
  <c r="BY22" i="1"/>
  <c r="BY23" i="1"/>
  <c r="BY24" i="1"/>
  <c r="BY25" i="1"/>
  <c r="BY26" i="1"/>
  <c r="BY27" i="1"/>
  <c r="BY28" i="1"/>
  <c r="BY29" i="1"/>
  <c r="BY30" i="1"/>
  <c r="BY31" i="1"/>
  <c r="BY32" i="1"/>
  <c r="BY33" i="1"/>
  <c r="BY34" i="1"/>
  <c r="BY35" i="1"/>
  <c r="BY36" i="1"/>
  <c r="BY37" i="1"/>
  <c r="BY38" i="1"/>
  <c r="BY39" i="1"/>
  <c r="BY40" i="1"/>
  <c r="BY41" i="1"/>
  <c r="BY42" i="1"/>
  <c r="BY43" i="1"/>
  <c r="BY5" i="1"/>
  <c r="B2" i="10"/>
  <c r="D58" i="8"/>
  <c r="G21" i="8"/>
  <c r="H30" i="8"/>
  <c r="D80" i="8"/>
  <c r="D77" i="8"/>
  <c r="C80" i="8"/>
  <c r="C75" i="8"/>
  <c r="D78" i="8"/>
  <c r="C78" i="8"/>
  <c r="C77" i="8"/>
  <c r="C51" i="8"/>
  <c r="D75" i="8"/>
  <c r="D74" i="8"/>
  <c r="C74" i="8"/>
  <c r="D76" i="8" l="1"/>
  <c r="J75" i="8" s="1"/>
  <c r="D79" i="8"/>
  <c r="J76" i="8" s="1"/>
  <c r="C79" i="8"/>
  <c r="I76" i="8" s="1"/>
  <c r="C76" i="8"/>
  <c r="I75" i="8" s="1"/>
  <c r="I67" i="10"/>
  <c r="C57" i="10"/>
  <c r="C6" i="10"/>
  <c r="C67" i="10"/>
  <c r="F142" i="10" l="1"/>
  <c r="AS138" i="1"/>
  <c r="AS111" i="1" s="1"/>
  <c r="AS128" i="1"/>
  <c r="AS117" i="1"/>
  <c r="AR117" i="1"/>
  <c r="AQ117" i="1"/>
  <c r="AP117" i="1"/>
  <c r="AO117" i="1"/>
  <c r="AN117" i="1"/>
  <c r="AM117" i="1"/>
  <c r="AL117" i="1"/>
  <c r="AK117" i="1"/>
  <c r="AJ117" i="1"/>
  <c r="AI117" i="1"/>
  <c r="AH117" i="1"/>
  <c r="AG117" i="1"/>
  <c r="AF117" i="1"/>
  <c r="AE117" i="1"/>
  <c r="AD117" i="1"/>
  <c r="AC117" i="1"/>
  <c r="AB117" i="1"/>
  <c r="AA117" i="1"/>
  <c r="Z117" i="1"/>
  <c r="Y117" i="1"/>
  <c r="X117" i="1"/>
  <c r="W117" i="1"/>
  <c r="V117" i="1"/>
  <c r="U117" i="1"/>
  <c r="T117" i="1"/>
  <c r="S117" i="1"/>
  <c r="R117" i="1"/>
  <c r="Q117" i="1"/>
  <c r="P117" i="1"/>
  <c r="O117" i="1"/>
  <c r="N117" i="1"/>
  <c r="M117" i="1"/>
  <c r="L117" i="1"/>
  <c r="K117" i="1"/>
  <c r="J117" i="1"/>
  <c r="I117" i="1"/>
  <c r="H117" i="1"/>
  <c r="G117" i="1"/>
  <c r="F117" i="1"/>
  <c r="E117" i="1"/>
  <c r="AR111" i="1"/>
  <c r="AQ111" i="1"/>
  <c r="AP111" i="1"/>
  <c r="AO111" i="1"/>
  <c r="AN111" i="1"/>
  <c r="AM111" i="1"/>
  <c r="AL111" i="1"/>
  <c r="AK111" i="1"/>
  <c r="AJ111" i="1"/>
  <c r="AI111" i="1"/>
  <c r="AH111" i="1"/>
  <c r="AG111" i="1"/>
  <c r="AF111" i="1"/>
  <c r="AE111" i="1"/>
  <c r="AD111" i="1"/>
  <c r="AC111" i="1"/>
  <c r="AB111" i="1"/>
  <c r="AA111" i="1"/>
  <c r="Z111" i="1"/>
  <c r="Y111" i="1"/>
  <c r="X111" i="1"/>
  <c r="W111" i="1"/>
  <c r="V111" i="1"/>
  <c r="U111" i="1"/>
  <c r="T111" i="1"/>
  <c r="S111" i="1"/>
  <c r="R111" i="1"/>
  <c r="Q111" i="1"/>
  <c r="P111" i="1"/>
  <c r="O111" i="1"/>
  <c r="N111" i="1"/>
  <c r="M111" i="1"/>
  <c r="L111" i="1"/>
  <c r="K111" i="1"/>
  <c r="J111" i="1"/>
  <c r="I111" i="1"/>
  <c r="H111" i="1"/>
  <c r="G111" i="1"/>
  <c r="F111" i="1"/>
  <c r="E111" i="1"/>
  <c r="AR109" i="1"/>
  <c r="AQ109" i="1"/>
  <c r="AP109" i="1"/>
  <c r="AO109" i="1"/>
  <c r="AN109" i="1"/>
  <c r="AM109" i="1"/>
  <c r="AL109" i="1"/>
  <c r="AK109" i="1"/>
  <c r="AJ109" i="1"/>
  <c r="AI109" i="1"/>
  <c r="AH109" i="1"/>
  <c r="AG109" i="1"/>
  <c r="AF109" i="1"/>
  <c r="AE109" i="1"/>
  <c r="AD109" i="1"/>
  <c r="AC109" i="1"/>
  <c r="AB109" i="1"/>
  <c r="AA109" i="1"/>
  <c r="Z109" i="1"/>
  <c r="Y109" i="1"/>
  <c r="X109" i="1"/>
  <c r="W109" i="1"/>
  <c r="V109" i="1"/>
  <c r="U109" i="1"/>
  <c r="T109" i="1"/>
  <c r="S109" i="1"/>
  <c r="R109" i="1"/>
  <c r="Q109" i="1"/>
  <c r="P109" i="1"/>
  <c r="O109" i="1"/>
  <c r="N109" i="1"/>
  <c r="M109" i="1"/>
  <c r="L109" i="1"/>
  <c r="K109" i="1"/>
  <c r="J109" i="1"/>
  <c r="I109" i="1"/>
  <c r="H109" i="1"/>
  <c r="G109" i="1"/>
  <c r="F109" i="1"/>
  <c r="E109" i="1"/>
  <c r="AR107" i="1"/>
  <c r="AQ107" i="1"/>
  <c r="AP107" i="1"/>
  <c r="AO107" i="1"/>
  <c r="AN107" i="1"/>
  <c r="AM107" i="1"/>
  <c r="AL107" i="1"/>
  <c r="AK107" i="1"/>
  <c r="AJ107" i="1"/>
  <c r="AI107" i="1"/>
  <c r="AH107" i="1"/>
  <c r="AG107" i="1"/>
  <c r="AF107" i="1"/>
  <c r="AF140" i="1" s="1"/>
  <c r="D41" i="10" s="1"/>
  <c r="AE107" i="1"/>
  <c r="AD107" i="1"/>
  <c r="AC107" i="1"/>
  <c r="AB107" i="1"/>
  <c r="AB140" i="1" s="1"/>
  <c r="D37" i="10" s="1"/>
  <c r="AA107" i="1"/>
  <c r="Z107" i="1"/>
  <c r="Y107" i="1"/>
  <c r="X107" i="1"/>
  <c r="X140" i="1" s="1"/>
  <c r="D33" i="10" s="1"/>
  <c r="W107" i="1"/>
  <c r="V107" i="1"/>
  <c r="U107" i="1"/>
  <c r="T107" i="1"/>
  <c r="T140" i="1" s="1"/>
  <c r="D29" i="10" s="1"/>
  <c r="S107" i="1"/>
  <c r="R107" i="1"/>
  <c r="Q107" i="1"/>
  <c r="P107" i="1"/>
  <c r="P140" i="1" s="1"/>
  <c r="D25" i="10" s="1"/>
  <c r="O107" i="1"/>
  <c r="N107" i="1"/>
  <c r="M107" i="1"/>
  <c r="L107" i="1"/>
  <c r="L140" i="1" s="1"/>
  <c r="D21" i="10" s="1"/>
  <c r="K107" i="1"/>
  <c r="J107" i="1"/>
  <c r="I107" i="1"/>
  <c r="H107" i="1"/>
  <c r="H140" i="1" s="1"/>
  <c r="D17" i="10" s="1"/>
  <c r="G107" i="1"/>
  <c r="F107" i="1"/>
  <c r="E107" i="1"/>
  <c r="AS104" i="1"/>
  <c r="AR104" i="1"/>
  <c r="AQ104" i="1"/>
  <c r="AP104" i="1"/>
  <c r="AO104" i="1"/>
  <c r="AN104" i="1"/>
  <c r="AM104" i="1"/>
  <c r="AL104" i="1"/>
  <c r="AK104" i="1"/>
  <c r="AJ104" i="1"/>
  <c r="AI104" i="1"/>
  <c r="AH104" i="1"/>
  <c r="AG104" i="1"/>
  <c r="AF104" i="1"/>
  <c r="AE104" i="1"/>
  <c r="AD104" i="1"/>
  <c r="AC104" i="1"/>
  <c r="AB104" i="1"/>
  <c r="AA104" i="1"/>
  <c r="Z104" i="1"/>
  <c r="Y104" i="1"/>
  <c r="X104" i="1"/>
  <c r="W104" i="1"/>
  <c r="V104" i="1"/>
  <c r="U104" i="1"/>
  <c r="T104" i="1"/>
  <c r="S104" i="1"/>
  <c r="R104" i="1"/>
  <c r="Q104" i="1"/>
  <c r="P104" i="1"/>
  <c r="O104" i="1"/>
  <c r="N104" i="1"/>
  <c r="M104" i="1"/>
  <c r="L104" i="1"/>
  <c r="K104" i="1"/>
  <c r="J104" i="1"/>
  <c r="I104" i="1"/>
  <c r="H104" i="1"/>
  <c r="G104" i="1"/>
  <c r="F104" i="1"/>
  <c r="E104" i="1"/>
  <c r="AR100" i="1"/>
  <c r="AQ100" i="1"/>
  <c r="AP100" i="1"/>
  <c r="AP140" i="1" s="1"/>
  <c r="D51" i="10" s="1"/>
  <c r="AO100" i="1"/>
  <c r="AN100" i="1"/>
  <c r="AM100" i="1"/>
  <c r="AL100" i="1"/>
  <c r="AL140" i="1" s="1"/>
  <c r="D47" i="10" s="1"/>
  <c r="AK100" i="1"/>
  <c r="AJ100" i="1"/>
  <c r="AI100" i="1"/>
  <c r="AH100" i="1"/>
  <c r="AH140" i="1" s="1"/>
  <c r="D43" i="10" s="1"/>
  <c r="AG100" i="1"/>
  <c r="AF100" i="1"/>
  <c r="AE100" i="1"/>
  <c r="AD100" i="1"/>
  <c r="AD140" i="1" s="1"/>
  <c r="D39" i="10" s="1"/>
  <c r="AC100" i="1"/>
  <c r="AB100" i="1"/>
  <c r="AA100" i="1"/>
  <c r="Z100" i="1"/>
  <c r="Z140" i="1" s="1"/>
  <c r="D35" i="10" s="1"/>
  <c r="Y100" i="1"/>
  <c r="X100" i="1"/>
  <c r="W100" i="1"/>
  <c r="V100" i="1"/>
  <c r="V140" i="1" s="1"/>
  <c r="D31" i="10" s="1"/>
  <c r="U100" i="1"/>
  <c r="T100" i="1"/>
  <c r="S100" i="1"/>
  <c r="R100" i="1"/>
  <c r="R140" i="1" s="1"/>
  <c r="D27" i="10" s="1"/>
  <c r="Q100" i="1"/>
  <c r="P100" i="1"/>
  <c r="O100" i="1"/>
  <c r="N100" i="1"/>
  <c r="N140" i="1" s="1"/>
  <c r="D23" i="10" s="1"/>
  <c r="M100" i="1"/>
  <c r="L100" i="1"/>
  <c r="K100" i="1"/>
  <c r="J100" i="1"/>
  <c r="J140" i="1" s="1"/>
  <c r="D19" i="10" s="1"/>
  <c r="I100" i="1"/>
  <c r="H100" i="1"/>
  <c r="G100" i="1"/>
  <c r="F100" i="1"/>
  <c r="E100" i="1"/>
  <c r="AR98" i="1"/>
  <c r="AQ98" i="1"/>
  <c r="AP98" i="1"/>
  <c r="AO98" i="1"/>
  <c r="AN98" i="1"/>
  <c r="AM98" i="1"/>
  <c r="AL98" i="1"/>
  <c r="AK98" i="1"/>
  <c r="AJ98" i="1"/>
  <c r="AI98" i="1"/>
  <c r="AH98" i="1"/>
  <c r="AG98" i="1"/>
  <c r="AF98" i="1"/>
  <c r="AE98" i="1"/>
  <c r="AD98" i="1"/>
  <c r="AC98" i="1"/>
  <c r="AB98" i="1"/>
  <c r="AA98" i="1"/>
  <c r="Z98" i="1"/>
  <c r="Y98" i="1"/>
  <c r="X98" i="1"/>
  <c r="W98" i="1"/>
  <c r="V98" i="1"/>
  <c r="U98" i="1"/>
  <c r="T98" i="1"/>
  <c r="S98" i="1"/>
  <c r="R98" i="1"/>
  <c r="Q98" i="1"/>
  <c r="P98" i="1"/>
  <c r="O98" i="1"/>
  <c r="N98" i="1"/>
  <c r="M98" i="1"/>
  <c r="L98" i="1"/>
  <c r="K98" i="1"/>
  <c r="J98" i="1"/>
  <c r="I98" i="1"/>
  <c r="H98" i="1"/>
  <c r="G98" i="1"/>
  <c r="F98" i="1"/>
  <c r="E98" i="1"/>
  <c r="AR93" i="1"/>
  <c r="AQ93" i="1"/>
  <c r="AP93" i="1"/>
  <c r="AO93" i="1"/>
  <c r="AN93" i="1"/>
  <c r="AM93" i="1"/>
  <c r="AL93" i="1"/>
  <c r="AK93" i="1"/>
  <c r="AJ93" i="1"/>
  <c r="AI93" i="1"/>
  <c r="AH93" i="1"/>
  <c r="AG93" i="1"/>
  <c r="AF93" i="1"/>
  <c r="AE93" i="1"/>
  <c r="AD93" i="1"/>
  <c r="AC93" i="1"/>
  <c r="AB93" i="1"/>
  <c r="AA93" i="1"/>
  <c r="Z93" i="1"/>
  <c r="Y93" i="1"/>
  <c r="X93" i="1"/>
  <c r="W93" i="1"/>
  <c r="V93" i="1"/>
  <c r="U93" i="1"/>
  <c r="T93" i="1"/>
  <c r="S93" i="1"/>
  <c r="R93" i="1"/>
  <c r="Q93" i="1"/>
  <c r="P93" i="1"/>
  <c r="O93" i="1"/>
  <c r="N93" i="1"/>
  <c r="M93" i="1"/>
  <c r="L93" i="1"/>
  <c r="K93" i="1"/>
  <c r="J93" i="1"/>
  <c r="I93" i="1"/>
  <c r="H93" i="1"/>
  <c r="G93" i="1"/>
  <c r="F93" i="1"/>
  <c r="E93" i="1"/>
  <c r="AS90" i="1"/>
  <c r="AR90" i="1"/>
  <c r="AQ90" i="1"/>
  <c r="AP90" i="1"/>
  <c r="AO90" i="1"/>
  <c r="AN90" i="1"/>
  <c r="AM90" i="1"/>
  <c r="AL90" i="1"/>
  <c r="AK90" i="1"/>
  <c r="AJ90" i="1"/>
  <c r="AI90" i="1"/>
  <c r="AH90" i="1"/>
  <c r="AG90" i="1"/>
  <c r="AF90" i="1"/>
  <c r="AE90" i="1"/>
  <c r="AD90" i="1"/>
  <c r="AC90" i="1"/>
  <c r="AB90" i="1"/>
  <c r="AA90" i="1"/>
  <c r="Z90" i="1"/>
  <c r="Y90" i="1"/>
  <c r="X90" i="1"/>
  <c r="W90" i="1"/>
  <c r="V90" i="1"/>
  <c r="U90" i="1"/>
  <c r="T90" i="1"/>
  <c r="S90" i="1"/>
  <c r="R90" i="1"/>
  <c r="Q90" i="1"/>
  <c r="P90" i="1"/>
  <c r="O90" i="1"/>
  <c r="N90" i="1"/>
  <c r="M90" i="1"/>
  <c r="L90" i="1"/>
  <c r="K90" i="1"/>
  <c r="J90" i="1"/>
  <c r="I90" i="1"/>
  <c r="H90" i="1"/>
  <c r="G90" i="1"/>
  <c r="F90" i="1"/>
  <c r="E90" i="1"/>
  <c r="AR89" i="1"/>
  <c r="AQ89" i="1"/>
  <c r="AP89" i="1"/>
  <c r="AO89" i="1"/>
  <c r="AN89" i="1"/>
  <c r="AM89" i="1"/>
  <c r="AL89" i="1"/>
  <c r="AK89" i="1"/>
  <c r="AJ89" i="1"/>
  <c r="AI89" i="1"/>
  <c r="AH89" i="1"/>
  <c r="AG89" i="1"/>
  <c r="AF89" i="1"/>
  <c r="AE89" i="1"/>
  <c r="AD89" i="1"/>
  <c r="AC89" i="1"/>
  <c r="AB89" i="1"/>
  <c r="AA89" i="1"/>
  <c r="Z89" i="1"/>
  <c r="Y89" i="1"/>
  <c r="X89" i="1"/>
  <c r="W89" i="1"/>
  <c r="V89" i="1"/>
  <c r="T89" i="1"/>
  <c r="R89" i="1"/>
  <c r="Q89" i="1"/>
  <c r="P89" i="1"/>
  <c r="O89" i="1"/>
  <c r="N89" i="1"/>
  <c r="M89" i="1"/>
  <c r="L89" i="1"/>
  <c r="K89" i="1"/>
  <c r="J89" i="1"/>
  <c r="I89" i="1"/>
  <c r="H89" i="1"/>
  <c r="G89" i="1"/>
  <c r="F89" i="1"/>
  <c r="E89" i="1"/>
  <c r="AS88" i="1"/>
  <c r="AR88" i="1"/>
  <c r="AQ88" i="1"/>
  <c r="AP88" i="1"/>
  <c r="AO88" i="1"/>
  <c r="AN88" i="1"/>
  <c r="AM88" i="1"/>
  <c r="AL88" i="1"/>
  <c r="AK88" i="1"/>
  <c r="AJ88" i="1"/>
  <c r="AI88" i="1"/>
  <c r="AH88" i="1"/>
  <c r="AG88" i="1"/>
  <c r="AF88" i="1"/>
  <c r="AE88" i="1"/>
  <c r="AD88" i="1"/>
  <c r="AC88" i="1"/>
  <c r="AB88" i="1"/>
  <c r="AA88" i="1"/>
  <c r="Z88" i="1"/>
  <c r="Y88" i="1"/>
  <c r="X88" i="1"/>
  <c r="W88" i="1"/>
  <c r="V88" i="1"/>
  <c r="U88" i="1"/>
  <c r="T88" i="1"/>
  <c r="S88" i="1"/>
  <c r="R88" i="1"/>
  <c r="Q88" i="1"/>
  <c r="P88" i="1"/>
  <c r="O88" i="1"/>
  <c r="N88" i="1"/>
  <c r="M88" i="1"/>
  <c r="L88" i="1"/>
  <c r="K88" i="1"/>
  <c r="J88" i="1"/>
  <c r="I88" i="1"/>
  <c r="H88" i="1"/>
  <c r="G88" i="1"/>
  <c r="F88" i="1"/>
  <c r="E88" i="1"/>
  <c r="AR87" i="1"/>
  <c r="AQ87" i="1"/>
  <c r="AP87" i="1"/>
  <c r="AO87" i="1"/>
  <c r="AN87" i="1"/>
  <c r="AM87" i="1"/>
  <c r="AL87" i="1"/>
  <c r="AK87" i="1"/>
  <c r="AJ87" i="1"/>
  <c r="AI87" i="1"/>
  <c r="AH87" i="1"/>
  <c r="AG87" i="1"/>
  <c r="AF87" i="1"/>
  <c r="AE87" i="1"/>
  <c r="AD87" i="1"/>
  <c r="AC87" i="1"/>
  <c r="AB87" i="1"/>
  <c r="AA87" i="1"/>
  <c r="Z87" i="1"/>
  <c r="Y87" i="1"/>
  <c r="X87" i="1"/>
  <c r="W87" i="1"/>
  <c r="V87" i="1"/>
  <c r="U87" i="1"/>
  <c r="S87" i="1"/>
  <c r="R87" i="1"/>
  <c r="Q87" i="1"/>
  <c r="O87" i="1"/>
  <c r="N87" i="1"/>
  <c r="L87" i="1"/>
  <c r="K87" i="1"/>
  <c r="J87" i="1"/>
  <c r="I87" i="1"/>
  <c r="H87" i="1"/>
  <c r="G87" i="1"/>
  <c r="F87" i="1"/>
  <c r="E87" i="1"/>
  <c r="AR86" i="1"/>
  <c r="AQ86" i="1"/>
  <c r="AP86" i="1"/>
  <c r="AO86" i="1"/>
  <c r="AN86" i="1"/>
  <c r="AM86" i="1"/>
  <c r="AL86" i="1"/>
  <c r="AK86" i="1"/>
  <c r="AJ86" i="1"/>
  <c r="AI86" i="1"/>
  <c r="AH86" i="1"/>
  <c r="AG86" i="1"/>
  <c r="AF86" i="1"/>
  <c r="AE86" i="1"/>
  <c r="AD86" i="1"/>
  <c r="AC86" i="1"/>
  <c r="AB86" i="1"/>
  <c r="AA86" i="1"/>
  <c r="Z86" i="1"/>
  <c r="Y86" i="1"/>
  <c r="X86" i="1"/>
  <c r="W86" i="1"/>
  <c r="V86" i="1"/>
  <c r="U86" i="1"/>
  <c r="T86" i="1"/>
  <c r="S86" i="1"/>
  <c r="R86" i="1"/>
  <c r="Q86" i="1"/>
  <c r="P86" i="1"/>
  <c r="O86" i="1"/>
  <c r="N86" i="1"/>
  <c r="M86" i="1"/>
  <c r="L86" i="1"/>
  <c r="K86" i="1"/>
  <c r="J86" i="1"/>
  <c r="I86" i="1"/>
  <c r="H86" i="1"/>
  <c r="G86" i="1"/>
  <c r="F86" i="1"/>
  <c r="E86" i="1"/>
  <c r="BT45" i="1"/>
  <c r="BS45" i="1"/>
  <c r="BR45" i="1"/>
  <c r="BQ45" i="1"/>
  <c r="BP45" i="1"/>
  <c r="BO45" i="1"/>
  <c r="BN45" i="1"/>
  <c r="BM45" i="1"/>
  <c r="BL45" i="1"/>
  <c r="BK45" i="1"/>
  <c r="BJ45" i="1"/>
  <c r="BI45" i="1"/>
  <c r="BH45" i="1"/>
  <c r="BG45" i="1"/>
  <c r="BF45" i="1"/>
  <c r="BE45" i="1"/>
  <c r="BD45" i="1"/>
  <c r="BC45" i="1"/>
  <c r="BB45" i="1"/>
  <c r="BA45" i="1"/>
  <c r="AZ45" i="1"/>
  <c r="AY45" i="1"/>
  <c r="AX45" i="1"/>
  <c r="AW45" i="1"/>
  <c r="AV45" i="1"/>
  <c r="AU45" i="1"/>
  <c r="AT45" i="1"/>
  <c r="AS45" i="1"/>
  <c r="AR45" i="1"/>
  <c r="AQ45" i="1"/>
  <c r="AP45" i="1"/>
  <c r="AO45" i="1"/>
  <c r="AN45" i="1"/>
  <c r="AM45" i="1"/>
  <c r="AL45" i="1"/>
  <c r="AK45" i="1"/>
  <c r="AJ45" i="1"/>
  <c r="AI45" i="1"/>
  <c r="AH45" i="1"/>
  <c r="AG45" i="1"/>
  <c r="AF45" i="1"/>
  <c r="AE45" i="1"/>
  <c r="AD45" i="1"/>
  <c r="AC45" i="1"/>
  <c r="AB45" i="1"/>
  <c r="AA45" i="1"/>
  <c r="Z45" i="1"/>
  <c r="Y45" i="1"/>
  <c r="X45" i="1"/>
  <c r="W45" i="1"/>
  <c r="V45" i="1"/>
  <c r="U45" i="1"/>
  <c r="T45" i="1"/>
  <c r="S45" i="1"/>
  <c r="R45" i="1"/>
  <c r="Q45" i="1"/>
  <c r="P45" i="1"/>
  <c r="O45" i="1"/>
  <c r="N45" i="1"/>
  <c r="M45" i="1"/>
  <c r="L45" i="1"/>
  <c r="K45" i="1"/>
  <c r="J45" i="1"/>
  <c r="I45" i="1"/>
  <c r="H45" i="1"/>
  <c r="G45" i="1"/>
  <c r="F45" i="1"/>
  <c r="E45" i="1"/>
  <c r="BX44" i="1"/>
  <c r="BW44" i="1"/>
  <c r="BV44" i="1"/>
  <c r="BX43" i="1"/>
  <c r="BW43" i="1"/>
  <c r="BV43" i="1"/>
  <c r="BU43" i="1"/>
  <c r="BX42" i="1"/>
  <c r="BW42" i="1"/>
  <c r="BV42" i="1"/>
  <c r="BU42" i="1"/>
  <c r="BX41" i="1"/>
  <c r="BW41" i="1"/>
  <c r="BV41" i="1"/>
  <c r="BU41" i="1"/>
  <c r="BX40" i="1"/>
  <c r="BW40" i="1"/>
  <c r="BV40" i="1"/>
  <c r="BU40" i="1"/>
  <c r="BX39" i="1"/>
  <c r="BW39" i="1"/>
  <c r="BV39" i="1"/>
  <c r="BU39" i="1"/>
  <c r="BX38" i="1"/>
  <c r="BW38" i="1"/>
  <c r="BV38" i="1"/>
  <c r="BU38" i="1"/>
  <c r="BX37" i="1"/>
  <c r="BW37" i="1"/>
  <c r="BV37" i="1"/>
  <c r="BU37" i="1"/>
  <c r="BX36" i="1"/>
  <c r="BW36" i="1"/>
  <c r="BV36" i="1"/>
  <c r="BU36" i="1"/>
  <c r="BX35" i="1"/>
  <c r="BW35" i="1"/>
  <c r="BV35" i="1"/>
  <c r="BU35" i="1"/>
  <c r="BX34" i="1"/>
  <c r="BW34" i="1"/>
  <c r="BV34" i="1"/>
  <c r="BU34" i="1"/>
  <c r="BX33" i="1"/>
  <c r="BW33" i="1"/>
  <c r="BV33" i="1"/>
  <c r="BU33" i="1"/>
  <c r="BX32" i="1"/>
  <c r="BW32" i="1"/>
  <c r="BV32" i="1"/>
  <c r="BU32" i="1"/>
  <c r="BX31" i="1"/>
  <c r="BW31" i="1"/>
  <c r="BV31" i="1"/>
  <c r="BU31" i="1"/>
  <c r="BX30" i="1"/>
  <c r="BW30" i="1"/>
  <c r="BV30" i="1"/>
  <c r="BU30" i="1"/>
  <c r="BX29" i="1"/>
  <c r="BW29" i="1"/>
  <c r="BV29" i="1"/>
  <c r="BU29" i="1"/>
  <c r="BX28" i="1"/>
  <c r="BW28" i="1"/>
  <c r="BV28" i="1"/>
  <c r="BU28" i="1"/>
  <c r="BX27" i="1"/>
  <c r="BW27" i="1"/>
  <c r="BV27" i="1"/>
  <c r="BU27" i="1"/>
  <c r="BX26" i="1"/>
  <c r="BW26" i="1"/>
  <c r="BV26" i="1"/>
  <c r="BU26" i="1"/>
  <c r="BX25" i="1"/>
  <c r="BW25" i="1"/>
  <c r="BV25" i="1"/>
  <c r="BU25" i="1"/>
  <c r="BX24" i="1"/>
  <c r="BW24" i="1"/>
  <c r="BV24" i="1"/>
  <c r="BU24" i="1"/>
  <c r="BX23" i="1"/>
  <c r="BW23" i="1"/>
  <c r="BV23" i="1"/>
  <c r="BU23" i="1"/>
  <c r="BX22" i="1"/>
  <c r="BW22" i="1"/>
  <c r="BV22" i="1"/>
  <c r="BU22" i="1"/>
  <c r="BX21" i="1"/>
  <c r="BW21" i="1"/>
  <c r="BV21" i="1"/>
  <c r="BU21" i="1"/>
  <c r="D18" i="8" s="1"/>
  <c r="BX20" i="1"/>
  <c r="BW20" i="1"/>
  <c r="BV20" i="1"/>
  <c r="BU20" i="1"/>
  <c r="BX19" i="1"/>
  <c r="BW19" i="1"/>
  <c r="BV19" i="1"/>
  <c r="BU19" i="1"/>
  <c r="BX18" i="1"/>
  <c r="BW18" i="1"/>
  <c r="BV18" i="1"/>
  <c r="BU18" i="1"/>
  <c r="BX17" i="1"/>
  <c r="BW17" i="1"/>
  <c r="BV17" i="1"/>
  <c r="BU17" i="1"/>
  <c r="BX16" i="1"/>
  <c r="BW16" i="1"/>
  <c r="BV16" i="1"/>
  <c r="BU16" i="1"/>
  <c r="BX15" i="1"/>
  <c r="BW15" i="1"/>
  <c r="BV15" i="1"/>
  <c r="BU15" i="1"/>
  <c r="BX14" i="1"/>
  <c r="BW14" i="1"/>
  <c r="BV14" i="1"/>
  <c r="BU14" i="1"/>
  <c r="BX13" i="1"/>
  <c r="BW13" i="1"/>
  <c r="BV13" i="1"/>
  <c r="BU13" i="1"/>
  <c r="BX12" i="1"/>
  <c r="BW12" i="1"/>
  <c r="BV12" i="1"/>
  <c r="BU12" i="1"/>
  <c r="BX11" i="1"/>
  <c r="BW11" i="1"/>
  <c r="BV11" i="1"/>
  <c r="BU11" i="1"/>
  <c r="C18" i="8" s="1"/>
  <c r="BX10" i="1"/>
  <c r="BW10" i="1"/>
  <c r="BV10" i="1"/>
  <c r="BU10" i="1"/>
  <c r="BX9" i="1"/>
  <c r="BW9" i="1"/>
  <c r="BV9" i="1"/>
  <c r="BU9" i="1"/>
  <c r="BX8" i="1"/>
  <c r="BW8" i="1"/>
  <c r="BV8" i="1"/>
  <c r="BU8" i="1"/>
  <c r="BX7" i="1"/>
  <c r="BW7" i="1"/>
  <c r="BV7" i="1"/>
  <c r="BU7" i="1"/>
  <c r="BX6" i="1"/>
  <c r="BW6" i="1"/>
  <c r="BV6" i="1"/>
  <c r="BU6" i="1"/>
  <c r="BX5" i="1"/>
  <c r="BW5" i="1"/>
  <c r="BV5" i="1"/>
  <c r="BU5" i="1"/>
  <c r="BU45" i="1" l="1"/>
  <c r="AJ140" i="1"/>
  <c r="D45" i="10" s="1"/>
  <c r="AN140" i="1"/>
  <c r="D49" i="10" s="1"/>
  <c r="AR140" i="1"/>
  <c r="D53" i="10" s="1"/>
  <c r="E140" i="1"/>
  <c r="D14" i="10" s="1"/>
  <c r="I140" i="1"/>
  <c r="D18" i="10" s="1"/>
  <c r="M140" i="1"/>
  <c r="D22" i="10" s="1"/>
  <c r="Q140" i="1"/>
  <c r="D26" i="10" s="1"/>
  <c r="U140" i="1"/>
  <c r="D30" i="10" s="1"/>
  <c r="Y140" i="1"/>
  <c r="D34" i="10" s="1"/>
  <c r="AC140" i="1"/>
  <c r="D38" i="10" s="1"/>
  <c r="AG140" i="1"/>
  <c r="D42" i="10" s="1"/>
  <c r="AK140" i="1"/>
  <c r="D46" i="10" s="1"/>
  <c r="AO140" i="1"/>
  <c r="D50" i="10" s="1"/>
  <c r="AS86" i="1"/>
  <c r="AS93" i="1"/>
  <c r="AS107" i="1"/>
  <c r="AS98" i="1"/>
  <c r="F140" i="1"/>
  <c r="D15" i="10" s="1"/>
  <c r="AS87" i="1"/>
  <c r="AS89" i="1"/>
  <c r="AS100" i="1"/>
  <c r="G140" i="1"/>
  <c r="D16" i="10" s="1"/>
  <c r="K140" i="1"/>
  <c r="D20" i="10" s="1"/>
  <c r="O140" i="1"/>
  <c r="D24" i="10" s="1"/>
  <c r="S140" i="1"/>
  <c r="D28" i="10" s="1"/>
  <c r="W140" i="1"/>
  <c r="D32" i="10" s="1"/>
  <c r="AA140" i="1"/>
  <c r="D36" i="10" s="1"/>
  <c r="AE140" i="1"/>
  <c r="D40" i="10" s="1"/>
  <c r="AI140" i="1"/>
  <c r="D44" i="10" s="1"/>
  <c r="AM140" i="1"/>
  <c r="D48" i="10" s="1"/>
  <c r="AQ140" i="1"/>
  <c r="D52" i="10" s="1"/>
  <c r="AS109" i="1"/>
  <c r="BV45" i="1"/>
  <c r="BX45" i="1"/>
  <c r="AS94" i="1" s="1"/>
  <c r="BW45" i="1"/>
  <c r="AS91" i="1" s="1"/>
  <c r="J59" i="10" l="1"/>
  <c r="G61" i="10"/>
  <c r="B44" i="10"/>
  <c r="B15" i="10"/>
  <c r="B42" i="10"/>
  <c r="B35" i="10"/>
  <c r="B26" i="10"/>
  <c r="B23" i="10"/>
  <c r="B45" i="10"/>
  <c r="B29" i="10"/>
  <c r="B27" i="10"/>
  <c r="B28" i="10"/>
  <c r="B31" i="10"/>
  <c r="D60" i="10"/>
  <c r="G60" i="10"/>
  <c r="B22" i="10"/>
  <c r="B47" i="10"/>
  <c r="B51" i="10"/>
  <c r="B39" i="10"/>
  <c r="B41" i="10"/>
  <c r="B25" i="10"/>
  <c r="B43" i="10"/>
  <c r="B40" i="10"/>
  <c r="B24" i="10"/>
  <c r="G59" i="10"/>
  <c r="C269" i="1"/>
  <c r="A268" i="1" s="1"/>
  <c r="O36" i="10" s="1"/>
  <c r="B50" i="10"/>
  <c r="B34" i="10"/>
  <c r="B18" i="10"/>
  <c r="B53" i="10"/>
  <c r="B37" i="10"/>
  <c r="B21" i="10"/>
  <c r="B52" i="10"/>
  <c r="B36" i="10"/>
  <c r="B20" i="10"/>
  <c r="C268" i="1"/>
  <c r="B38" i="10"/>
  <c r="B19" i="10"/>
  <c r="B46" i="10"/>
  <c r="B30" i="10"/>
  <c r="B14" i="10"/>
  <c r="B49" i="10"/>
  <c r="B33" i="10"/>
  <c r="B17" i="10"/>
  <c r="B48" i="10"/>
  <c r="B32" i="10"/>
  <c r="B16" i="10"/>
  <c r="D59" i="10"/>
  <c r="J60" i="10"/>
  <c r="E56" i="10"/>
  <c r="B2" i="8"/>
  <c r="C54" i="8"/>
  <c r="I50" i="8" s="1"/>
  <c r="D26" i="8"/>
  <c r="D61" i="10" l="1"/>
  <c r="C270" i="1"/>
  <c r="A269" i="1" s="1"/>
  <c r="O37" i="10" s="1"/>
  <c r="E14" i="10"/>
  <c r="E15" i="10"/>
  <c r="E16" i="10"/>
  <c r="A270" i="1" l="1"/>
  <c r="O38" i="10" s="1"/>
  <c r="A271" i="1" l="1"/>
  <c r="O39" i="10" s="1"/>
  <c r="C71" i="10"/>
  <c r="D71" i="10" s="1"/>
  <c r="C75" i="10"/>
  <c r="D75" i="10" s="1"/>
  <c r="C79" i="10"/>
  <c r="D79" i="10" s="1"/>
  <c r="C83" i="10"/>
  <c r="D83" i="10" s="1"/>
  <c r="C87" i="10"/>
  <c r="D87" i="10" s="1"/>
  <c r="F71" i="10"/>
  <c r="G71" i="10" s="1"/>
  <c r="F75" i="10"/>
  <c r="G75" i="10" s="1"/>
  <c r="F79" i="10"/>
  <c r="G79" i="10" s="1"/>
  <c r="F83" i="10"/>
  <c r="G83" i="10" s="1"/>
  <c r="F87" i="10"/>
  <c r="G87" i="10" s="1"/>
  <c r="C72" i="10"/>
  <c r="D72" i="10" s="1"/>
  <c r="C76" i="10"/>
  <c r="D76" i="10" s="1"/>
  <c r="C80" i="10"/>
  <c r="D80" i="10" s="1"/>
  <c r="C84" i="10"/>
  <c r="D84" i="10" s="1"/>
  <c r="C88" i="10"/>
  <c r="D88" i="10" s="1"/>
  <c r="F72" i="10"/>
  <c r="G72" i="10" s="1"/>
  <c r="F76" i="10"/>
  <c r="G76" i="10" s="1"/>
  <c r="F80" i="10"/>
  <c r="G80" i="10" s="1"/>
  <c r="F84" i="10"/>
  <c r="G84" i="10" s="1"/>
  <c r="F88" i="10"/>
  <c r="G88" i="10" s="1"/>
  <c r="C73" i="10"/>
  <c r="D73" i="10" s="1"/>
  <c r="C77" i="10"/>
  <c r="D77" i="10" s="1"/>
  <c r="C81" i="10"/>
  <c r="D81" i="10" s="1"/>
  <c r="C85" i="10"/>
  <c r="D85" i="10" s="1"/>
  <c r="C89" i="10"/>
  <c r="D89" i="10" s="1"/>
  <c r="F73" i="10"/>
  <c r="G73" i="10" s="1"/>
  <c r="F77" i="10"/>
  <c r="G77" i="10" s="1"/>
  <c r="F81" i="10"/>
  <c r="G81" i="10" s="1"/>
  <c r="F85" i="10"/>
  <c r="G85" i="10" s="1"/>
  <c r="F89" i="10"/>
  <c r="G89" i="10" s="1"/>
  <c r="C74" i="10"/>
  <c r="D74" i="10" s="1"/>
  <c r="C78" i="10"/>
  <c r="D78" i="10" s="1"/>
  <c r="C82" i="10"/>
  <c r="D82" i="10" s="1"/>
  <c r="C86" i="10"/>
  <c r="D86" i="10" s="1"/>
  <c r="F70" i="10"/>
  <c r="G70" i="10" s="1"/>
  <c r="F74" i="10"/>
  <c r="G74" i="10" s="1"/>
  <c r="F78" i="10"/>
  <c r="G78" i="10" s="1"/>
  <c r="F82" i="10"/>
  <c r="G82" i="10" s="1"/>
  <c r="F86" i="10"/>
  <c r="G86" i="10" s="1"/>
  <c r="C70" i="10"/>
  <c r="D70" i="10" s="1"/>
  <c r="A272" i="1" l="1"/>
  <c r="O40" i="10" s="1"/>
  <c r="A273" i="1" l="1"/>
  <c r="O41" i="10" s="1"/>
  <c r="D89" i="8"/>
  <c r="D88" i="8"/>
  <c r="D57" i="8"/>
  <c r="C57" i="8"/>
  <c r="D51" i="8"/>
  <c r="C62" i="8"/>
  <c r="K59" i="8" s="1"/>
  <c r="C60" i="8"/>
  <c r="I59" i="8" s="1"/>
  <c r="C58" i="8"/>
  <c r="C17" i="8"/>
  <c r="A274" i="1" l="1"/>
  <c r="O42" i="10" s="1"/>
  <c r="D92" i="8"/>
  <c r="J90" i="8" s="1"/>
  <c r="D91" i="8"/>
  <c r="J89" i="8" s="1"/>
  <c r="D90" i="8"/>
  <c r="L11" i="11"/>
  <c r="A275" i="1" l="1"/>
  <c r="O43" i="10" s="1"/>
  <c r="C89" i="8"/>
  <c r="C88" i="8"/>
  <c r="D87" i="8"/>
  <c r="C87" i="8"/>
  <c r="D73" i="8"/>
  <c r="J74" i="8" s="1"/>
  <c r="C73" i="8"/>
  <c r="I74" i="8" s="1"/>
  <c r="D65" i="8"/>
  <c r="N64" i="8" s="1"/>
  <c r="C65" i="8"/>
  <c r="N59" i="8" s="1"/>
  <c r="D64" i="8"/>
  <c r="M64" i="8" s="1"/>
  <c r="C64" i="8"/>
  <c r="M59" i="8" s="1"/>
  <c r="D63" i="8"/>
  <c r="C63" i="8"/>
  <c r="D62" i="8"/>
  <c r="K64" i="8" s="1"/>
  <c r="D61" i="8"/>
  <c r="J64" i="8" s="1"/>
  <c r="C61" i="8"/>
  <c r="J59" i="8" s="1"/>
  <c r="D60" i="8"/>
  <c r="I64" i="8" s="1"/>
  <c r="D54" i="8"/>
  <c r="J50" i="8" s="1"/>
  <c r="D52" i="8"/>
  <c r="C52" i="8"/>
  <c r="D49" i="8"/>
  <c r="C49" i="8"/>
  <c r="D48" i="8"/>
  <c r="G82" i="8" s="1"/>
  <c r="C48" i="8"/>
  <c r="D46" i="8"/>
  <c r="J47" i="8" s="1"/>
  <c r="C46" i="8"/>
  <c r="I47" i="8" s="1"/>
  <c r="D40" i="8"/>
  <c r="C40" i="8"/>
  <c r="D37" i="8"/>
  <c r="C37" i="8"/>
  <c r="D35" i="8"/>
  <c r="C35" i="8"/>
  <c r="H34" i="8"/>
  <c r="H33" i="8"/>
  <c r="D33" i="8"/>
  <c r="C33" i="8"/>
  <c r="H32" i="8"/>
  <c r="H31" i="8"/>
  <c r="D31" i="8"/>
  <c r="C31" i="8"/>
  <c r="D29" i="8"/>
  <c r="C29" i="8"/>
  <c r="D28" i="8"/>
  <c r="C28" i="8"/>
  <c r="C26" i="8"/>
  <c r="D17" i="8"/>
  <c r="D16" i="8"/>
  <c r="C16" i="8"/>
  <c r="D15" i="8"/>
  <c r="C15" i="8"/>
  <c r="L14" i="8"/>
  <c r="J13" i="8"/>
  <c r="K8" i="8"/>
  <c r="I8" i="8"/>
  <c r="D8" i="8"/>
  <c r="C8" i="8"/>
  <c r="A276" i="1" l="1"/>
  <c r="O44" i="10" s="1"/>
  <c r="D56" i="8"/>
  <c r="K65" i="8" s="1"/>
  <c r="G40" i="8"/>
  <c r="G68" i="8"/>
  <c r="G55" i="8"/>
  <c r="J65" i="8"/>
  <c r="J30" i="8"/>
  <c r="G95" i="8"/>
  <c r="L64" i="8"/>
  <c r="L65" i="8" s="1"/>
  <c r="C90" i="8"/>
  <c r="C91" i="8"/>
  <c r="I89" i="8" s="1"/>
  <c r="C92" i="8"/>
  <c r="I90" i="8" s="1"/>
  <c r="L59" i="8"/>
  <c r="I34" i="8"/>
  <c r="I31" i="8"/>
  <c r="I32" i="8"/>
  <c r="I33" i="8"/>
  <c r="I30" i="8"/>
  <c r="J27" i="8"/>
  <c r="J29" i="8"/>
  <c r="J34" i="8"/>
  <c r="I27" i="8"/>
  <c r="I29" i="8"/>
  <c r="J31" i="8"/>
  <c r="J32" i="8"/>
  <c r="J33" i="8"/>
  <c r="C53" i="8"/>
  <c r="I49" i="8" s="1"/>
  <c r="D10" i="8"/>
  <c r="D13" i="8" s="1"/>
  <c r="D11" i="8"/>
  <c r="L13" i="8"/>
  <c r="K12" i="8"/>
  <c r="L9" i="8"/>
  <c r="L12" i="8"/>
  <c r="D34" i="8"/>
  <c r="K11" i="8"/>
  <c r="D14" i="8"/>
  <c r="D30" i="8"/>
  <c r="D32" i="8"/>
  <c r="D50" i="8"/>
  <c r="J48" i="8" s="1"/>
  <c r="D53" i="8"/>
  <c r="J49" i="8" s="1"/>
  <c r="C30" i="8"/>
  <c r="C32" i="8"/>
  <c r="C38" i="8"/>
  <c r="C50" i="8"/>
  <c r="I48" i="8" s="1"/>
  <c r="C36" i="8"/>
  <c r="D36" i="8"/>
  <c r="D38" i="8"/>
  <c r="K10" i="8"/>
  <c r="L11" i="8"/>
  <c r="K14" i="8"/>
  <c r="C56" i="8"/>
  <c r="M60" i="8" s="1"/>
  <c r="K9" i="8"/>
  <c r="L10" i="8"/>
  <c r="D12" i="8"/>
  <c r="K13" i="8"/>
  <c r="I11" i="8"/>
  <c r="I10" i="8"/>
  <c r="I12" i="8"/>
  <c r="I14" i="8"/>
  <c r="J10" i="8"/>
  <c r="J12" i="8"/>
  <c r="J14" i="8"/>
  <c r="I9" i="8"/>
  <c r="C10" i="8"/>
  <c r="C13" i="8" s="1"/>
  <c r="C12" i="8"/>
  <c r="I13" i="8"/>
  <c r="C14" i="8"/>
  <c r="C34" i="8"/>
  <c r="J9" i="8"/>
  <c r="J11" i="8"/>
  <c r="A277" i="1" l="1"/>
  <c r="O45" i="10" s="1"/>
  <c r="D59" i="8"/>
  <c r="I65" i="8"/>
  <c r="M65" i="8"/>
  <c r="N65" i="8"/>
  <c r="J60" i="8"/>
  <c r="L60" i="8"/>
  <c r="C59" i="8"/>
  <c r="K60" i="8"/>
  <c r="I60" i="8"/>
  <c r="N60" i="8"/>
</calcChain>
</file>

<file path=xl/comments1.xml><?xml version="1.0" encoding="utf-8"?>
<comments xmlns="http://schemas.openxmlformats.org/spreadsheetml/2006/main">
  <authors>
    <author>Emilie SCHMITT</author>
  </authors>
  <commentList>
    <comment ref="L11" authorId="0" shapeId="0">
      <text>
        <r>
          <rPr>
            <sz val="9"/>
            <color indexed="81"/>
            <rFont val="Tahoma"/>
            <family val="2"/>
          </rPr>
          <t>Lien vers le site</t>
        </r>
      </text>
    </comment>
  </commentList>
</comments>
</file>

<file path=xl/sharedStrings.xml><?xml version="1.0" encoding="utf-8"?>
<sst xmlns="http://schemas.openxmlformats.org/spreadsheetml/2006/main" count="1109" uniqueCount="535">
  <si>
    <t>CODGEO</t>
  </si>
  <si>
    <t>Libellé commune ou ARM</t>
  </si>
  <si>
    <t>Population en 2008</t>
  </si>
  <si>
    <t>Superficie</t>
  </si>
  <si>
    <t>Naissances entre 2008 et 2013</t>
  </si>
  <si>
    <t>Décès entre 2008 et 2013</t>
  </si>
  <si>
    <t>Ménages en 2013</t>
  </si>
  <si>
    <t>Logements en 2013</t>
  </si>
  <si>
    <t>Résidences principales en 2013</t>
  </si>
  <si>
    <t>Rés secondaires et logts occasionnels en 2013</t>
  </si>
  <si>
    <t>Logements vacants en 2013</t>
  </si>
  <si>
    <t>Rés princ occupées Propriétaires en 2013</t>
  </si>
  <si>
    <t>Nombre de ménages fiscaux en 2013</t>
  </si>
  <si>
    <t>Part des ménages fiscaux imposés en 2013</t>
  </si>
  <si>
    <t>Médiane du niveau vie en 2013</t>
  </si>
  <si>
    <t>Taux de pauvreté en 2013</t>
  </si>
  <si>
    <t>Emplois au LT en 2013</t>
  </si>
  <si>
    <t>Emplois salariés au LT en 2013</t>
  </si>
  <si>
    <t>Emplois au LT en 2008</t>
  </si>
  <si>
    <t>Pop 15-64 ans en 2013</t>
  </si>
  <si>
    <t>Chômeurs 15-64 ans en 2013</t>
  </si>
  <si>
    <t>Actifs 15-64 ans en 2013</t>
  </si>
  <si>
    <t>Total des ets actifs au 31 décembre 2014</t>
  </si>
  <si>
    <t>Ets actifs agriculture au 31/12/2014</t>
  </si>
  <si>
    <t>Ets actifs industrie au 31/12/2014</t>
  </si>
  <si>
    <t>Ets actifs construction au 31/12/2014</t>
  </si>
  <si>
    <t>Ets actifs commerce services au 31/12/2014</t>
  </si>
  <si>
    <t>Ets actifs commerce réparation auto au 31/12/2014</t>
  </si>
  <si>
    <t>Ets actifs adm publique au 31/12/2014</t>
  </si>
  <si>
    <t>Ets actifs de 1 à 9 salariés au 31 décembre 2014</t>
  </si>
  <si>
    <t>Ets actifs 10 salariés ou plus au 31 décembre 2014</t>
  </si>
  <si>
    <t>LIBGEO</t>
  </si>
  <si>
    <t>P08_POP</t>
  </si>
  <si>
    <t>SUPERF</t>
  </si>
  <si>
    <t>NAIS0813</t>
  </si>
  <si>
    <t>DECE0813</t>
  </si>
  <si>
    <t>P13_MEN</t>
  </si>
  <si>
    <t>P13_LOG</t>
  </si>
  <si>
    <t>P13_RP</t>
  </si>
  <si>
    <t>P13_RSECOCC</t>
  </si>
  <si>
    <t>P13_LOGVAC</t>
  </si>
  <si>
    <t>P13_RP_PROP</t>
  </si>
  <si>
    <t>NBMENFISC13</t>
  </si>
  <si>
    <t>PIMP13</t>
  </si>
  <si>
    <t>MED13</t>
  </si>
  <si>
    <t>TP6013</t>
  </si>
  <si>
    <t>P13_EMPLT</t>
  </si>
  <si>
    <t>P13_EMPLT_SAL</t>
  </si>
  <si>
    <t>P08_EMPLT</t>
  </si>
  <si>
    <t>P13_POP1564</t>
  </si>
  <si>
    <t>P13_CHOM1564</t>
  </si>
  <si>
    <t>P13_ACT1564</t>
  </si>
  <si>
    <t>ETTOT14</t>
  </si>
  <si>
    <t>ETAZ14</t>
  </si>
  <si>
    <t>ETBE14</t>
  </si>
  <si>
    <t>ETFZ14</t>
  </si>
  <si>
    <t>ETGU14</t>
  </si>
  <si>
    <t>ETGZ14</t>
  </si>
  <si>
    <t>ETOQ14</t>
  </si>
  <si>
    <t>ETTEF114</t>
  </si>
  <si>
    <t>ETTEFP1014</t>
  </si>
  <si>
    <t>93001</t>
  </si>
  <si>
    <t>Aubervilliers</t>
  </si>
  <si>
    <t>93005</t>
  </si>
  <si>
    <t>Aulnay-sous-Bois</t>
  </si>
  <si>
    <t>93006</t>
  </si>
  <si>
    <t>Bagnolet</t>
  </si>
  <si>
    <t>93007</t>
  </si>
  <si>
    <t>Le Blanc-Mesnil</t>
  </si>
  <si>
    <t>93008</t>
  </si>
  <si>
    <t>Bobigny</t>
  </si>
  <si>
    <t>93010</t>
  </si>
  <si>
    <t>Bondy</t>
  </si>
  <si>
    <t>93013</t>
  </si>
  <si>
    <t>Le Bourget</t>
  </si>
  <si>
    <t>93014</t>
  </si>
  <si>
    <t>Clichy-sous-Bois</t>
  </si>
  <si>
    <t>93015</t>
  </si>
  <si>
    <t>Coubron</t>
  </si>
  <si>
    <t>93027</t>
  </si>
  <si>
    <t>La Courneuve</t>
  </si>
  <si>
    <t>93029</t>
  </si>
  <si>
    <t>Drancy</t>
  </si>
  <si>
    <t>93030</t>
  </si>
  <si>
    <t>Dugny</t>
  </si>
  <si>
    <t>93031</t>
  </si>
  <si>
    <t>Épinay-sur-Seine</t>
  </si>
  <si>
    <t>93032</t>
  </si>
  <si>
    <t>Gagny</t>
  </si>
  <si>
    <t>93033</t>
  </si>
  <si>
    <t>Gournay-sur-Marne</t>
  </si>
  <si>
    <t>93039</t>
  </si>
  <si>
    <t>L'Île-Saint-Denis</t>
  </si>
  <si>
    <t>93045</t>
  </si>
  <si>
    <t>Les Lilas</t>
  </si>
  <si>
    <t>93046</t>
  </si>
  <si>
    <t>Livry-Gargan</t>
  </si>
  <si>
    <t>93047</t>
  </si>
  <si>
    <t>Montfermeil</t>
  </si>
  <si>
    <t>93048</t>
  </si>
  <si>
    <t>Montreuil</t>
  </si>
  <si>
    <t>93049</t>
  </si>
  <si>
    <t>Neuilly-Plaisance</t>
  </si>
  <si>
    <t>93050</t>
  </si>
  <si>
    <t>Neuilly-sur-Marne</t>
  </si>
  <si>
    <t>93051</t>
  </si>
  <si>
    <t>Noisy-le-Grand</t>
  </si>
  <si>
    <t>93053</t>
  </si>
  <si>
    <t>Noisy-le-Sec</t>
  </si>
  <si>
    <t>93055</t>
  </si>
  <si>
    <t>Pantin</t>
  </si>
  <si>
    <t>93057</t>
  </si>
  <si>
    <t>Les Pavillons-sous-Bois</t>
  </si>
  <si>
    <t>93059</t>
  </si>
  <si>
    <t>Pierrefitte-sur-Seine</t>
  </si>
  <si>
    <t>93061</t>
  </si>
  <si>
    <t>Le Pré-Saint-Gervais</t>
  </si>
  <si>
    <t>93062</t>
  </si>
  <si>
    <t>Le Raincy</t>
  </si>
  <si>
    <t>93063</t>
  </si>
  <si>
    <t>Romainville</t>
  </si>
  <si>
    <t>93064</t>
  </si>
  <si>
    <t>Rosny-sous-Bois</t>
  </si>
  <si>
    <t>93066</t>
  </si>
  <si>
    <t>Saint-Denis</t>
  </si>
  <si>
    <t>93070</t>
  </si>
  <si>
    <t>Saint-Ouen</t>
  </si>
  <si>
    <t>93071</t>
  </si>
  <si>
    <t>Sevran</t>
  </si>
  <si>
    <t>93072</t>
  </si>
  <si>
    <t>Stains</t>
  </si>
  <si>
    <t>93073</t>
  </si>
  <si>
    <t>Tremblay-en-France</t>
  </si>
  <si>
    <t>93074</t>
  </si>
  <si>
    <t>Vaujours</t>
  </si>
  <si>
    <t>93077</t>
  </si>
  <si>
    <t>Villemomble</t>
  </si>
  <si>
    <t>93078</t>
  </si>
  <si>
    <t>Villepinte</t>
  </si>
  <si>
    <t>93079</t>
  </si>
  <si>
    <t>Villetaneuse</t>
  </si>
  <si>
    <t>AUBERVILLIERS</t>
  </si>
  <si>
    <t>AULNAY-SOUS-BOIS</t>
  </si>
  <si>
    <t>BAGNOLET</t>
  </si>
  <si>
    <t>LE BLANC-MESNIL</t>
  </si>
  <si>
    <t>BOBIGNY</t>
  </si>
  <si>
    <t>BONDY</t>
  </si>
  <si>
    <t>LE BOURGET</t>
  </si>
  <si>
    <t>CLICHY-SOUS-BOIS</t>
  </si>
  <si>
    <t>COUBRON</t>
  </si>
  <si>
    <t>LA COURNEUVE</t>
  </si>
  <si>
    <t>DRANCY</t>
  </si>
  <si>
    <t>DUGNY</t>
  </si>
  <si>
    <t>EPINAY-SUR-SEINE</t>
  </si>
  <si>
    <t>GAGNY</t>
  </si>
  <si>
    <t>GOURNAY-SUR-MARNE</t>
  </si>
  <si>
    <t>L'ILE-SAINT-DENIS</t>
  </si>
  <si>
    <t>LES LILAS</t>
  </si>
  <si>
    <t>LIVRY-GARGAN</t>
  </si>
  <si>
    <t>MONTFERMEIL</t>
  </si>
  <si>
    <t>MONTREUIL</t>
  </si>
  <si>
    <t>NEUILLY-PLAISANCE</t>
  </si>
  <si>
    <t>NEUILLY-SUR-MARNE</t>
  </si>
  <si>
    <t>NOISY-LE-GRAND</t>
  </si>
  <si>
    <t>NOISY-LE-SEC</t>
  </si>
  <si>
    <t>PANTIN</t>
  </si>
  <si>
    <t>LES PAVILLONS-SOUS-BOIS</t>
  </si>
  <si>
    <t>PIERREFITTE-SUR-SEINE</t>
  </si>
  <si>
    <t>LE PRE-SAINT-GERVAIS</t>
  </si>
  <si>
    <t>LE RAINCY</t>
  </si>
  <si>
    <t>ROMAINVILLE</t>
  </si>
  <si>
    <t>ROSNY-SOUS-BOIS</t>
  </si>
  <si>
    <t>SAINT-DENIS</t>
  </si>
  <si>
    <t>SAINT-OUEN</t>
  </si>
  <si>
    <t>SEVRAN</t>
  </si>
  <si>
    <t>STAINS</t>
  </si>
  <si>
    <t>TREMBLAY-EN-FRANCE</t>
  </si>
  <si>
    <t>VAUJOURS</t>
  </si>
  <si>
    <t>VILLEMOMBLE</t>
  </si>
  <si>
    <t>VILLEPINTE</t>
  </si>
  <si>
    <t>VILLETANEUSE</t>
  </si>
  <si>
    <t>Adaje (nbr de foyers)</t>
  </si>
  <si>
    <t>FDAJ (nbre)</t>
  </si>
  <si>
    <t>Adultes handi. AAH (nb effectif)</t>
  </si>
  <si>
    <t>nc</t>
  </si>
  <si>
    <t>TOTAL AIDE LOG</t>
  </si>
  <si>
    <t>ALF (loc.)</t>
  </si>
  <si>
    <t>ALF(access.)</t>
  </si>
  <si>
    <t>ALS (Loc.)</t>
  </si>
  <si>
    <t>APL(loc.)</t>
  </si>
  <si>
    <t>APL(access)</t>
  </si>
  <si>
    <t>Logement</t>
  </si>
  <si>
    <t>RSA _Nb de foyers 2013</t>
  </si>
  <si>
    <t>Insertion</t>
  </si>
  <si>
    <t>De 0 à 14 ans
Hommes
RP2013</t>
  </si>
  <si>
    <t>De 0 à 14 ans
Femmes
RP2013</t>
  </si>
  <si>
    <t>De 15 à 24 ans
Hommes
RP2013</t>
  </si>
  <si>
    <t>De 15 à  24 ans
Femmes
RP2013</t>
  </si>
  <si>
    <t>De 25 à 44 ans
Hommes
RP2013</t>
  </si>
  <si>
    <t>De 45 à 59 ans
Hommes
RP2013</t>
  </si>
  <si>
    <t>De 45 à  59 ans
Femmes
RP2013</t>
  </si>
  <si>
    <t>De 60 à 75 ans
Hommes
RP2013</t>
  </si>
  <si>
    <t>De 60 à  75 ans
Femmes
RP2013</t>
  </si>
  <si>
    <t>75 ans &amp; plus
Hommes
RP2013</t>
  </si>
  <si>
    <t>75 ans &amp; plus
Femmes
RP2013</t>
  </si>
  <si>
    <t>De 25 à  44 ans
Femmes
RP2013</t>
  </si>
  <si>
    <t>TOTAL 2013</t>
  </si>
  <si>
    <t>ALS (access.)</t>
  </si>
  <si>
    <t>ADPA (domicile)</t>
  </si>
  <si>
    <t>ADPA (établissement)</t>
  </si>
  <si>
    <t>Enfant handi.</t>
  </si>
  <si>
    <t>ASH (aide social à l'hébergement handicapés)</t>
  </si>
  <si>
    <t>RSA Nb de foyers 2009</t>
  </si>
  <si>
    <t>RSA Nb de foyers 2010</t>
  </si>
  <si>
    <t>RSA Nb de foyers 2011</t>
  </si>
  <si>
    <t>RSA Nb de foyers 2012</t>
  </si>
  <si>
    <t>Situation démographique</t>
  </si>
  <si>
    <t>Densité</t>
  </si>
  <si>
    <t xml:space="preserve"> </t>
  </si>
  <si>
    <t>Indice de vieillissement</t>
  </si>
  <si>
    <t>Soit</t>
  </si>
  <si>
    <t>15-24</t>
  </si>
  <si>
    <t>Handicap</t>
  </si>
  <si>
    <t>Revenus</t>
  </si>
  <si>
    <t>Seniors</t>
  </si>
  <si>
    <t>Taux de pauvreté</t>
  </si>
  <si>
    <t>Dont établissement</t>
  </si>
  <si>
    <t>Dont domicile</t>
  </si>
  <si>
    <t>Enfance et Famille</t>
  </si>
  <si>
    <t>Enfants de moins de 3 ans</t>
  </si>
  <si>
    <t>NB_Allocataires</t>
  </si>
  <si>
    <t>ALL_AF</t>
  </si>
  <si>
    <t>ALL_CF</t>
  </si>
  <si>
    <t>ALL_ARS</t>
  </si>
  <si>
    <t>ALL_ASF</t>
  </si>
  <si>
    <t>ALL_AEEH</t>
  </si>
  <si>
    <t>alloc famille</t>
  </si>
  <si>
    <t>rentrée  scolaire</t>
  </si>
  <si>
    <t>soutien familiale</t>
  </si>
  <si>
    <t>enfants handicapés</t>
  </si>
  <si>
    <t>complément familial</t>
  </si>
  <si>
    <t>alloc familiale</t>
  </si>
  <si>
    <t>Familles</t>
  </si>
  <si>
    <t>Petite enfance</t>
  </si>
  <si>
    <t>Seine Saint Denis</t>
  </si>
  <si>
    <t>0-14</t>
  </si>
  <si>
    <t>75 et plus</t>
  </si>
  <si>
    <t>25-44</t>
  </si>
  <si>
    <t>45-59</t>
  </si>
  <si>
    <t>60-74</t>
  </si>
  <si>
    <t>F1</t>
  </si>
  <si>
    <t>F2</t>
  </si>
  <si>
    <t xml:space="preserve">Définitions </t>
  </si>
  <si>
    <t>L'accroissement total (ou variation totale) de population est la variation de l'effectif d'une population au cours de l'année, qu'il s'agisse d'une augmentation ou d'une diminution. C'est la somme de l'accroissement naturel, du solde migratoire, et parfois d'un ajustement destiné à rétablir la cohérence entre les différences sources statistiques.</t>
  </si>
  <si>
    <t>Taux brut d'accroissement total</t>
  </si>
  <si>
    <t>https://www.insee.fr/fr/metadonnees/definition/c1020</t>
  </si>
  <si>
    <t>Le taux d'excédent naturel (ou accroissement naturel) est le taux de croissance démographique imputable au mouvement naturel de la population, c'est-à-dire, celui qui ne résulte que des naissances et des décès. Il se calcule comme le rapport du solde naturel pendant une période à la population moyenne de cette période. Il est aussi égal à la différence entre le taux de natalité et le taux de mortalité.</t>
  </si>
  <si>
    <t>Taux d'excédent naturel</t>
  </si>
  <si>
    <t>Solde naturel</t>
  </si>
  <si>
    <t>https://www.insee.fr/fr/metadonnees/definition/c1335</t>
  </si>
  <si>
    <t>https://www.insee.fr/fr/metadonnees/definition/c1110</t>
  </si>
  <si>
    <t>Le solde naturel (ou accroissement naturel ou excédent naturel de population) est la différence entre le nombre de naissances et le nombre de décès enregistrés au cours d'une période. Les mots « excédent » ou « accroissement » sont justifiés par le fait qu'en général le nombre de naissances est supérieur à celui des décès. Mais l'inverse peut se produire, et le solde naturel est alors négatif.</t>
  </si>
  <si>
    <t>https://www.insee.fr/fr/metadonnees/definition/c1695</t>
  </si>
  <si>
    <t>sources</t>
  </si>
  <si>
    <t>Taux brut de mortalité</t>
  </si>
  <si>
    <t>Taux brut de natalité</t>
  </si>
  <si>
    <t>Le taux (brut) de mortalité est le rapport du nombre de décès de l'année à la population totale moyenne de l'année.</t>
  </si>
  <si>
    <t>Le taux de natalité est le rapport du nombre de naissances vivantes de l'année à la population totale moyenne de l'année.</t>
  </si>
  <si>
    <t>https://www.insee.fr/fr/metadonnees/definition/c1766</t>
  </si>
  <si>
    <t>Revenu médian</t>
  </si>
  <si>
    <t xml:space="preserve">Taille des ménages </t>
  </si>
  <si>
    <t>Ménage</t>
  </si>
  <si>
    <t>Salaire tel que la moitié des salariés de la population considérée gagne moins et l'autre moitié gagne plus. Il se différencie du salaire moyen qui est la moyenne de l'ensemble des salaires de la population considérée</t>
  </si>
  <si>
    <t>https://www.insee.fr/fr/metadonnees/definition/c2045</t>
  </si>
  <si>
    <t>https://www.insee.fr/fr/metadonnees/definition/c1320</t>
  </si>
  <si>
    <t>Le taux de pauvreté correspond à la proportion d'individus (ou de ménages) dont le niveau de vie est inférieur pour une année donnée à un seuil, dénommé seuil de pauvreté (exprimé en euros). L'Insee, comme Eurostat et les autres pays européens, mesure la pauvreté monétaire de manière relative alors que d'autres pays (comme les États-Unis ou l'Australie) ont une approche absolue. Dans l'approche en termes relatifs, le seuil de pauvreté est déterminé par rapport à la distribution des niveaux de vie de l'ensemble de la population. On privilégie en Europe le seuil de 60 % du niveau de vie médian.</t>
  </si>
  <si>
    <t>De manière générale, un ménage, au sens statistique du terme, désigne l'ensemble des occupants d'un même logement sans que ces personnes soient nécessairement unies par des liens de parenté (en cas de cohabitation, par exemple). Un ménage peut être composé d'une seule personne.</t>
  </si>
  <si>
    <t>https://www.insee.fr/fr/metadonnees/definition/c1879</t>
  </si>
  <si>
    <t>Prestations sociales</t>
  </si>
  <si>
    <t>Les prestations sociales (ou transferts sociaux) sont des transferts versés (en espèces ou en nature) à des individus ou à des familles afin de réduire la charge financière que représente la protection contre divers risques.</t>
  </si>
  <si>
    <t>https://www.insee.fr/fr/metadonnees/definition/c1562</t>
  </si>
  <si>
    <t>Allocation familiale</t>
  </si>
  <si>
    <t>Allocation logement</t>
  </si>
  <si>
    <t xml:space="preserve">Les prestations familiales sont des prestations sociales dont l'objet est d'apporter aux familles une aide compensant partiellement les dépenses engagées pour la subsistance et l'éducation des enfants. </t>
  </si>
  <si>
    <t>https://www.insee.fr/fr/metadonnees/definition/c1130</t>
  </si>
  <si>
    <t>Les aides au logement (ou allocations logement) sont des prestations sociales dont la finalité est de réduire les dépenses de logement des familles (loyer, mensualités d'emprunt). Elles sont accordées sous condition de ressources, permettant donc aux bénéficiaires de parvenir au niveau du minimum concerné. Elles sont calculées en tenant compte également de la situation familiale, de la nature du logement et du lieu de résidence du bénéficiaire.</t>
  </si>
  <si>
    <t>https://www.insee.fr/fr/metadonnees/definition/c1329</t>
  </si>
  <si>
    <t>Prestation d'Accueil du Jeune Enfant</t>
  </si>
  <si>
    <t>https://www.service-public.fr/particuliers/vosdroits/F2552</t>
  </si>
  <si>
    <t>L'allocation de base de la prestation d'accueil du jeune enfant (Paje) a pour objet d'aider à assurer les dépenses liées à l'entretien et l'éducation d'un enfant. Elle est destinée aux parents d'un enfant de moins de 3 ans. Elle est versée sous conditions de ressources.</t>
  </si>
  <si>
    <t>Le Département verse l’Allocation Départementale Accueil Jeune Enfant (ADAJE) aux familles domiciliées en Seine-Saint-Denis employant une assistante maternelle agréée.</t>
  </si>
  <si>
    <t>ADAJE</t>
  </si>
  <si>
    <t>https://www.seine-saint-denis.fr/ADAJE.html</t>
  </si>
  <si>
    <t>Toute personne bénéficiant d'une prestation relevant de la catégorie des minima sociaux (RSA -ex RMI et API, AAH, ASPA -ex minimum vieillesse) est qualifiée d'allocataire de minima sociaux (selon les prestations, on parle d'allocataire du RSA, etc.).</t>
  </si>
  <si>
    <t>Allocataire</t>
  </si>
  <si>
    <t>https://www.insee.fr/fr/metadonnees/definition/c1765</t>
  </si>
  <si>
    <t>Le revenu de solidarité active est une allocation qui complète les ressources initiales du foyer pour qu'elles atteignent le niveau d'un revenu garanti.</t>
  </si>
  <si>
    <t>Revenu de Solidarité Active</t>
  </si>
  <si>
    <t>https://www.insee.fr/fr/metadonnees/definition/c1718</t>
  </si>
  <si>
    <t>http://www.mdph.fr/index.php?option=com_content&amp;view=article&amp;id=111&amp;Itemid=82</t>
  </si>
  <si>
    <t>L'allocation aux adultes handicapés (AAH) est une aide financière qui permet d'assurer un revenu minimum. Cette aide est attribuée sous réserve de respecter 4 critères : incapacité, âge, nationalité et ressources.</t>
  </si>
  <si>
    <t>https://www.service-public.fr/particuliers/vosdroits/F12242</t>
  </si>
  <si>
    <t>Allocation aux adultes handicapés (AAH)</t>
  </si>
  <si>
    <t>http://www.pour-les-personnes-agees.gouv.fr/beneficier-daides/lallocation-personnalisee-dautonomie-apa</t>
  </si>
  <si>
    <t>Allocation personnalisé d'autonomie</t>
  </si>
  <si>
    <t>L’APA (allocation personnalisée d’autonomie) est une allocation destinée aux personnes âgées de 60 ans et plus en perte d’autonomie. Elle concerne les personnes à domicile ou dans des établissemens collectifs</t>
  </si>
  <si>
    <t>Aide Sociale à l'Enfance</t>
  </si>
  <si>
    <t>Ces missions comprennent des actions de prévention et de soutien en direction des enfants et des familles en difficultés psycho-sociales, et des actions de prise en charge d’enfants qui, pour des raisons diverses, ne peuvent demeurer dans leur famille.</t>
  </si>
  <si>
    <t>http://www.diplomatie.gouv.fr/fr/adopter-a-l-etranger/comment-adopter-a-l-etranger/le-glossaire-de-l-adoption/tous-les-termes-de-l-adoption/article/aide-sociale-a-l-enfance-ase</t>
  </si>
  <si>
    <t>Solde migratoire</t>
  </si>
  <si>
    <t>Le solde migratoire est la différence entre le nombre de personnes qui sont entrées sur le territoire et le nombre de personnes qui en sont sorties au cours de l'année. Ce concept est indépendant de la nationalité.</t>
  </si>
  <si>
    <t>https://www.insee.fr/fr/metadonnees/definition/c1450</t>
  </si>
  <si>
    <t>L'allocation de logement familiale (ALF) est une aide financière destinée à réduire le montant de votre loyer ou de votre mensualité d'emprunt immobilier.</t>
  </si>
  <si>
    <t>Allocation de logement familial (ALF)</t>
  </si>
  <si>
    <t>https://www.service-public.fr/particuliers/vosdroits/F13132</t>
  </si>
  <si>
    <t>Nombre moyen d'individus  au sein des ménages</t>
  </si>
  <si>
    <t>Définitions</t>
  </si>
  <si>
    <t>Sources</t>
  </si>
  <si>
    <t>Site</t>
  </si>
  <si>
    <t>Département Seine-Saint-Denis</t>
  </si>
  <si>
    <t>INSEE</t>
  </si>
  <si>
    <t>MDPH</t>
  </si>
  <si>
    <t>Gouvernement Diplomatie</t>
  </si>
  <si>
    <t>Portail national d’information pour l’autonomie</t>
  </si>
  <si>
    <t>Service public</t>
  </si>
  <si>
    <t>Population en 2013</t>
  </si>
  <si>
    <t>Alloc. de Logement Social (access.)</t>
  </si>
  <si>
    <t>Aide Personnalisée de Logement(access)</t>
  </si>
  <si>
    <t>Aide Personnalisée au Logement(loc.)</t>
  </si>
  <si>
    <t>Alloc. Départementale  Accueil  Jeune Enfant (nbr de foyers)</t>
  </si>
  <si>
    <t>Fond D'aide Aux Jeunes (nbre)</t>
  </si>
  <si>
    <t>Alloc. Départementale Personnalisé d'Autonomie (établissement)</t>
  </si>
  <si>
    <t>Alloc. Départementale Personnalisé d'Autonomie (établissement) (domicile)</t>
  </si>
  <si>
    <t>Adultes handicapé. AAH (nb effectif)</t>
  </si>
  <si>
    <t>Nombre d'Allocataires</t>
  </si>
  <si>
    <t>Alloc. Complément familial (CF)</t>
  </si>
  <si>
    <t>Alloc. Rentrée Scolaire (ARS)</t>
  </si>
  <si>
    <t>Alloc. Soutien Familial (ASF)</t>
  </si>
  <si>
    <t>Alloc. D'Education de l'Enfant Handicapé (AEEH)</t>
  </si>
  <si>
    <t>Source : INSEE,RP 2013</t>
  </si>
  <si>
    <t>L'indice de vieillissement est le rapport de la population des 65 ans et plus sur celle des moins de 20 ans. Un indice autour de 100 indique que les 65 ans et plus et les moins de 20 ans sont présents dans à peu près les mêmes proportions sur le territoire ; plus l’indice est faible plus le rapport est favorable aux jeunes, plus il est élevé plus il est favorable aux personnes âgées.</t>
  </si>
  <si>
    <t>http://www.observatoire-des-territoires.gouv.fr/observatoire-des-territoires/fr/indice-de-vieillissement-0</t>
  </si>
  <si>
    <t>Observatoire Territorial</t>
  </si>
  <si>
    <t>Taux de chômage</t>
  </si>
  <si>
    <t>Le taux de chômage est le pourcentage de chômeurs dans la population active (actifs occupés + chômeurs).On peut calculer un taux de chômage par âge en mettant en rapport les chômeurs d'une classe d'âge avec les actifs de cette classe d'âge. De la même manière se calculent des taux de chômage par sexe, par PCS, par région, par nationalité, par niveau de diplôme...</t>
  </si>
  <si>
    <t>https://www.insee.fr/fr/metadonnees/definition/c1687</t>
  </si>
  <si>
    <t>D_AUL</t>
  </si>
  <si>
    <t>D_BAG</t>
  </si>
  <si>
    <t>D_BLA</t>
  </si>
  <si>
    <t>D_BOB</t>
  </si>
  <si>
    <t>D_BON</t>
  </si>
  <si>
    <t>D_CLI</t>
  </si>
  <si>
    <t>D_DRA</t>
  </si>
  <si>
    <t>D_DUG</t>
  </si>
  <si>
    <t>D_EPI</t>
  </si>
  <si>
    <t>D_GAG</t>
  </si>
  <si>
    <t>D_GOU</t>
  </si>
  <si>
    <t>D_COUR</t>
  </si>
  <si>
    <t>D_COUB</t>
  </si>
  <si>
    <t>D_BOU</t>
  </si>
  <si>
    <t>D_PRE</t>
  </si>
  <si>
    <t>D_RAI</t>
  </si>
  <si>
    <t>D_LIL</t>
  </si>
  <si>
    <t>D_PAV</t>
  </si>
  <si>
    <t>D_ILE</t>
  </si>
  <si>
    <t>D_LIV</t>
  </si>
  <si>
    <t>D_MONTF</t>
  </si>
  <si>
    <t>D_MONTR</t>
  </si>
  <si>
    <t>D_NEUPLAI</t>
  </si>
  <si>
    <t>D_NOIGRA</t>
  </si>
  <si>
    <t>D_NOISEC</t>
  </si>
  <si>
    <t>D_PAN</t>
  </si>
  <si>
    <t>D_PIE</t>
  </si>
  <si>
    <t>D_ROM</t>
  </si>
  <si>
    <t>D_ROS</t>
  </si>
  <si>
    <t>D_SAIDEN</t>
  </si>
  <si>
    <t>D_SAIOUE</t>
  </si>
  <si>
    <t>D_SEV</t>
  </si>
  <si>
    <t>D_STA</t>
  </si>
  <si>
    <t>D_TRE</t>
  </si>
  <si>
    <t>D_VAU</t>
  </si>
  <si>
    <t>D_VILMOM</t>
  </si>
  <si>
    <t>D_VILPIN</t>
  </si>
  <si>
    <t>D_VILTAN</t>
  </si>
  <si>
    <t>Selection carte</t>
  </si>
  <si>
    <t>D_NEUSUR</t>
  </si>
  <si>
    <t>Min</t>
  </si>
  <si>
    <t>Max</t>
  </si>
  <si>
    <t>Différence maximale</t>
  </si>
  <si>
    <t>Moyenne</t>
  </si>
  <si>
    <t>Médiane</t>
  </si>
  <si>
    <t>INSERTION</t>
  </si>
  <si>
    <t>-</t>
  </si>
  <si>
    <t>Alloc. Logement Familiale(access.)</t>
  </si>
  <si>
    <t>Alloc. Logement Familiale (loc.)</t>
  </si>
  <si>
    <t>Part d'Allocataires Logement Familial (access)</t>
  </si>
  <si>
    <t>Part d'Allocataires Logement Social (access)</t>
  </si>
  <si>
    <t>Part d'Allocataires Logement Familial (Loc.)</t>
  </si>
  <si>
    <t>Part d'Allocataires APL (access) (%)</t>
  </si>
  <si>
    <t>Part d'Allocataires APL (loc.) (%)</t>
  </si>
  <si>
    <t>Evolution du RSA (2009-2013) %</t>
  </si>
  <si>
    <t>Total d'aides au logement</t>
  </si>
  <si>
    <t>Part d'Allocataires Total d'Aide au logement (%)</t>
  </si>
  <si>
    <t>Part d'Allocataires du RSA (%)</t>
  </si>
  <si>
    <t>HANDICAP</t>
  </si>
  <si>
    <t>Part d'Allocataires de AEEH (%)</t>
  </si>
  <si>
    <t>Part d'Allocataire de ASH</t>
  </si>
  <si>
    <t>ENFANCE ET FAMILLE</t>
  </si>
  <si>
    <t>Part d'Allocataires Complément Familial (%)</t>
  </si>
  <si>
    <t>Part d'Allocataires de Rentrée Scolaire (%)</t>
  </si>
  <si>
    <t>Part d'Allocataires Soutien Familial (%)</t>
  </si>
  <si>
    <t>Part d'Allocataires des Allocations Familiales (%)</t>
  </si>
  <si>
    <t>SENIORS</t>
  </si>
  <si>
    <t>Part des 60 ans et plus</t>
  </si>
  <si>
    <t>Part d'Allocataires d'Autonomie (%)</t>
  </si>
  <si>
    <t>SITUATION DEMOGRAPHIQUE</t>
  </si>
  <si>
    <t>Part de logements vacants (%)</t>
  </si>
  <si>
    <t>Part de propriétaires (%)</t>
  </si>
  <si>
    <t>Part d'enfants de moins de 3 ans (%)</t>
  </si>
  <si>
    <t>Taille des ménages</t>
  </si>
  <si>
    <t>Taux brut d'accroissement naturel (‰)</t>
  </si>
  <si>
    <t>Taux brut d'accroissement total (‰)</t>
  </si>
  <si>
    <t>Taux brut de mortalité (‰)</t>
  </si>
  <si>
    <t>Taux de chômage (%)</t>
  </si>
  <si>
    <t>Taux de pauvreté en 2013 (%)</t>
  </si>
  <si>
    <t>Nb Ménages</t>
  </si>
  <si>
    <t>Enfance</t>
  </si>
  <si>
    <t>situation_démographique</t>
  </si>
  <si>
    <t>Part des plus de 60 ans</t>
  </si>
  <si>
    <t>Evolution du RSA</t>
  </si>
  <si>
    <t>Part d'Allocataires du RSA</t>
  </si>
  <si>
    <t>Constitue un handicap, au sens de la loi, toute limitation d'activité ou restriction de participation à la vie en société subie dans son environnement par une personne en raison d'une altération substantielle, durable ou définitive d'une ou plusieurs fonctions physiques, sensorielles, mentales, cognitives ou psychiques, d'un polyhandicap ou d'un trouble de santé invalidant.</t>
  </si>
  <si>
    <t>Choix du thème</t>
  </si>
  <si>
    <t>Choix de l'indicateur</t>
  </si>
  <si>
    <t>Control</t>
  </si>
  <si>
    <t>Vert Jaune Rouge</t>
  </si>
  <si>
    <t>Vert au Rose</t>
  </si>
  <si>
    <t>Vert au Violet</t>
  </si>
  <si>
    <t>Vert au Brun</t>
  </si>
  <si>
    <t>Bleu au Rouge</t>
  </si>
  <si>
    <t>Bleu au Rouge foncé</t>
  </si>
  <si>
    <t>Brun au Violet</t>
  </si>
  <si>
    <t>Brun Bleu Vert</t>
  </si>
  <si>
    <t>Violet au Vert</t>
  </si>
  <si>
    <t>Rose au Vert</t>
  </si>
  <si>
    <t>Rouge au Bleu</t>
  </si>
  <si>
    <t>Rouge au Vert</t>
  </si>
  <si>
    <t>Rouge Jaune Bleu</t>
  </si>
  <si>
    <t>Spectre lumineux</t>
  </si>
  <si>
    <t>Rouge Jaune Vert</t>
  </si>
  <si>
    <t>Clair</t>
  </si>
  <si>
    <t>Par paire</t>
  </si>
  <si>
    <t>Bleu Clair au Foncé</t>
  </si>
  <si>
    <t>Rouge Clair au Foncé</t>
  </si>
  <si>
    <t>Brun Clair au Foncé</t>
  </si>
  <si>
    <t>Vert Clair au Foncé</t>
  </si>
  <si>
    <t/>
  </si>
  <si>
    <t>Color Scales</t>
  </si>
  <si>
    <t>Jaune Clair au Foncé</t>
  </si>
  <si>
    <t>Noir et Blanc</t>
  </si>
  <si>
    <t>Selection color scale</t>
  </si>
  <si>
    <t>Threshold</t>
  </si>
  <si>
    <t>RGB</t>
  </si>
  <si>
    <t>Min / Max</t>
  </si>
  <si>
    <t>Name</t>
  </si>
  <si>
    <t>Autoshape</t>
  </si>
  <si>
    <t>D_AUB</t>
  </si>
  <si>
    <t>Démographie</t>
  </si>
  <si>
    <t>Ecart-type</t>
  </si>
  <si>
    <t>Coefficient de variation</t>
  </si>
  <si>
    <t>Famille</t>
  </si>
  <si>
    <t>Rapport inter-quartile</t>
  </si>
  <si>
    <t>PARIS</t>
  </si>
  <si>
    <t>VAL D'OISE</t>
  </si>
  <si>
    <t>SEINE- ET MARNE</t>
  </si>
  <si>
    <t>HAUTS DE SEINE</t>
  </si>
  <si>
    <t>VAL DE MARNE</t>
  </si>
  <si>
    <t>ETAPE 1</t>
  </si>
  <si>
    <t xml:space="preserve">Revenu médian (€) </t>
  </si>
  <si>
    <t>Densité (hab/km²)</t>
  </si>
  <si>
    <t>Taille des ménages (hab.)</t>
  </si>
  <si>
    <t>Indice de vieillissement (base 100)</t>
  </si>
  <si>
    <t>Revenu Médian (€)</t>
  </si>
  <si>
    <t>Taux de pauvreté (%)</t>
  </si>
  <si>
    <t>Effectif (hab.)</t>
  </si>
  <si>
    <t>Ménages (Nb.)</t>
  </si>
  <si>
    <t>15 - 24 ans (hab.)</t>
  </si>
  <si>
    <t>25 ans et plus (hab.)</t>
  </si>
  <si>
    <t>Allocataires RSA (hab.)</t>
  </si>
  <si>
    <t>Taux Brut de Natalité 2008-2013 (‰)</t>
  </si>
  <si>
    <t>Taux Brut d'accroissement 2008-2013 (‰)</t>
  </si>
  <si>
    <t>Taux Brut de Mortalité 2008-2013 (‰)</t>
  </si>
  <si>
    <t>0 - 19 ans (hab.)</t>
  </si>
  <si>
    <t>Part de propriétaires %</t>
  </si>
  <si>
    <t>Adaje (Nb. Ménages)</t>
  </si>
  <si>
    <t>Total allocataires (hab.)</t>
  </si>
  <si>
    <t>Enfants handicapés (nb.)</t>
  </si>
  <si>
    <t>AAH (Nb.)</t>
  </si>
  <si>
    <t>20 ans et plus (hab.)</t>
  </si>
  <si>
    <t>60 ans et plus (hab.)</t>
  </si>
  <si>
    <t>ADPA</t>
  </si>
  <si>
    <t>Allocation Rentrée Scolaire</t>
  </si>
  <si>
    <t>Allocation Soutien Familial</t>
  </si>
  <si>
    <t>Allocation d'Education Enfant Handicapé</t>
  </si>
  <si>
    <t>Complément Familial</t>
  </si>
  <si>
    <t>Source : INSEE, Opendata CAF,2013</t>
  </si>
  <si>
    <t>Allocataires FDAJ (hab.)</t>
  </si>
  <si>
    <t>Allocataires famille (mén.)</t>
  </si>
  <si>
    <t>20 ans et plus</t>
  </si>
  <si>
    <t>0 -19 ans</t>
  </si>
  <si>
    <t>Dont ALF (Location)</t>
  </si>
  <si>
    <t>Dont ALF (Accessiblité.)</t>
  </si>
  <si>
    <t>Dont ALS (Location)</t>
  </si>
  <si>
    <t>Dont ALS (Accessibilité)</t>
  </si>
  <si>
    <t>Dont APL (Location)</t>
  </si>
  <si>
    <t>Dont APL (Accessibilité)</t>
  </si>
  <si>
    <t>ASH (Aide social hébergement handicapés)</t>
  </si>
  <si>
    <t>Evolution annuelle moy. RSA 2009-2013 (%)</t>
  </si>
  <si>
    <t>Part de ménages fiscaux imposables en 2013</t>
  </si>
  <si>
    <t>Part enfants de moins de 3 ans</t>
  </si>
  <si>
    <t>Bienvenue dans Observ' Seine St Denis</t>
  </si>
  <si>
    <t>COMMUNES DU DEPARTEMENT</t>
  </si>
  <si>
    <t>NAVIGATION</t>
  </si>
  <si>
    <t xml:space="preserve">L'onglet permet d'afficher les données et les graphique de la commune sélectionnée (Choix 1) mais également de faire une analyse comparative avec : </t>
  </si>
  <si>
    <t>soit les données du département</t>
  </si>
  <si>
    <t>soit une commune du département (Choix 2)</t>
  </si>
  <si>
    <t>ETAPE 2</t>
  </si>
  <si>
    <t>ONGLET  "DEPARTEMENT"</t>
  </si>
  <si>
    <t>ONGLET "COMMUNE"</t>
  </si>
  <si>
    <t xml:space="preserve">L'onglet "Département" permet de visualiser les disparités territoriales </t>
  </si>
  <si>
    <t>selon l'indicateur sélectionner dans le menu déroulant ("Choix du thème" et  "Choix de l'indicateur")</t>
  </si>
  <si>
    <t>ETAPE 3</t>
  </si>
  <si>
    <t>DEFINITIONS</t>
  </si>
  <si>
    <t>ONGLET  "DEFINITIONS"</t>
  </si>
  <si>
    <t>Tailles des ménages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</si>
</sst>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 _€_-;\-* #,##0.00\ _€_-;_-* &quot;-&quot;??\ _€_-;_-@_-"/>
    <numFmt numFmtId="164" formatCode="_-* #,##0\ _€_-;\-* #,##0\ _€_-;_-* &quot;-&quot;??\ _€_-;_-@_-"/>
    <numFmt numFmtId="165" formatCode="0.0"/>
    <numFmt numFmtId="166" formatCode="_-* #,##0.0\ _€_-;\-* #,##0.0\ _€_-;_-* &quot;-&quot;??\ _€_-;_-@_-"/>
    <numFmt numFmtId="167" formatCode="0.0%"/>
  </numFmts>
  <fonts count="83">
    <font>
      <sz val="11"/>
      <color theme="1"/>
      <name val="Century Gothic"/>
      <family val="2"/>
      <scheme val="minor"/>
    </font>
    <font>
      <sz val="11"/>
      <color theme="1"/>
      <name val="Century Gothic"/>
      <family val="2"/>
      <scheme val="minor"/>
    </font>
    <font>
      <b/>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65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
      <sz val="8"/>
      <name val="Arial"/>
      <family val="2"/>
    </font>
    <font>
      <sz val="10"/>
      <name val="Arial"/>
      <family val="2"/>
    </font>
    <font>
      <i/>
      <sz val="11"/>
      <color theme="1"/>
      <name val="Century Gothic"/>
      <family val="2"/>
      <scheme val="minor"/>
    </font>
    <font>
      <sz val="11"/>
      <color theme="2"/>
      <name val="Century Gothic"/>
      <family val="2"/>
      <scheme val="minor"/>
    </font>
    <font>
      <sz val="9"/>
      <color theme="1"/>
      <name val="Century Gothic"/>
      <family val="2"/>
      <scheme val="major"/>
    </font>
    <font>
      <sz val="9"/>
      <name val="Century Gothic"/>
      <family val="2"/>
      <scheme val="major"/>
    </font>
    <font>
      <b/>
      <sz val="9"/>
      <name val="Century Gothic"/>
      <family val="2"/>
      <scheme val="major"/>
    </font>
    <font>
      <b/>
      <sz val="9"/>
      <color theme="1"/>
      <name val="Century Gothic"/>
      <family val="2"/>
      <scheme val="major"/>
    </font>
    <font>
      <b/>
      <sz val="12"/>
      <color theme="3"/>
      <name val="Century Gothic"/>
      <family val="2"/>
      <scheme val="minor"/>
    </font>
    <font>
      <sz val="11"/>
      <name val="Century Gothic"/>
      <family val="2"/>
      <scheme val="minor"/>
    </font>
    <font>
      <i/>
      <sz val="11"/>
      <name val="Century Gothic"/>
      <family val="2"/>
      <scheme val="minor"/>
    </font>
    <font>
      <u/>
      <sz val="11"/>
      <color theme="10"/>
      <name val="Century Gothic"/>
      <family val="2"/>
      <scheme val="minor"/>
    </font>
    <font>
      <u/>
      <sz val="11"/>
      <name val="Century Gothic"/>
      <family val="2"/>
      <scheme val="minor"/>
    </font>
    <font>
      <i/>
      <sz val="12"/>
      <name val="Century Gothic"/>
      <family val="2"/>
      <scheme val="minor"/>
    </font>
    <font>
      <b/>
      <sz val="11"/>
      <name val="Century Gothic"/>
      <family val="2"/>
      <scheme val="minor"/>
    </font>
    <font>
      <sz val="12"/>
      <name val="Century Gothic"/>
      <family val="2"/>
      <scheme val="major"/>
    </font>
    <font>
      <sz val="8"/>
      <color rgb="FF000000"/>
      <name val="Verdana"/>
      <family val="2"/>
    </font>
    <font>
      <sz val="9"/>
      <name val="Arial"/>
      <family val="2"/>
    </font>
    <font>
      <sz val="11"/>
      <color rgb="FF525457"/>
      <name val="Inherit"/>
    </font>
    <font>
      <sz val="9"/>
      <color indexed="81"/>
      <name val="Tahoma"/>
      <family val="2"/>
    </font>
    <font>
      <sz val="9"/>
      <color rgb="FFFF0000"/>
      <name val="Arial"/>
      <family val="2"/>
    </font>
    <font>
      <b/>
      <sz val="16"/>
      <color theme="0"/>
      <name val="Century Gothic"/>
      <family val="2"/>
      <scheme val="minor"/>
    </font>
    <font>
      <sz val="11"/>
      <color theme="4"/>
      <name val="Century Gothic"/>
      <family val="2"/>
      <scheme val="minor"/>
    </font>
    <font>
      <b/>
      <sz val="18"/>
      <color theme="4"/>
      <name val="Century Gothic"/>
      <family val="2"/>
      <scheme val="minor"/>
    </font>
    <font>
      <i/>
      <sz val="14"/>
      <name val="Century Gothic"/>
      <family val="2"/>
      <scheme val="minor"/>
    </font>
    <font>
      <i/>
      <sz val="12"/>
      <color theme="4"/>
      <name val="Century Gothic"/>
      <family val="2"/>
      <scheme val="minor"/>
    </font>
    <font>
      <sz val="12"/>
      <color theme="1"/>
      <name val="Century Gothic"/>
      <family val="2"/>
      <scheme val="minor"/>
    </font>
    <font>
      <i/>
      <sz val="12"/>
      <color theme="1"/>
      <name val="Century Gothic"/>
      <family val="2"/>
      <scheme val="minor"/>
    </font>
    <font>
      <sz val="9"/>
      <color theme="2"/>
      <name val="Arial"/>
      <family val="2"/>
    </font>
    <font>
      <b/>
      <i/>
      <sz val="12"/>
      <color theme="1"/>
      <name val="Century Gothic"/>
      <family val="2"/>
      <scheme val="minor"/>
    </font>
    <font>
      <sz val="11"/>
      <color theme="1"/>
      <name val="Century Gothic"/>
      <family val="2"/>
      <scheme val="major"/>
    </font>
    <font>
      <i/>
      <sz val="9"/>
      <color theme="1"/>
      <name val="Century Gothic"/>
      <family val="2"/>
      <scheme val="major"/>
    </font>
    <font>
      <b/>
      <sz val="12"/>
      <name val="Arial"/>
      <family val="2"/>
    </font>
    <font>
      <b/>
      <sz val="14"/>
      <color theme="1"/>
      <name val="Century Gothic"/>
      <family val="2"/>
      <scheme val="minor"/>
    </font>
    <font>
      <b/>
      <sz val="18"/>
      <color theme="1"/>
      <name val="Century Gothic"/>
      <family val="2"/>
      <scheme val="minor"/>
    </font>
    <font>
      <b/>
      <u/>
      <sz val="14"/>
      <color theme="1"/>
      <name val="Century Gothic"/>
      <family val="2"/>
      <scheme val="minor"/>
    </font>
    <font>
      <b/>
      <u/>
      <sz val="16"/>
      <color theme="1"/>
      <name val="Century Gothic"/>
      <family val="2"/>
      <scheme val="minor"/>
    </font>
    <font>
      <sz val="14"/>
      <color theme="1"/>
      <name val="Century Gothic"/>
      <family val="2"/>
      <scheme val="minor"/>
    </font>
    <font>
      <i/>
      <sz val="14"/>
      <name val="Arial"/>
      <family val="2"/>
    </font>
    <font>
      <i/>
      <sz val="18"/>
      <color theme="1"/>
      <name val="Century Gothic"/>
      <family val="2"/>
      <scheme val="minor"/>
    </font>
    <font>
      <sz val="22"/>
      <color theme="1"/>
      <name val="Century Gothic"/>
      <family val="2"/>
      <scheme val="minor"/>
    </font>
    <font>
      <b/>
      <sz val="16"/>
      <color theme="4"/>
      <name val="Century Gothic"/>
      <family val="2"/>
      <scheme val="minor"/>
    </font>
    <font>
      <b/>
      <sz val="14"/>
      <color theme="0"/>
      <name val="Century Gothic"/>
      <family val="2"/>
      <scheme val="minor"/>
    </font>
    <font>
      <b/>
      <u/>
      <sz val="14"/>
      <name val="Century Gothic"/>
      <family val="2"/>
      <scheme val="minor"/>
    </font>
    <font>
      <sz val="16"/>
      <color theme="1"/>
      <name val="Century Gothic"/>
      <family val="2"/>
      <scheme val="minor"/>
    </font>
    <font>
      <b/>
      <sz val="22"/>
      <color theme="4"/>
      <name val="Century Gothic"/>
      <family val="2"/>
      <scheme val="minor"/>
    </font>
    <font>
      <b/>
      <sz val="28"/>
      <color theme="4"/>
      <name val="Century Gothic"/>
      <family val="2"/>
      <scheme val="minor"/>
    </font>
    <font>
      <b/>
      <sz val="22"/>
      <color theme="0"/>
      <name val="Century Gothic"/>
      <family val="2"/>
      <scheme val="minor"/>
    </font>
    <font>
      <b/>
      <sz val="24"/>
      <color theme="0"/>
      <name val="Century Gothic"/>
      <family val="2"/>
      <scheme val="minor"/>
    </font>
    <font>
      <b/>
      <sz val="26"/>
      <color theme="0"/>
      <name val="Century Gothic"/>
      <family val="2"/>
      <scheme val="minor"/>
    </font>
    <font>
      <b/>
      <sz val="20"/>
      <color rgb="FF993300"/>
      <name val="Century Gothic"/>
      <family val="2"/>
    </font>
    <font>
      <b/>
      <sz val="14"/>
      <color theme="1"/>
      <name val="Century Gothic"/>
      <family val="2"/>
      <scheme val="major"/>
    </font>
    <font>
      <b/>
      <sz val="14"/>
      <color rgb="FF993300"/>
      <name val="Century Gothic"/>
      <family val="2"/>
    </font>
    <font>
      <b/>
      <sz val="14"/>
      <color theme="4"/>
      <name val="Century Gothic"/>
      <family val="2"/>
      <scheme val="minor"/>
    </font>
    <font>
      <sz val="14"/>
      <color theme="4"/>
      <name val="Century Gothic"/>
      <family val="2"/>
      <scheme val="minor"/>
    </font>
    <font>
      <b/>
      <sz val="11"/>
      <color theme="4"/>
      <name val="Century Gothic"/>
      <family val="2"/>
      <scheme val="minor"/>
    </font>
    <font>
      <b/>
      <sz val="20"/>
      <color theme="0"/>
      <name val="Century Gothic"/>
      <family val="2"/>
      <scheme val="minor"/>
    </font>
    <font>
      <b/>
      <sz val="12"/>
      <color theme="0"/>
      <name val="Century Gothic"/>
      <family val="2"/>
      <scheme val="minor"/>
    </font>
    <font>
      <b/>
      <sz val="22"/>
      <color theme="2"/>
      <name val="Century Gothic"/>
      <family val="2"/>
      <scheme val="minor"/>
    </font>
    <font>
      <b/>
      <sz val="10"/>
      <color rgb="FF993300"/>
      <name val="Century Gothic"/>
      <family val="2"/>
    </font>
    <font>
      <sz val="20"/>
      <color theme="0"/>
      <name val="Century Gothic"/>
      <family val="2"/>
      <scheme val="minor"/>
    </font>
    <font>
      <sz val="9"/>
      <color theme="0"/>
      <name val="Century Gothic"/>
      <family val="2"/>
      <scheme val="major"/>
    </font>
    <font>
      <sz val="9"/>
      <color theme="0"/>
      <name val="Arial"/>
      <family val="2"/>
    </font>
    <font>
      <b/>
      <sz val="12"/>
      <color theme="0"/>
      <name val="Arial"/>
      <family val="2"/>
    </font>
    <font>
      <sz val="9"/>
      <color theme="1"/>
      <name val="Arial"/>
      <family val="2"/>
    </font>
  </fonts>
  <fills count="20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bgColor indexed="64"/>
      </patternFill>
    </fill>
    <fill>
      <patternFill patternType="solid">
        <fgColor indexed="22"/>
        <bgColor indexed="64"/>
      </patternFill>
    </fill>
    <fill>
      <patternFill patternType="solid">
        <fgColor theme="0"/>
        <bgColor indexed="64"/>
      </patternFill>
    </fill>
    <fill>
      <patternFill patternType="solid">
        <fgColor theme="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2"/>
        <bgColor indexed="64"/>
      </patternFill>
    </fill>
    <fill>
      <patternFill patternType="solid">
        <fgColor theme="4"/>
        <bgColor indexed="64"/>
      </patternFill>
    </fill>
    <fill>
      <patternFill patternType="solid">
        <fgColor theme="8"/>
        <bgColor indexed="64"/>
      </patternFill>
    </fill>
    <fill>
      <patternFill patternType="solid">
        <fgColor theme="4" tint="0.39997558519241921"/>
        <bgColor indexed="64"/>
      </patternFill>
    </fill>
    <fill>
      <patternFill patternType="solid">
        <fgColor rgb="FF006837"/>
        <bgColor indexed="64"/>
      </patternFill>
    </fill>
    <fill>
      <patternFill patternType="solid">
        <fgColor rgb="FF276419"/>
        <bgColor indexed="64"/>
      </patternFill>
    </fill>
    <fill>
      <patternFill patternType="solid">
        <fgColor rgb="FF00441B"/>
        <bgColor indexed="64"/>
      </patternFill>
    </fill>
    <fill>
      <patternFill patternType="solid">
        <fgColor rgb="FF003C30"/>
        <bgColor indexed="64"/>
      </patternFill>
    </fill>
    <fill>
      <patternFill patternType="solid">
        <fgColor rgb="FF313695"/>
        <bgColor indexed="64"/>
      </patternFill>
    </fill>
    <fill>
      <patternFill patternType="solid">
        <fgColor rgb="FF053061"/>
        <bgColor indexed="64"/>
      </patternFill>
    </fill>
    <fill>
      <patternFill patternType="solid">
        <fgColor rgb="FF7F3B08"/>
        <bgColor indexed="64"/>
      </patternFill>
    </fill>
    <fill>
      <patternFill patternType="solid">
        <fgColor rgb="FF543005"/>
        <bgColor indexed="64"/>
      </patternFill>
    </fill>
    <fill>
      <patternFill patternType="solid">
        <fgColor rgb="FF40004B"/>
        <bgColor indexed="64"/>
      </patternFill>
    </fill>
    <fill>
      <patternFill patternType="solid">
        <fgColor rgb="FF8E0152"/>
        <bgColor indexed="64"/>
      </patternFill>
    </fill>
    <fill>
      <patternFill patternType="solid">
        <fgColor rgb="FF67001F"/>
        <bgColor indexed="64"/>
      </patternFill>
    </fill>
    <fill>
      <patternFill patternType="solid">
        <fgColor rgb="FFA50026"/>
        <bgColor indexed="64"/>
      </patternFill>
    </fill>
    <fill>
      <patternFill patternType="solid">
        <fgColor rgb="FF9E0142"/>
        <bgColor indexed="64"/>
      </patternFill>
    </fill>
    <fill>
      <patternFill patternType="solid">
        <fgColor rgb="FF8DD3C7"/>
        <bgColor indexed="64"/>
      </patternFill>
    </fill>
    <fill>
      <patternFill patternType="solid">
        <fgColor rgb="FFA6CEE3"/>
        <bgColor indexed="64"/>
      </patternFill>
    </fill>
    <fill>
      <patternFill patternType="solid">
        <fgColor rgb="FFADD8E6"/>
        <bgColor indexed="64"/>
      </patternFill>
    </fill>
    <fill>
      <patternFill patternType="solid">
        <fgColor rgb="FFFF6347"/>
        <bgColor indexed="64"/>
      </patternFill>
    </fill>
    <fill>
      <patternFill patternType="solid">
        <fgColor rgb="FFEEE8AA"/>
        <bgColor indexed="64"/>
      </patternFill>
    </fill>
    <fill>
      <patternFill patternType="solid">
        <fgColor rgb="FF98FB98"/>
        <bgColor indexed="64"/>
      </patternFill>
    </fill>
    <fill>
      <patternFill patternType="solid">
        <fgColor rgb="FFFFFACD"/>
        <bgColor indexed="64"/>
      </patternFill>
    </fill>
    <fill>
      <patternFill patternType="solid">
        <fgColor theme="0" tint="-4.9989318521683403E-2"/>
        <bgColor indexed="64"/>
      </patternFill>
    </fill>
    <fill>
      <patternFill patternType="solid">
        <fgColor rgb="FF1A9850"/>
        <bgColor indexed="64"/>
      </patternFill>
    </fill>
    <fill>
      <patternFill patternType="solid">
        <fgColor rgb="FF4D9221"/>
        <bgColor indexed="64"/>
      </patternFill>
    </fill>
    <fill>
      <patternFill patternType="solid">
        <fgColor rgb="FF1B7837"/>
        <bgColor indexed="64"/>
      </patternFill>
    </fill>
    <fill>
      <patternFill patternType="solid">
        <fgColor rgb="FF01665E"/>
        <bgColor indexed="64"/>
      </patternFill>
    </fill>
    <fill>
      <patternFill patternType="solid">
        <fgColor rgb="FF4575B4"/>
        <bgColor indexed="64"/>
      </patternFill>
    </fill>
    <fill>
      <patternFill patternType="solid">
        <fgColor rgb="FF2166AC"/>
        <bgColor indexed="64"/>
      </patternFill>
    </fill>
    <fill>
      <patternFill patternType="solid">
        <fgColor rgb="FFB35806"/>
        <bgColor indexed="64"/>
      </patternFill>
    </fill>
    <fill>
      <patternFill patternType="solid">
        <fgColor rgb="FF8C510A"/>
        <bgColor indexed="64"/>
      </patternFill>
    </fill>
    <fill>
      <patternFill patternType="solid">
        <fgColor rgb="FF762A83"/>
        <bgColor indexed="64"/>
      </patternFill>
    </fill>
    <fill>
      <patternFill patternType="solid">
        <fgColor rgb="FFC51B7D"/>
        <bgColor indexed="64"/>
      </patternFill>
    </fill>
    <fill>
      <patternFill patternType="solid">
        <fgColor rgb="FFB2182B"/>
        <bgColor indexed="64"/>
      </patternFill>
    </fill>
    <fill>
      <patternFill patternType="solid">
        <fgColor rgb="FFD73027"/>
        <bgColor indexed="64"/>
      </patternFill>
    </fill>
    <fill>
      <patternFill patternType="solid">
        <fgColor rgb="FFD53E4F"/>
        <bgColor indexed="64"/>
      </patternFill>
    </fill>
    <fill>
      <patternFill patternType="solid">
        <fgColor rgb="FFFFFFB3"/>
        <bgColor indexed="64"/>
      </patternFill>
    </fill>
    <fill>
      <patternFill patternType="solid">
        <fgColor rgb="FF1F78B4"/>
        <bgColor indexed="64"/>
      </patternFill>
    </fill>
    <fill>
      <patternFill patternType="solid">
        <fgColor rgb="FF9BC1DB"/>
        <bgColor indexed="64"/>
      </patternFill>
    </fill>
    <fill>
      <patternFill patternType="solid">
        <fgColor rgb="FFF3583F"/>
        <bgColor indexed="64"/>
      </patternFill>
    </fill>
    <fill>
      <patternFill patternType="solid">
        <fgColor rgb="FFE3DA99"/>
        <bgColor indexed="64"/>
      </patternFill>
    </fill>
    <fill>
      <patternFill patternType="solid">
        <fgColor rgb="FF88EB88"/>
        <bgColor indexed="64"/>
      </patternFill>
    </fill>
    <fill>
      <patternFill patternType="solid">
        <fgColor rgb="FFFFF6B8"/>
        <bgColor indexed="64"/>
      </patternFill>
    </fill>
    <fill>
      <patternFill patternType="solid">
        <fgColor theme="0" tint="-0.14999847407452621"/>
        <bgColor indexed="64"/>
      </patternFill>
    </fill>
    <fill>
      <patternFill patternType="solid">
        <fgColor rgb="FF66BD63"/>
        <bgColor indexed="64"/>
      </patternFill>
    </fill>
    <fill>
      <patternFill patternType="solid">
        <fgColor rgb="FF7FBC41"/>
        <bgColor indexed="64"/>
      </patternFill>
    </fill>
    <fill>
      <patternFill patternType="solid">
        <fgColor rgb="FF5AAE61"/>
        <bgColor indexed="64"/>
      </patternFill>
    </fill>
    <fill>
      <patternFill patternType="solid">
        <fgColor rgb="FF35978F"/>
        <bgColor indexed="64"/>
      </patternFill>
    </fill>
    <fill>
      <patternFill patternType="solid">
        <fgColor rgb="FF74ADD1"/>
        <bgColor indexed="64"/>
      </patternFill>
    </fill>
    <fill>
      <patternFill patternType="solid">
        <fgColor rgb="FF4393C3"/>
        <bgColor indexed="64"/>
      </patternFill>
    </fill>
    <fill>
      <patternFill patternType="solid">
        <fgColor rgb="FFE08214"/>
        <bgColor indexed="64"/>
      </patternFill>
    </fill>
    <fill>
      <patternFill patternType="solid">
        <fgColor rgb="FFBF812D"/>
        <bgColor indexed="64"/>
      </patternFill>
    </fill>
    <fill>
      <patternFill patternType="solid">
        <fgColor rgb="FF9970AB"/>
        <bgColor indexed="64"/>
      </patternFill>
    </fill>
    <fill>
      <patternFill patternType="solid">
        <fgColor rgb="FFDE77AE"/>
        <bgColor indexed="64"/>
      </patternFill>
    </fill>
    <fill>
      <patternFill patternType="solid">
        <fgColor rgb="FFD6604D"/>
        <bgColor indexed="64"/>
      </patternFill>
    </fill>
    <fill>
      <patternFill patternType="solid">
        <fgColor rgb="FFF46D43"/>
        <bgColor indexed="64"/>
      </patternFill>
    </fill>
    <fill>
      <patternFill patternType="solid">
        <fgColor rgb="FFBEBADA"/>
        <bgColor indexed="64"/>
      </patternFill>
    </fill>
    <fill>
      <patternFill patternType="solid">
        <fgColor rgb="FFB2DF8A"/>
        <bgColor indexed="64"/>
      </patternFill>
    </fill>
    <fill>
      <patternFill patternType="solid">
        <fgColor rgb="FF89ABD1"/>
        <bgColor indexed="64"/>
      </patternFill>
    </fill>
    <fill>
      <patternFill patternType="solid">
        <fgColor rgb="FFE74E38"/>
        <bgColor indexed="64"/>
      </patternFill>
    </fill>
    <fill>
      <patternFill patternType="solid">
        <fgColor rgb="FFD9CD88"/>
        <bgColor indexed="64"/>
      </patternFill>
    </fill>
    <fill>
      <patternFill patternType="solid">
        <fgColor rgb="FF78DC78"/>
        <bgColor indexed="64"/>
      </patternFill>
    </fill>
    <fill>
      <patternFill patternType="solid">
        <fgColor rgb="FFFFF2A3"/>
        <bgColor indexed="64"/>
      </patternFill>
    </fill>
    <fill>
      <patternFill patternType="solid">
        <fgColor theme="0" tint="-0.249977111117893"/>
        <bgColor indexed="64"/>
      </patternFill>
    </fill>
    <fill>
      <patternFill patternType="solid">
        <fgColor rgb="FFA6D96A"/>
        <bgColor indexed="64"/>
      </patternFill>
    </fill>
    <fill>
      <patternFill patternType="solid">
        <fgColor rgb="FFB8E186"/>
        <bgColor indexed="64"/>
      </patternFill>
    </fill>
    <fill>
      <patternFill patternType="solid">
        <fgColor rgb="FFA6DBA0"/>
        <bgColor indexed="64"/>
      </patternFill>
    </fill>
    <fill>
      <patternFill patternType="solid">
        <fgColor rgb="FF80CDC1"/>
        <bgColor indexed="64"/>
      </patternFill>
    </fill>
    <fill>
      <patternFill patternType="solid">
        <fgColor rgb="FFABD9E9"/>
        <bgColor indexed="64"/>
      </patternFill>
    </fill>
    <fill>
      <patternFill patternType="solid">
        <fgColor rgb="FF92C5DE"/>
        <bgColor indexed="64"/>
      </patternFill>
    </fill>
    <fill>
      <patternFill patternType="solid">
        <fgColor rgb="FFFDB863"/>
        <bgColor indexed="64"/>
      </patternFill>
    </fill>
    <fill>
      <patternFill patternType="solid">
        <fgColor rgb="FFDFC27D"/>
        <bgColor indexed="64"/>
      </patternFill>
    </fill>
    <fill>
      <patternFill patternType="solid">
        <fgColor rgb="FFC2A5CF"/>
        <bgColor indexed="64"/>
      </patternFill>
    </fill>
    <fill>
      <patternFill patternType="solid">
        <fgColor rgb="FFF1B6DA"/>
        <bgColor indexed="64"/>
      </patternFill>
    </fill>
    <fill>
      <patternFill patternType="solid">
        <fgColor rgb="FFF4A582"/>
        <bgColor indexed="64"/>
      </patternFill>
    </fill>
    <fill>
      <patternFill patternType="solid">
        <fgColor rgb="FFFDAE61"/>
        <bgColor indexed="64"/>
      </patternFill>
    </fill>
    <fill>
      <patternFill patternType="solid">
        <fgColor rgb="FFFB8072"/>
        <bgColor indexed="64"/>
      </patternFill>
    </fill>
    <fill>
      <patternFill patternType="solid">
        <fgColor rgb="FF33A02C"/>
        <bgColor indexed="64"/>
      </patternFill>
    </fill>
    <fill>
      <patternFill patternType="solid">
        <fgColor rgb="FF7895C6"/>
        <bgColor indexed="64"/>
      </patternFill>
    </fill>
    <fill>
      <patternFill patternType="solid">
        <fgColor rgb="FFDB4431"/>
        <bgColor indexed="64"/>
      </patternFill>
    </fill>
    <fill>
      <patternFill patternType="solid">
        <fgColor rgb="FFCFBF78"/>
        <bgColor indexed="64"/>
      </patternFill>
    </fill>
    <fill>
      <patternFill patternType="solid">
        <fgColor rgb="FF69CC69"/>
        <bgColor indexed="64"/>
      </patternFill>
    </fill>
    <fill>
      <patternFill patternType="solid">
        <fgColor rgb="FFFFEF8E"/>
        <bgColor indexed="64"/>
      </patternFill>
    </fill>
    <fill>
      <patternFill patternType="solid">
        <fgColor theme="0" tint="-0.34998626667073579"/>
        <bgColor indexed="64"/>
      </patternFill>
    </fill>
    <fill>
      <patternFill patternType="solid">
        <fgColor rgb="FFD9EF8B"/>
        <bgColor indexed="64"/>
      </patternFill>
    </fill>
    <fill>
      <patternFill patternType="solid">
        <fgColor rgb="FFE6F5D0"/>
        <bgColor indexed="64"/>
      </patternFill>
    </fill>
    <fill>
      <patternFill patternType="solid">
        <fgColor rgb="FFD9F0D3"/>
        <bgColor indexed="64"/>
      </patternFill>
    </fill>
    <fill>
      <patternFill patternType="solid">
        <fgColor rgb="FFC7EAE5"/>
        <bgColor indexed="64"/>
      </patternFill>
    </fill>
    <fill>
      <patternFill patternType="solid">
        <fgColor rgb="FFE0F3F8"/>
        <bgColor indexed="64"/>
      </patternFill>
    </fill>
    <fill>
      <patternFill patternType="solid">
        <fgColor rgb="FFD1E5F0"/>
        <bgColor indexed="64"/>
      </patternFill>
    </fill>
    <fill>
      <patternFill patternType="solid">
        <fgColor rgb="FFFEE0B6"/>
        <bgColor indexed="64"/>
      </patternFill>
    </fill>
    <fill>
      <patternFill patternType="solid">
        <fgColor rgb="FFF6E8C3"/>
        <bgColor indexed="64"/>
      </patternFill>
    </fill>
    <fill>
      <patternFill patternType="solid">
        <fgColor rgb="FFE7D4E8"/>
        <bgColor indexed="64"/>
      </patternFill>
    </fill>
    <fill>
      <patternFill patternType="solid">
        <fgColor rgb="FFFDE0EF"/>
        <bgColor indexed="64"/>
      </patternFill>
    </fill>
    <fill>
      <patternFill patternType="solid">
        <fgColor rgb="FFFDDBC7"/>
        <bgColor indexed="64"/>
      </patternFill>
    </fill>
    <fill>
      <patternFill patternType="solid">
        <fgColor rgb="FFFEE090"/>
        <bgColor indexed="64"/>
      </patternFill>
    </fill>
    <fill>
      <patternFill patternType="solid">
        <fgColor rgb="FFFEE08B"/>
        <bgColor indexed="64"/>
      </patternFill>
    </fill>
    <fill>
      <patternFill patternType="solid">
        <fgColor rgb="FF80B1D3"/>
        <bgColor indexed="64"/>
      </patternFill>
    </fill>
    <fill>
      <patternFill patternType="solid">
        <fgColor rgb="FFFB9A99"/>
        <bgColor indexed="64"/>
      </patternFill>
    </fill>
    <fill>
      <patternFill patternType="solid">
        <fgColor rgb="FF667FBC"/>
        <bgColor indexed="64"/>
      </patternFill>
    </fill>
    <fill>
      <patternFill patternType="solid">
        <fgColor rgb="FFCF3A2A"/>
        <bgColor indexed="64"/>
      </patternFill>
    </fill>
    <fill>
      <patternFill patternType="solid">
        <fgColor rgb="FFC5B267"/>
        <bgColor indexed="64"/>
      </patternFill>
    </fill>
    <fill>
      <patternFill patternType="solid">
        <fgColor rgb="FF59BD59"/>
        <bgColor indexed="64"/>
      </patternFill>
    </fill>
    <fill>
      <patternFill patternType="solid">
        <fgColor rgb="FFFFEB79"/>
        <bgColor indexed="64"/>
      </patternFill>
    </fill>
    <fill>
      <patternFill patternType="solid">
        <fgColor theme="0" tint="-0.499984740745262"/>
        <bgColor indexed="64"/>
      </patternFill>
    </fill>
    <fill>
      <patternFill patternType="solid">
        <fgColor rgb="FFD8DAEB"/>
        <bgColor indexed="64"/>
      </patternFill>
    </fill>
    <fill>
      <patternFill patternType="solid">
        <fgColor rgb="FFE0E0E0"/>
        <bgColor indexed="64"/>
      </patternFill>
    </fill>
    <fill>
      <patternFill patternType="solid">
        <fgColor rgb="FFE6F598"/>
        <bgColor indexed="64"/>
      </patternFill>
    </fill>
    <fill>
      <patternFill patternType="solid">
        <fgColor rgb="FFFDB462"/>
        <bgColor indexed="64"/>
      </patternFill>
    </fill>
    <fill>
      <patternFill patternType="solid">
        <fgColor rgb="FFE31A1C"/>
        <bgColor indexed="64"/>
      </patternFill>
    </fill>
    <fill>
      <patternFill patternType="solid">
        <fgColor rgb="FF5469B1"/>
        <bgColor indexed="64"/>
      </patternFill>
    </fill>
    <fill>
      <patternFill patternType="solid">
        <fgColor rgb="FFC33022"/>
        <bgColor indexed="64"/>
      </patternFill>
    </fill>
    <fill>
      <patternFill patternType="solid">
        <fgColor rgb="FFBBA557"/>
        <bgColor indexed="64"/>
      </patternFill>
    </fill>
    <fill>
      <patternFill patternType="solid">
        <fgColor rgb="FF4AAD4A"/>
        <bgColor indexed="64"/>
      </patternFill>
    </fill>
    <fill>
      <patternFill patternType="solid">
        <fgColor rgb="FFFFE864"/>
        <bgColor indexed="64"/>
      </patternFill>
    </fill>
    <fill>
      <patternFill patternType="solid">
        <fgColor theme="1" tint="0.34998626667073579"/>
        <bgColor indexed="64"/>
      </patternFill>
    </fill>
    <fill>
      <patternFill patternType="solid">
        <fgColor rgb="FFDF817D"/>
        <bgColor indexed="64"/>
      </patternFill>
    </fill>
    <fill>
      <patternFill patternType="solid">
        <fgColor rgb="FFB2ABD2"/>
        <bgColor indexed="64"/>
      </patternFill>
    </fill>
    <fill>
      <patternFill patternType="solid">
        <fgColor rgb="FFBABABA"/>
        <bgColor indexed="64"/>
      </patternFill>
    </fill>
    <fill>
      <patternFill patternType="solid">
        <fgColor rgb="FFABDDA4"/>
        <bgColor indexed="64"/>
      </patternFill>
    </fill>
    <fill>
      <patternFill patternType="solid">
        <fgColor rgb="FFB3DE69"/>
        <bgColor indexed="64"/>
      </patternFill>
    </fill>
    <fill>
      <patternFill patternType="solid">
        <fgColor rgb="FFFDBF6F"/>
        <bgColor indexed="64"/>
      </patternFill>
    </fill>
    <fill>
      <patternFill patternType="solid">
        <fgColor rgb="FF4353A7"/>
        <bgColor indexed="64"/>
      </patternFill>
    </fill>
    <fill>
      <patternFill patternType="solid">
        <fgColor rgb="FFB7261B"/>
        <bgColor indexed="64"/>
      </patternFill>
    </fill>
    <fill>
      <patternFill patternType="solid">
        <fgColor rgb="FFB19746"/>
        <bgColor indexed="64"/>
      </patternFill>
    </fill>
    <fill>
      <patternFill patternType="solid">
        <fgColor rgb="FF3A9E3A"/>
        <bgColor indexed="64"/>
      </patternFill>
    </fill>
    <fill>
      <patternFill patternType="solid">
        <fgColor rgb="FFFFE44F"/>
        <bgColor indexed="64"/>
      </patternFill>
    </fill>
    <fill>
      <patternFill patternType="solid">
        <fgColor theme="1" tint="0.249977111117893"/>
        <bgColor indexed="64"/>
      </patternFill>
    </fill>
    <fill>
      <patternFill patternType="solid">
        <fgColor rgb="FF8073AC"/>
        <bgColor indexed="64"/>
      </patternFill>
    </fill>
    <fill>
      <patternFill patternType="solid">
        <fgColor rgb="FF878787"/>
        <bgColor indexed="64"/>
      </patternFill>
    </fill>
    <fill>
      <patternFill patternType="solid">
        <fgColor rgb="FF66C2A5"/>
        <bgColor indexed="64"/>
      </patternFill>
    </fill>
    <fill>
      <patternFill patternType="solid">
        <fgColor rgb="FFFCCDE5"/>
        <bgColor indexed="64"/>
      </patternFill>
    </fill>
    <fill>
      <patternFill patternType="solid">
        <fgColor rgb="FFFF7F00"/>
        <bgColor indexed="64"/>
      </patternFill>
    </fill>
    <fill>
      <patternFill patternType="solid">
        <fgColor rgb="FF313D9D"/>
        <bgColor indexed="64"/>
      </patternFill>
    </fill>
    <fill>
      <patternFill patternType="solid">
        <fgColor rgb="FFAC1C14"/>
        <bgColor indexed="64"/>
      </patternFill>
    </fill>
    <fill>
      <patternFill patternType="solid">
        <fgColor rgb="FFA78A36"/>
        <bgColor indexed="64"/>
      </patternFill>
    </fill>
    <fill>
      <patternFill patternType="solid">
        <fgColor rgb="FF2B8F2B"/>
        <bgColor indexed="64"/>
      </patternFill>
    </fill>
    <fill>
      <patternFill patternType="solid">
        <fgColor rgb="FFFFE13A"/>
        <bgColor indexed="64"/>
      </patternFill>
    </fill>
    <fill>
      <patternFill patternType="solid">
        <fgColor theme="1" tint="0.14999847407452621"/>
        <bgColor indexed="64"/>
      </patternFill>
    </fill>
    <fill>
      <patternFill patternType="solid">
        <fgColor rgb="FFC5117D"/>
        <bgColor indexed="64"/>
      </patternFill>
    </fill>
    <fill>
      <patternFill patternType="solid">
        <fgColor rgb="FF95510A"/>
        <bgColor indexed="64"/>
      </patternFill>
    </fill>
    <fill>
      <patternFill patternType="solid">
        <fgColor rgb="FF542788"/>
        <bgColor indexed="64"/>
      </patternFill>
    </fill>
    <fill>
      <patternFill patternType="solid">
        <fgColor rgb="FF4D4D4D"/>
        <bgColor indexed="64"/>
      </patternFill>
    </fill>
    <fill>
      <patternFill patternType="solid">
        <fgColor rgb="FF3288BD"/>
        <bgColor indexed="64"/>
      </patternFill>
    </fill>
    <fill>
      <patternFill patternType="solid">
        <fgColor rgb="FFD9D9D9"/>
        <bgColor indexed="64"/>
      </patternFill>
    </fill>
    <fill>
      <patternFill patternType="solid">
        <fgColor rgb="FFCAB2D6"/>
        <bgColor indexed="64"/>
      </patternFill>
    </fill>
    <fill>
      <patternFill patternType="solid">
        <fgColor rgb="FF1F2792"/>
        <bgColor indexed="64"/>
      </patternFill>
    </fill>
    <fill>
      <patternFill patternType="solid">
        <fgColor rgb="FFA0120D"/>
        <bgColor indexed="64"/>
      </patternFill>
    </fill>
    <fill>
      <patternFill patternType="solid">
        <fgColor rgb="FF9D7D25"/>
        <bgColor indexed="64"/>
      </patternFill>
    </fill>
    <fill>
      <patternFill patternType="solid">
        <fgColor rgb="FF1B7F1B"/>
        <bgColor indexed="64"/>
      </patternFill>
    </fill>
    <fill>
      <patternFill patternType="solid">
        <fgColor rgb="FFFFDD25"/>
        <bgColor indexed="64"/>
      </patternFill>
    </fill>
    <fill>
      <patternFill patternType="solid">
        <fgColor theme="1" tint="4.9989318521683403E-2"/>
        <bgColor indexed="64"/>
      </patternFill>
    </fill>
    <fill>
      <patternFill patternType="solid">
        <fgColor rgb="FF670015"/>
        <bgColor indexed="64"/>
      </patternFill>
    </fill>
    <fill>
      <patternFill patternType="solid">
        <fgColor rgb="FF2D004B"/>
        <bgColor indexed="64"/>
      </patternFill>
    </fill>
    <fill>
      <patternFill patternType="solid">
        <fgColor rgb="FF1A1A1A"/>
        <bgColor indexed="64"/>
      </patternFill>
    </fill>
    <fill>
      <patternFill patternType="solid">
        <fgColor rgb="FF5E4FA2"/>
        <bgColor indexed="64"/>
      </patternFill>
    </fill>
    <fill>
      <patternFill patternType="solid">
        <fgColor rgb="FFBC80BD"/>
        <bgColor indexed="64"/>
      </patternFill>
    </fill>
    <fill>
      <patternFill patternType="solid">
        <fgColor rgb="FF6A3D9A"/>
        <bgColor indexed="64"/>
      </patternFill>
    </fill>
    <fill>
      <patternFill patternType="solid">
        <fgColor rgb="FF0E1188"/>
        <bgColor indexed="64"/>
      </patternFill>
    </fill>
    <fill>
      <patternFill patternType="solid">
        <fgColor rgb="FF940805"/>
        <bgColor indexed="64"/>
      </patternFill>
    </fill>
    <fill>
      <patternFill patternType="solid">
        <fgColor rgb="FF936F15"/>
        <bgColor indexed="64"/>
      </patternFill>
    </fill>
    <fill>
      <patternFill patternType="solid">
        <fgColor rgb="FF0C700C"/>
        <bgColor indexed="64"/>
      </patternFill>
    </fill>
    <fill>
      <patternFill patternType="solid">
        <fgColor rgb="FFFFD910"/>
        <bgColor indexed="64"/>
      </patternFill>
    </fill>
    <fill>
      <patternFill patternType="solid">
        <fgColor rgb="FF000000"/>
        <bgColor indexed="64"/>
      </patternFill>
    </fill>
    <fill>
      <patternFill patternType="solid">
        <fgColor indexed="9"/>
        <bgColor indexed="64"/>
      </patternFill>
    </fill>
    <fill>
      <patternFill patternType="solid">
        <fgColor theme="6" tint="0.79998168889431442"/>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diagonal/>
    </border>
    <border>
      <left style="thin">
        <color theme="4"/>
      </left>
      <right style="thin">
        <color theme="4"/>
      </right>
      <top style="thin">
        <color theme="4"/>
      </top>
      <bottom style="thin">
        <color theme="4"/>
      </bottom>
      <diagonal/>
    </border>
    <border>
      <left style="thin">
        <color theme="2"/>
      </left>
      <right style="thin">
        <color theme="2"/>
      </right>
      <top style="thin">
        <color theme="2"/>
      </top>
      <bottom style="thin">
        <color theme="2"/>
      </bottom>
      <diagonal/>
    </border>
    <border>
      <left style="thin">
        <color theme="4"/>
      </left>
      <right style="thin">
        <color theme="4"/>
      </right>
      <top style="thin">
        <color theme="4"/>
      </top>
      <bottom/>
      <diagonal/>
    </border>
    <border>
      <left style="thin">
        <color theme="4"/>
      </left>
      <right style="thin">
        <color theme="4"/>
      </right>
      <top/>
      <bottom style="thin">
        <color theme="4"/>
      </bottom>
      <diagonal/>
    </border>
    <border>
      <left style="thin">
        <color theme="2"/>
      </left>
      <right/>
      <top style="thin">
        <color theme="2"/>
      </top>
      <bottom style="thin">
        <color theme="2"/>
      </bottom>
      <diagonal/>
    </border>
    <border>
      <left style="thin">
        <color theme="2"/>
      </left>
      <right style="thin">
        <color theme="2"/>
      </right>
      <top/>
      <bottom style="thin">
        <color theme="2"/>
      </bottom>
      <diagonal/>
    </border>
    <border>
      <left/>
      <right style="thin">
        <color theme="2"/>
      </right>
      <top style="thin">
        <color theme="2"/>
      </top>
      <bottom style="thin">
        <color theme="2"/>
      </bottom>
      <diagonal/>
    </border>
    <border>
      <left style="thin">
        <color theme="4"/>
      </left>
      <right style="thin">
        <color theme="4"/>
      </right>
      <top/>
      <bottom/>
      <diagonal/>
    </border>
    <border>
      <left/>
      <right/>
      <top/>
      <bottom style="medium">
        <color indexed="64"/>
      </bottom>
      <diagonal/>
    </border>
    <border>
      <left/>
      <right/>
      <top/>
      <bottom style="thin">
        <color theme="4"/>
      </bottom>
      <diagonal/>
    </border>
    <border>
      <left style="thin">
        <color theme="2"/>
      </left>
      <right/>
      <top/>
      <bottom style="thin">
        <color theme="2"/>
      </bottom>
      <diagonal/>
    </border>
    <border>
      <left style="thin">
        <color theme="2"/>
      </left>
      <right style="thin">
        <color theme="2"/>
      </right>
      <top style="thin">
        <color theme="2"/>
      </top>
      <bottom/>
      <diagonal/>
    </border>
    <border>
      <left style="thin">
        <color theme="2"/>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4"/>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style="thin">
        <color theme="4"/>
      </left>
      <right/>
      <top/>
      <bottom style="thin">
        <color theme="4"/>
      </bottom>
      <diagonal/>
    </border>
    <border>
      <left/>
      <right style="thin">
        <color theme="4"/>
      </right>
      <top/>
      <bottom style="thin">
        <color theme="4"/>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4"/>
      </right>
      <top style="thin">
        <color theme="2"/>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xf numFmtId="9" fontId="19"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applyNumberFormat="0" applyFill="0" applyBorder="0" applyAlignment="0" applyProtection="0"/>
    <xf numFmtId="43" fontId="1" fillId="0" borderId="0" applyFont="0" applyFill="0" applyBorder="0" applyAlignment="0" applyProtection="0"/>
  </cellStyleXfs>
  <cellXfs count="579">
    <xf numFmtId="0" fontId="0" fillId="0" borderId="0" xfId="0"/>
    <xf numFmtId="0" fontId="0" fillId="40" borderId="0" xfId="0" applyFill="1"/>
    <xf numFmtId="0" fontId="0" fillId="40" borderId="0" xfId="0" applyFill="1" applyBorder="1"/>
    <xf numFmtId="0" fontId="0" fillId="40" borderId="0" xfId="0" applyFill="1" applyAlignment="1">
      <alignment horizontal="center"/>
    </xf>
    <xf numFmtId="1" fontId="18" fillId="40" borderId="0" xfId="0" applyNumberFormat="1" applyFont="1" applyFill="1" applyBorder="1" applyAlignment="1">
      <alignment horizontal="center" vertical="center" wrapText="1"/>
    </xf>
    <xf numFmtId="0" fontId="22" fillId="0" borderId="0" xfId="0" applyFont="1"/>
    <xf numFmtId="0" fontId="22" fillId="0" borderId="0" xfId="0" applyFont="1" applyAlignment="1">
      <alignment wrapText="1"/>
    </xf>
    <xf numFmtId="2" fontId="23" fillId="33" borderId="0" xfId="0" applyNumberFormat="1" applyFont="1" applyFill="1" applyAlignment="1">
      <alignment horizontal="center" vertical="center" wrapText="1"/>
    </xf>
    <xf numFmtId="2" fontId="24" fillId="34" borderId="0" xfId="0" applyNumberFormat="1" applyFont="1" applyFill="1" applyAlignment="1">
      <alignment horizontal="center" vertical="center" wrapText="1"/>
    </xf>
    <xf numFmtId="2" fontId="23" fillId="0" borderId="0" xfId="0" applyNumberFormat="1" applyFont="1"/>
    <xf numFmtId="2" fontId="22" fillId="0" borderId="0" xfId="0" applyNumberFormat="1" applyFont="1"/>
    <xf numFmtId="164" fontId="0" fillId="40" borderId="0" xfId="0" applyNumberFormat="1" applyFill="1" applyBorder="1"/>
    <xf numFmtId="0" fontId="0" fillId="40" borderId="0" xfId="0" applyFill="1" applyBorder="1" applyAlignment="1">
      <alignment horizontal="center"/>
    </xf>
    <xf numFmtId="0" fontId="0" fillId="43" borderId="0" xfId="0" applyFill="1" applyBorder="1"/>
    <xf numFmtId="0" fontId="21" fillId="40" borderId="0" xfId="0" applyFont="1" applyFill="1" applyBorder="1"/>
    <xf numFmtId="0" fontId="21" fillId="40" borderId="0" xfId="0" applyFont="1" applyFill="1" applyBorder="1" applyAlignment="1">
      <alignment horizontal="center"/>
    </xf>
    <xf numFmtId="1" fontId="21" fillId="40" borderId="0" xfId="0" applyNumberFormat="1" applyFont="1" applyFill="1" applyBorder="1"/>
    <xf numFmtId="0" fontId="0" fillId="41" borderId="0" xfId="0" applyFill="1" applyBorder="1"/>
    <xf numFmtId="0" fontId="0" fillId="41" borderId="0" xfId="0" applyFill="1" applyBorder="1" applyAlignment="1">
      <alignment horizontal="center"/>
    </xf>
    <xf numFmtId="0" fontId="0" fillId="42" borderId="0" xfId="0" applyFill="1" applyBorder="1"/>
    <xf numFmtId="0" fontId="20" fillId="40" borderId="0" xfId="0" applyFont="1" applyFill="1" applyBorder="1"/>
    <xf numFmtId="0" fontId="27" fillId="40" borderId="0" xfId="0" applyFont="1" applyFill="1" applyBorder="1"/>
    <xf numFmtId="165" fontId="22" fillId="0" borderId="0" xfId="0" applyNumberFormat="1" applyFont="1" applyAlignment="1">
      <alignment horizontal="center"/>
    </xf>
    <xf numFmtId="3" fontId="35" fillId="206" borderId="16" xfId="0" applyNumberFormat="1" applyFont="1" applyFill="1" applyBorder="1" applyAlignment="1" applyProtection="1">
      <alignment horizontal="center" vertical="center"/>
      <protection hidden="1"/>
    </xf>
    <xf numFmtId="3" fontId="35" fillId="206" borderId="17" xfId="0" applyNumberFormat="1" applyFont="1" applyFill="1" applyBorder="1" applyAlignment="1" applyProtection="1">
      <alignment horizontal="center" vertical="center"/>
      <protection hidden="1"/>
    </xf>
    <xf numFmtId="0" fontId="35" fillId="0" borderId="0" xfId="0" applyNumberFormat="1" applyFont="1" applyFill="1" applyAlignment="1" applyProtection="1">
      <alignment horizontal="center"/>
      <protection hidden="1"/>
    </xf>
    <xf numFmtId="0" fontId="35" fillId="0" borderId="0" xfId="0" applyNumberFormat="1" applyFont="1" applyFill="1" applyBorder="1" applyAlignment="1" applyProtection="1">
      <alignment vertical="top" wrapText="1"/>
      <protection hidden="1"/>
    </xf>
    <xf numFmtId="0" fontId="35" fillId="0" borderId="13" xfId="0" applyNumberFormat="1" applyFont="1" applyFill="1" applyBorder="1" applyAlignment="1" applyProtection="1">
      <alignment vertical="top" wrapText="1"/>
      <protection hidden="1"/>
    </xf>
    <xf numFmtId="0" fontId="26" fillId="41" borderId="0" xfId="0" applyFont="1" applyFill="1" applyBorder="1" applyAlignment="1"/>
    <xf numFmtId="0" fontId="40" fillId="41" borderId="0" xfId="0" applyFont="1" applyFill="1" applyBorder="1"/>
    <xf numFmtId="0" fontId="42" fillId="40" borderId="0" xfId="0" applyFont="1" applyFill="1" applyBorder="1" applyAlignment="1">
      <alignment wrapText="1"/>
    </xf>
    <xf numFmtId="0" fontId="20" fillId="40" borderId="0" xfId="0" applyFont="1" applyFill="1" applyAlignment="1"/>
    <xf numFmtId="0" fontId="31" fillId="40" borderId="0" xfId="0" applyFont="1" applyFill="1" applyBorder="1" applyAlignment="1">
      <alignment vertical="center" wrapText="1"/>
    </xf>
    <xf numFmtId="0" fontId="40" fillId="40" borderId="0" xfId="0" applyFont="1" applyFill="1" applyBorder="1"/>
    <xf numFmtId="0" fontId="43" fillId="40" borderId="0" xfId="0" applyFont="1" applyFill="1" applyBorder="1" applyAlignment="1">
      <alignment vertical="center" wrapText="1"/>
    </xf>
    <xf numFmtId="164" fontId="40" fillId="40" borderId="0" xfId="0" applyNumberFormat="1" applyFont="1" applyFill="1" applyBorder="1"/>
    <xf numFmtId="9" fontId="40" fillId="40" borderId="0" xfId="45" applyFont="1" applyFill="1" applyBorder="1"/>
    <xf numFmtId="0" fontId="43" fillId="40" borderId="0" xfId="0" applyFont="1" applyFill="1" applyBorder="1" applyAlignment="1">
      <alignment vertical="center"/>
    </xf>
    <xf numFmtId="9" fontId="0" fillId="42" borderId="0" xfId="45" applyFont="1" applyFill="1" applyBorder="1"/>
    <xf numFmtId="0" fontId="22" fillId="0" borderId="0" xfId="0" applyNumberFormat="1" applyFont="1"/>
    <xf numFmtId="0" fontId="22" fillId="0" borderId="0" xfId="0" applyNumberFormat="1" applyFont="1" applyAlignment="1">
      <alignment wrapText="1"/>
    </xf>
    <xf numFmtId="0" fontId="0" fillId="0" borderId="0" xfId="0" quotePrefix="1" applyNumberFormat="1"/>
    <xf numFmtId="0" fontId="0" fillId="0" borderId="0" xfId="0" applyNumberFormat="1"/>
    <xf numFmtId="2" fontId="0" fillId="40" borderId="0" xfId="0" applyNumberFormat="1" applyFill="1" applyBorder="1"/>
    <xf numFmtId="2" fontId="0" fillId="40" borderId="0" xfId="0" applyNumberFormat="1" applyFill="1"/>
    <xf numFmtId="2" fontId="0" fillId="0" borderId="0" xfId="0" applyNumberFormat="1"/>
    <xf numFmtId="2" fontId="25" fillId="0" borderId="0" xfId="0" applyNumberFormat="1" applyFont="1"/>
    <xf numFmtId="2" fontId="21" fillId="40" borderId="0" xfId="0" applyNumberFormat="1" applyFont="1" applyFill="1"/>
    <xf numFmtId="2" fontId="21" fillId="40" borderId="21" xfId="44" applyNumberFormat="1" applyFont="1" applyFill="1" applyBorder="1" applyAlignment="1"/>
    <xf numFmtId="2" fontId="46" fillId="40" borderId="21" xfId="44" quotePrefix="1" applyNumberFormat="1" applyFont="1" applyFill="1" applyBorder="1" applyAlignment="1" applyProtection="1">
      <alignment vertical="center"/>
      <protection hidden="1"/>
    </xf>
    <xf numFmtId="2" fontId="21" fillId="40" borderId="21" xfId="0" applyNumberFormat="1" applyFont="1" applyFill="1" applyBorder="1"/>
    <xf numFmtId="2" fontId="21" fillId="40" borderId="25" xfId="0" applyNumberFormat="1" applyFont="1" applyFill="1" applyBorder="1"/>
    <xf numFmtId="2" fontId="0" fillId="40" borderId="21" xfId="0" applyNumberFormat="1" applyFill="1" applyBorder="1"/>
    <xf numFmtId="2" fontId="32" fillId="40" borderId="21" xfId="0" applyNumberFormat="1" applyFont="1" applyFill="1" applyBorder="1" applyAlignment="1"/>
    <xf numFmtId="2" fontId="21" fillId="40" borderId="26" xfId="0" applyNumberFormat="1" applyFont="1" applyFill="1" applyBorder="1"/>
    <xf numFmtId="2" fontId="0" fillId="40" borderId="21" xfId="0" applyNumberFormat="1" applyFont="1" applyFill="1" applyBorder="1"/>
    <xf numFmtId="2" fontId="0" fillId="40" borderId="0" xfId="0" applyNumberFormat="1" applyFont="1" applyFill="1"/>
    <xf numFmtId="165" fontId="22" fillId="0" borderId="0" xfId="0" applyNumberFormat="1" applyFont="1"/>
    <xf numFmtId="2" fontId="22" fillId="0" borderId="0" xfId="0" applyNumberFormat="1" applyFont="1" applyFill="1"/>
    <xf numFmtId="2" fontId="22" fillId="36" borderId="0" xfId="44" applyNumberFormat="1" applyFont="1" applyFill="1" applyAlignment="1">
      <alignment horizontal="right"/>
    </xf>
    <xf numFmtId="2" fontId="22" fillId="36" borderId="0" xfId="44" applyNumberFormat="1" applyFont="1" applyFill="1" applyBorder="1" applyAlignment="1">
      <alignment horizontal="right"/>
    </xf>
    <xf numFmtId="2" fontId="22" fillId="38" borderId="0" xfId="44" applyNumberFormat="1" applyFont="1" applyFill="1" applyAlignment="1">
      <alignment horizontal="right"/>
    </xf>
    <xf numFmtId="2" fontId="22" fillId="39" borderId="0" xfId="44" applyNumberFormat="1" applyFont="1" applyFill="1" applyAlignment="1">
      <alignment horizontal="right"/>
    </xf>
    <xf numFmtId="2" fontId="22" fillId="37" borderId="0" xfId="44" applyNumberFormat="1" applyFont="1" applyFill="1" applyAlignment="1">
      <alignment horizontal="right"/>
    </xf>
    <xf numFmtId="2" fontId="22" fillId="0" borderId="0" xfId="0" applyNumberFormat="1" applyFont="1" applyAlignment="1">
      <alignment horizontal="center"/>
    </xf>
    <xf numFmtId="2" fontId="29" fillId="0" borderId="0" xfId="46" applyNumberFormat="1"/>
    <xf numFmtId="2" fontId="34" fillId="0" borderId="0" xfId="0" applyNumberFormat="1" applyFont="1"/>
    <xf numFmtId="2" fontId="36" fillId="0" borderId="0" xfId="0" applyNumberFormat="1" applyFont="1" applyAlignment="1">
      <alignment vertical="center"/>
    </xf>
    <xf numFmtId="2" fontId="47" fillId="0" borderId="0" xfId="0" applyNumberFormat="1" applyFont="1"/>
    <xf numFmtId="2" fontId="0" fillId="0" borderId="0" xfId="0" applyNumberFormat="1" applyAlignment="1">
      <alignment horizontal="center" vertical="center"/>
    </xf>
    <xf numFmtId="2" fontId="0" fillId="35" borderId="0" xfId="0" applyNumberFormat="1" applyFill="1"/>
    <xf numFmtId="2" fontId="48" fillId="0" borderId="0" xfId="0" applyNumberFormat="1" applyFont="1"/>
    <xf numFmtId="2" fontId="0" fillId="0" borderId="0" xfId="0" applyNumberFormat="1" applyFont="1"/>
    <xf numFmtId="2" fontId="49" fillId="0" borderId="0" xfId="0" applyNumberFormat="1" applyFont="1"/>
    <xf numFmtId="2" fontId="35" fillId="0" borderId="0" xfId="0" applyNumberFormat="1" applyFont="1" applyProtection="1">
      <protection hidden="1"/>
    </xf>
    <xf numFmtId="2" fontId="35" fillId="0" borderId="15" xfId="0" applyNumberFormat="1" applyFont="1" applyFill="1" applyBorder="1" applyAlignment="1" applyProtection="1">
      <alignment horizontal="center" vertical="top" wrapText="1"/>
      <protection hidden="1"/>
    </xf>
    <xf numFmtId="2" fontId="35" fillId="63" borderId="16" xfId="0" applyNumberFormat="1" applyFont="1" applyFill="1" applyBorder="1" applyAlignment="1" applyProtection="1">
      <alignment vertical="center"/>
      <protection hidden="1"/>
    </xf>
    <xf numFmtId="2" fontId="38" fillId="64" borderId="16" xfId="0" applyNumberFormat="1" applyFont="1" applyFill="1" applyBorder="1" applyAlignment="1" applyProtection="1">
      <alignment vertical="center"/>
      <protection hidden="1"/>
    </xf>
    <xf numFmtId="2" fontId="35" fillId="84" borderId="17" xfId="0" applyNumberFormat="1" applyFont="1" applyFill="1" applyBorder="1" applyAlignment="1" applyProtection="1">
      <alignment vertical="center"/>
      <protection hidden="1"/>
    </xf>
    <xf numFmtId="2" fontId="35" fillId="85" borderId="17" xfId="0" applyNumberFormat="1" applyFont="1" applyFill="1" applyBorder="1" applyAlignment="1" applyProtection="1">
      <alignment vertical="center"/>
      <protection hidden="1"/>
    </xf>
    <xf numFmtId="2" fontId="35" fillId="104" borderId="17" xfId="0" applyNumberFormat="1" applyFont="1" applyFill="1" applyBorder="1" applyAlignment="1" applyProtection="1">
      <alignment vertical="center"/>
      <protection hidden="1"/>
    </xf>
    <xf numFmtId="2" fontId="35" fillId="105" borderId="17" xfId="0" applyNumberFormat="1" applyFont="1" applyFill="1" applyBorder="1" applyAlignment="1" applyProtection="1">
      <alignment vertical="center"/>
      <protection hidden="1"/>
    </xf>
    <xf numFmtId="2" fontId="35" fillId="124" borderId="17" xfId="0" applyNumberFormat="1" applyFont="1" applyFill="1" applyBorder="1" applyAlignment="1" applyProtection="1">
      <alignment vertical="center"/>
      <protection hidden="1"/>
    </xf>
    <xf numFmtId="2" fontId="35" fillId="125" borderId="17" xfId="0" applyNumberFormat="1" applyFont="1" applyFill="1" applyBorder="1" applyAlignment="1" applyProtection="1">
      <alignment vertical="center"/>
      <protection hidden="1"/>
    </xf>
    <xf numFmtId="2" fontId="35" fillId="145" borderId="17" xfId="0" applyNumberFormat="1" applyFont="1" applyFill="1" applyBorder="1" applyAlignment="1" applyProtection="1">
      <alignment vertical="center"/>
      <protection hidden="1"/>
    </xf>
    <xf numFmtId="2" fontId="35" fillId="146" borderId="17" xfId="0" applyNumberFormat="1" applyFont="1" applyFill="1" applyBorder="1" applyAlignment="1" applyProtection="1">
      <alignment vertical="center"/>
      <protection hidden="1"/>
    </xf>
    <xf numFmtId="2" fontId="35" fillId="156" borderId="17" xfId="0" applyNumberFormat="1" applyFont="1" applyFill="1" applyBorder="1" applyAlignment="1" applyProtection="1">
      <alignment vertical="center"/>
      <protection hidden="1"/>
    </xf>
    <xf numFmtId="2" fontId="35" fillId="157" borderId="17" xfId="0" applyNumberFormat="1" applyFont="1" applyFill="1" applyBorder="1" applyAlignment="1" applyProtection="1">
      <alignment vertical="center"/>
      <protection hidden="1"/>
    </xf>
    <xf numFmtId="2" fontId="35" fillId="168" borderId="17" xfId="0" applyNumberFormat="1" applyFont="1" applyFill="1" applyBorder="1" applyAlignment="1" applyProtection="1">
      <alignment vertical="center"/>
      <protection hidden="1"/>
    </xf>
    <xf numFmtId="2" fontId="35" fillId="169" borderId="17" xfId="0" applyNumberFormat="1" applyFont="1" applyFill="1" applyBorder="1" applyAlignment="1" applyProtection="1">
      <alignment vertical="center"/>
      <protection hidden="1"/>
    </xf>
    <xf numFmtId="2" fontId="35" fillId="179" borderId="17" xfId="0" applyNumberFormat="1" applyFont="1" applyFill="1" applyBorder="1" applyAlignment="1" applyProtection="1">
      <alignment vertical="center"/>
      <protection hidden="1"/>
    </xf>
    <xf numFmtId="2" fontId="35" fillId="180" borderId="17" xfId="0" applyNumberFormat="1" applyFont="1" applyFill="1" applyBorder="1" applyAlignment="1" applyProtection="1">
      <alignment vertical="center"/>
      <protection hidden="1"/>
    </xf>
    <xf numFmtId="2" fontId="35" fillId="192" borderId="17" xfId="0" applyNumberFormat="1" applyFont="1" applyFill="1" applyBorder="1" applyAlignment="1" applyProtection="1">
      <alignment vertical="center"/>
      <protection hidden="1"/>
    </xf>
    <xf numFmtId="2" fontId="35" fillId="193" borderId="17" xfId="0" applyNumberFormat="1" applyFont="1" applyFill="1" applyBorder="1" applyAlignment="1" applyProtection="1">
      <alignment vertical="center"/>
      <protection hidden="1"/>
    </xf>
    <xf numFmtId="2" fontId="35" fillId="204" borderId="18" xfId="0" applyNumberFormat="1" applyFont="1" applyFill="1" applyBorder="1" applyAlignment="1" applyProtection="1">
      <alignment vertical="center"/>
      <protection hidden="1"/>
    </xf>
    <xf numFmtId="2" fontId="35" fillId="205" borderId="18" xfId="0" applyNumberFormat="1" applyFont="1" applyFill="1" applyBorder="1" applyAlignment="1" applyProtection="1">
      <alignment vertical="center"/>
      <protection hidden="1"/>
    </xf>
    <xf numFmtId="2" fontId="35" fillId="0" borderId="10" xfId="0" applyNumberFormat="1" applyFont="1" applyFill="1" applyBorder="1" applyAlignment="1" applyProtection="1">
      <alignment horizontal="center" vertical="top" wrapText="1"/>
      <protection hidden="1"/>
    </xf>
    <xf numFmtId="2" fontId="35" fillId="0" borderId="0" xfId="0" applyNumberFormat="1" applyFont="1" applyFill="1" applyBorder="1" applyAlignment="1" applyProtection="1">
      <alignment horizontal="center" vertical="top" wrapText="1"/>
      <protection hidden="1"/>
    </xf>
    <xf numFmtId="2" fontId="35" fillId="0" borderId="0" xfId="0" applyNumberFormat="1" applyFont="1" applyBorder="1" applyProtection="1">
      <protection hidden="1"/>
    </xf>
    <xf numFmtId="2" fontId="35" fillId="0" borderId="11" xfId="0" applyNumberFormat="1" applyFont="1" applyFill="1" applyBorder="1" applyProtection="1">
      <protection hidden="1"/>
    </xf>
    <xf numFmtId="2" fontId="35" fillId="0" borderId="12" xfId="0" applyNumberFormat="1" applyFont="1" applyFill="1" applyBorder="1" applyProtection="1">
      <protection hidden="1"/>
    </xf>
    <xf numFmtId="2" fontId="0" fillId="40" borderId="25" xfId="0" applyNumberFormat="1" applyFont="1" applyFill="1" applyBorder="1"/>
    <xf numFmtId="2" fontId="35" fillId="0" borderId="16" xfId="44" quotePrefix="1" applyNumberFormat="1" applyFont="1" applyFill="1" applyBorder="1" applyAlignment="1" applyProtection="1">
      <alignment vertical="center" wrapText="1"/>
      <protection hidden="1"/>
    </xf>
    <xf numFmtId="0" fontId="0" fillId="0" borderId="0" xfId="0"/>
    <xf numFmtId="0" fontId="22" fillId="0" borderId="0" xfId="0" applyFont="1"/>
    <xf numFmtId="0" fontId="22" fillId="0" borderId="0" xfId="0" applyFont="1" applyFill="1"/>
    <xf numFmtId="165" fontId="22" fillId="0" borderId="0" xfId="0" applyNumberFormat="1" applyFont="1" applyAlignment="1">
      <alignment horizontal="center"/>
    </xf>
    <xf numFmtId="0" fontId="35" fillId="0" borderId="0" xfId="0" applyFont="1" applyProtection="1">
      <protection hidden="1"/>
    </xf>
    <xf numFmtId="0" fontId="50" fillId="0" borderId="28" xfId="0" applyNumberFormat="1" applyFont="1" applyBorder="1" applyAlignment="1" applyProtection="1">
      <alignment horizontal="left" vertical="center" wrapText="1" indent="2"/>
      <protection hidden="1"/>
    </xf>
    <xf numFmtId="0" fontId="35" fillId="0" borderId="0" xfId="0" applyFont="1" applyBorder="1" applyProtection="1">
      <protection hidden="1"/>
    </xf>
    <xf numFmtId="0" fontId="35" fillId="0" borderId="15" xfId="0" applyNumberFormat="1" applyFont="1" applyFill="1" applyBorder="1" applyAlignment="1" applyProtection="1">
      <alignment horizontal="center" vertical="top" wrapText="1"/>
      <protection hidden="1"/>
    </xf>
    <xf numFmtId="0" fontId="19" fillId="44" borderId="16" xfId="0" applyFont="1" applyFill="1" applyBorder="1" applyAlignment="1">
      <alignment vertical="center"/>
    </xf>
    <xf numFmtId="0" fontId="0" fillId="45" borderId="16" xfId="0" applyFill="1" applyBorder="1" applyProtection="1">
      <protection hidden="1"/>
    </xf>
    <xf numFmtId="0" fontId="0" fillId="46" borderId="16" xfId="0" applyFill="1" applyBorder="1" applyProtection="1">
      <protection hidden="1"/>
    </xf>
    <xf numFmtId="0" fontId="0" fillId="47" borderId="16" xfId="0" applyFill="1" applyBorder="1" applyProtection="1">
      <protection hidden="1"/>
    </xf>
    <xf numFmtId="0" fontId="0" fillId="48" borderId="16" xfId="0" applyFill="1" applyBorder="1" applyProtection="1">
      <protection hidden="1"/>
    </xf>
    <xf numFmtId="0" fontId="0" fillId="49" borderId="16" xfId="0" applyFill="1" applyBorder="1" applyProtection="1">
      <protection hidden="1"/>
    </xf>
    <xf numFmtId="0" fontId="0" fillId="50" borderId="16" xfId="0" applyFill="1" applyBorder="1" applyProtection="1">
      <protection hidden="1"/>
    </xf>
    <xf numFmtId="0" fontId="19" fillId="51" borderId="16" xfId="0" applyFont="1" applyFill="1" applyBorder="1" applyAlignment="1">
      <alignment vertical="center"/>
    </xf>
    <xf numFmtId="0" fontId="19" fillId="52" borderId="16" xfId="0" applyFont="1" applyFill="1" applyBorder="1" applyAlignment="1">
      <alignment vertical="center"/>
    </xf>
    <xf numFmtId="0" fontId="19" fillId="53" borderId="16" xfId="0" applyFont="1" applyFill="1" applyBorder="1" applyAlignment="1">
      <alignment vertical="center"/>
    </xf>
    <xf numFmtId="0" fontId="19" fillId="54" borderId="16" xfId="0" applyFont="1" applyFill="1" applyBorder="1" applyAlignment="1">
      <alignment vertical="center"/>
    </xf>
    <xf numFmtId="0" fontId="19" fillId="55" borderId="16" xfId="0" applyFont="1" applyFill="1" applyBorder="1" applyAlignment="1">
      <alignment vertical="center"/>
    </xf>
    <xf numFmtId="0" fontId="19" fillId="56" borderId="16" xfId="0" applyFont="1" applyFill="1" applyBorder="1" applyAlignment="1">
      <alignment vertical="center"/>
    </xf>
    <xf numFmtId="0" fontId="19" fillId="57" borderId="16" xfId="0" applyFont="1" applyFill="1" applyBorder="1" applyAlignment="1">
      <alignment vertical="center"/>
    </xf>
    <xf numFmtId="0" fontId="19" fillId="58" borderId="16" xfId="0" applyFont="1" applyFill="1" applyBorder="1" applyAlignment="1">
      <alignment vertical="center"/>
    </xf>
    <xf numFmtId="0" fontId="35" fillId="59" borderId="16" xfId="0" applyFont="1" applyFill="1" applyBorder="1" applyAlignment="1" applyProtection="1">
      <alignment vertical="center"/>
      <protection hidden="1"/>
    </xf>
    <xf numFmtId="0" fontId="35" fillId="60" borderId="16" xfId="0" applyFont="1" applyFill="1" applyBorder="1" applyAlignment="1" applyProtection="1">
      <alignment vertical="center"/>
      <protection hidden="1"/>
    </xf>
    <xf numFmtId="0" fontId="35" fillId="61" borderId="16" xfId="0" applyFont="1" applyFill="1" applyBorder="1" applyAlignment="1" applyProtection="1">
      <alignment vertical="center"/>
      <protection hidden="1"/>
    </xf>
    <xf numFmtId="0" fontId="35" fillId="62" borderId="16" xfId="0" applyFont="1" applyFill="1" applyBorder="1" applyAlignment="1" applyProtection="1">
      <alignment vertical="center"/>
      <protection hidden="1"/>
    </xf>
    <xf numFmtId="0" fontId="19" fillId="65" borderId="17" xfId="0" applyFont="1" applyFill="1" applyBorder="1" applyAlignment="1">
      <alignment vertical="center"/>
    </xf>
    <xf numFmtId="0" fontId="0" fillId="66" borderId="17" xfId="0" applyFill="1" applyBorder="1" applyProtection="1">
      <protection hidden="1"/>
    </xf>
    <xf numFmtId="0" fontId="0" fillId="67" borderId="17" xfId="0" applyFill="1" applyBorder="1" applyProtection="1">
      <protection hidden="1"/>
    </xf>
    <xf numFmtId="0" fontId="0" fillId="68" borderId="17" xfId="0" applyFill="1" applyBorder="1" applyProtection="1">
      <protection hidden="1"/>
    </xf>
    <xf numFmtId="0" fontId="0" fillId="69" borderId="17" xfId="0" applyFill="1" applyBorder="1" applyProtection="1">
      <protection hidden="1"/>
    </xf>
    <xf numFmtId="0" fontId="0" fillId="70" borderId="17" xfId="0" applyFill="1" applyBorder="1" applyProtection="1">
      <protection hidden="1"/>
    </xf>
    <xf numFmtId="0" fontId="0" fillId="71" borderId="17" xfId="0" applyFill="1" applyBorder="1" applyProtection="1">
      <protection hidden="1"/>
    </xf>
    <xf numFmtId="0" fontId="19" fillId="72" borderId="17" xfId="0" applyFont="1" applyFill="1" applyBorder="1" applyAlignment="1">
      <alignment vertical="center"/>
    </xf>
    <xf numFmtId="0" fontId="19" fillId="73" borderId="17" xfId="0" applyFont="1" applyFill="1" applyBorder="1" applyAlignment="1">
      <alignment vertical="center"/>
    </xf>
    <xf numFmtId="0" fontId="19" fillId="74" borderId="17" xfId="0" applyFont="1" applyFill="1" applyBorder="1" applyAlignment="1">
      <alignment vertical="center"/>
    </xf>
    <xf numFmtId="0" fontId="19" fillId="75" borderId="17" xfId="0" applyFont="1" applyFill="1" applyBorder="1" applyAlignment="1">
      <alignment vertical="center"/>
    </xf>
    <xf numFmtId="0" fontId="19" fillId="76" borderId="17" xfId="0" applyFont="1" applyFill="1" applyBorder="1" applyAlignment="1">
      <alignment vertical="center"/>
    </xf>
    <xf numFmtId="0" fontId="19" fillId="77" borderId="17" xfId="0" applyFont="1" applyFill="1" applyBorder="1" applyAlignment="1">
      <alignment vertical="center"/>
    </xf>
    <xf numFmtId="0" fontId="19" fillId="78" borderId="17" xfId="0" applyFont="1" applyFill="1" applyBorder="1" applyAlignment="1">
      <alignment vertical="center"/>
    </xf>
    <xf numFmtId="0" fontId="19" fillId="79" borderId="17" xfId="0" applyFont="1" applyFill="1" applyBorder="1" applyAlignment="1">
      <alignment vertical="center"/>
    </xf>
    <xf numFmtId="0" fontId="35" fillId="80" borderId="17" xfId="0" applyFont="1" applyFill="1" applyBorder="1" applyAlignment="1" applyProtection="1">
      <alignment vertical="center"/>
      <protection hidden="1"/>
    </xf>
    <xf numFmtId="0" fontId="35" fillId="81" borderId="17" xfId="0" applyFont="1" applyFill="1" applyBorder="1" applyAlignment="1" applyProtection="1">
      <alignment vertical="center"/>
      <protection hidden="1"/>
    </xf>
    <xf numFmtId="0" fontId="35" fillId="82" borderId="17" xfId="0" applyFont="1" applyFill="1" applyBorder="1" applyAlignment="1" applyProtection="1">
      <alignment vertical="center"/>
      <protection hidden="1"/>
    </xf>
    <xf numFmtId="0" fontId="35" fillId="83" borderId="17" xfId="0" applyFont="1" applyFill="1" applyBorder="1" applyAlignment="1" applyProtection="1">
      <alignment vertical="center"/>
      <protection hidden="1"/>
    </xf>
    <xf numFmtId="0" fontId="19" fillId="86" borderId="17" xfId="0" applyFont="1" applyFill="1" applyBorder="1" applyAlignment="1">
      <alignment vertical="center"/>
    </xf>
    <xf numFmtId="0" fontId="0" fillId="87" borderId="17" xfId="0" applyFill="1" applyBorder="1" applyProtection="1">
      <protection hidden="1"/>
    </xf>
    <xf numFmtId="0" fontId="0" fillId="88" borderId="17" xfId="0" applyFill="1" applyBorder="1" applyProtection="1">
      <protection hidden="1"/>
    </xf>
    <xf numFmtId="0" fontId="0" fillId="89" borderId="17" xfId="0" applyFill="1" applyBorder="1" applyProtection="1">
      <protection hidden="1"/>
    </xf>
    <xf numFmtId="0" fontId="0" fillId="90" borderId="17" xfId="0" applyFill="1" applyBorder="1" applyProtection="1">
      <protection hidden="1"/>
    </xf>
    <xf numFmtId="0" fontId="0" fillId="91" borderId="17" xfId="0" applyFill="1" applyBorder="1" applyProtection="1">
      <protection hidden="1"/>
    </xf>
    <xf numFmtId="0" fontId="0" fillId="92" borderId="17" xfId="0" applyFill="1" applyBorder="1" applyProtection="1">
      <protection hidden="1"/>
    </xf>
    <xf numFmtId="0" fontId="19" fillId="93" borderId="17" xfId="0" applyFont="1" applyFill="1" applyBorder="1" applyAlignment="1">
      <alignment vertical="center"/>
    </xf>
    <xf numFmtId="0" fontId="19" fillId="94" borderId="17" xfId="0" applyFont="1" applyFill="1" applyBorder="1" applyAlignment="1">
      <alignment vertical="center"/>
    </xf>
    <xf numFmtId="0" fontId="19" fillId="95" borderId="17" xfId="0" applyFont="1" applyFill="1" applyBorder="1" applyAlignment="1">
      <alignment vertical="center"/>
    </xf>
    <xf numFmtId="0" fontId="19" fillId="96" borderId="17" xfId="0" applyFont="1" applyFill="1" applyBorder="1" applyAlignment="1">
      <alignment vertical="center"/>
    </xf>
    <xf numFmtId="0" fontId="19" fillId="97" borderId="17" xfId="0" applyFont="1" applyFill="1" applyBorder="1" applyAlignment="1">
      <alignment vertical="center"/>
    </xf>
    <xf numFmtId="0" fontId="19" fillId="98" borderId="17" xfId="0" applyFont="1" applyFill="1" applyBorder="1" applyAlignment="1">
      <alignment vertical="center"/>
    </xf>
    <xf numFmtId="0" fontId="19" fillId="99" borderId="17" xfId="0" applyFont="1" applyFill="1" applyBorder="1" applyAlignment="1">
      <alignment vertical="center"/>
    </xf>
    <xf numFmtId="0" fontId="35" fillId="100" borderId="17" xfId="0" applyFont="1" applyFill="1" applyBorder="1" applyAlignment="1" applyProtection="1">
      <alignment vertical="center"/>
      <protection hidden="1"/>
    </xf>
    <xf numFmtId="0" fontId="35" fillId="101" borderId="17" xfId="0" applyFont="1" applyFill="1" applyBorder="1" applyAlignment="1" applyProtection="1">
      <alignment vertical="center"/>
      <protection hidden="1"/>
    </xf>
    <xf numFmtId="0" fontId="35" fillId="102" borderId="17" xfId="0" applyFont="1" applyFill="1" applyBorder="1" applyAlignment="1" applyProtection="1">
      <alignment vertical="center"/>
      <protection hidden="1"/>
    </xf>
    <xf numFmtId="0" fontId="35" fillId="103" borderId="17" xfId="0" applyFont="1" applyFill="1" applyBorder="1" applyAlignment="1" applyProtection="1">
      <alignment vertical="center"/>
      <protection hidden="1"/>
    </xf>
    <xf numFmtId="0" fontId="19" fillId="106" borderId="17" xfId="0" applyFont="1" applyFill="1" applyBorder="1" applyAlignment="1">
      <alignment vertical="center"/>
    </xf>
    <xf numFmtId="0" fontId="0" fillId="107" borderId="17" xfId="0" applyFill="1" applyBorder="1" applyProtection="1">
      <protection hidden="1"/>
    </xf>
    <xf numFmtId="0" fontId="0" fillId="108" borderId="17" xfId="0" applyFill="1" applyBorder="1" applyProtection="1">
      <protection hidden="1"/>
    </xf>
    <xf numFmtId="0" fontId="0" fillId="109" borderId="17" xfId="0" applyFill="1" applyBorder="1" applyProtection="1">
      <protection hidden="1"/>
    </xf>
    <xf numFmtId="0" fontId="0" fillId="110" borderId="17" xfId="0" applyFill="1" applyBorder="1" applyProtection="1">
      <protection hidden="1"/>
    </xf>
    <xf numFmtId="0" fontId="0" fillId="111" borderId="17" xfId="0" applyFill="1" applyBorder="1" applyProtection="1">
      <protection hidden="1"/>
    </xf>
    <xf numFmtId="0" fontId="0" fillId="112" borderId="17" xfId="0" applyFill="1" applyBorder="1" applyProtection="1">
      <protection hidden="1"/>
    </xf>
    <xf numFmtId="0" fontId="19" fillId="113" borderId="17" xfId="0" applyFont="1" applyFill="1" applyBorder="1" applyAlignment="1">
      <alignment vertical="center"/>
    </xf>
    <xf numFmtId="0" fontId="19" fillId="114" borderId="17" xfId="0" applyFont="1" applyFill="1" applyBorder="1" applyAlignment="1">
      <alignment vertical="center"/>
    </xf>
    <xf numFmtId="0" fontId="19" fillId="115" borderId="17" xfId="0" applyFont="1" applyFill="1" applyBorder="1" applyAlignment="1">
      <alignment vertical="center"/>
    </xf>
    <xf numFmtId="0" fontId="19" fillId="116" borderId="17" xfId="0" applyFont="1" applyFill="1" applyBorder="1" applyAlignment="1">
      <alignment vertical="center"/>
    </xf>
    <xf numFmtId="0" fontId="19" fillId="117" borderId="17" xfId="0" applyFont="1" applyFill="1" applyBorder="1" applyAlignment="1">
      <alignment vertical="center"/>
    </xf>
    <xf numFmtId="0" fontId="19" fillId="118" borderId="17" xfId="0" applyFont="1" applyFill="1" applyBorder="1" applyAlignment="1">
      <alignment vertical="center"/>
    </xf>
    <xf numFmtId="0" fontId="19" fillId="119" borderId="17" xfId="0" applyFont="1" applyFill="1" applyBorder="1" applyAlignment="1">
      <alignment vertical="center"/>
    </xf>
    <xf numFmtId="0" fontId="35" fillId="120" borderId="17" xfId="0" applyFont="1" applyFill="1" applyBorder="1" applyAlignment="1" applyProtection="1">
      <alignment vertical="center"/>
      <protection hidden="1"/>
    </xf>
    <xf numFmtId="0" fontId="35" fillId="121" borderId="17" xfId="0" applyFont="1" applyFill="1" applyBorder="1" applyAlignment="1" applyProtection="1">
      <alignment vertical="center"/>
      <protection hidden="1"/>
    </xf>
    <xf numFmtId="0" fontId="35" fillId="122" borderId="17" xfId="0" applyFont="1" applyFill="1" applyBorder="1" applyAlignment="1" applyProtection="1">
      <alignment vertical="center"/>
      <protection hidden="1"/>
    </xf>
    <xf numFmtId="0" fontId="35" fillId="123" borderId="17" xfId="0" applyFont="1" applyFill="1" applyBorder="1" applyAlignment="1" applyProtection="1">
      <alignment vertical="center"/>
      <protection hidden="1"/>
    </xf>
    <xf numFmtId="0" fontId="19" fillId="126" borderId="17" xfId="0" applyFont="1" applyFill="1" applyBorder="1" applyAlignment="1">
      <alignment vertical="center"/>
    </xf>
    <xf numFmtId="0" fontId="0" fillId="127" borderId="17" xfId="0" applyFill="1" applyBorder="1" applyProtection="1">
      <protection hidden="1"/>
    </xf>
    <xf numFmtId="0" fontId="0" fillId="128" borderId="17" xfId="0" applyFill="1" applyBorder="1" applyProtection="1">
      <protection hidden="1"/>
    </xf>
    <xf numFmtId="0" fontId="0" fillId="129" borderId="17" xfId="0" applyFill="1" applyBorder="1" applyProtection="1">
      <protection hidden="1"/>
    </xf>
    <xf numFmtId="0" fontId="0" fillId="130" borderId="17" xfId="0" applyFill="1" applyBorder="1" applyProtection="1">
      <protection hidden="1"/>
    </xf>
    <xf numFmtId="0" fontId="0" fillId="131" borderId="17" xfId="0" applyFill="1" applyBorder="1" applyProtection="1">
      <protection hidden="1"/>
    </xf>
    <xf numFmtId="0" fontId="0" fillId="132" borderId="17" xfId="0" applyFill="1" applyBorder="1" applyProtection="1">
      <protection hidden="1"/>
    </xf>
    <xf numFmtId="0" fontId="19" fillId="133" borderId="17" xfId="0" applyFont="1" applyFill="1" applyBorder="1" applyAlignment="1">
      <alignment vertical="center"/>
    </xf>
    <xf numFmtId="0" fontId="19" fillId="134" borderId="17" xfId="0" applyFont="1" applyFill="1" applyBorder="1" applyAlignment="1">
      <alignment vertical="center"/>
    </xf>
    <xf numFmtId="0" fontId="19" fillId="135" borderId="17" xfId="0" applyFont="1" applyFill="1" applyBorder="1" applyAlignment="1">
      <alignment vertical="center"/>
    </xf>
    <xf numFmtId="0" fontId="19" fillId="136" borderId="17" xfId="0" applyFont="1" applyFill="1" applyBorder="1" applyAlignment="1">
      <alignment vertical="center"/>
    </xf>
    <xf numFmtId="0" fontId="19" fillId="137" borderId="17" xfId="0" applyFont="1" applyFill="1" applyBorder="1" applyAlignment="1">
      <alignment vertical="center"/>
    </xf>
    <xf numFmtId="0" fontId="19" fillId="138" borderId="17" xfId="0" applyFont="1" applyFill="1" applyBorder="1" applyAlignment="1">
      <alignment vertical="center"/>
    </xf>
    <xf numFmtId="0" fontId="19" fillId="139" borderId="17" xfId="0" applyFont="1" applyFill="1" applyBorder="1" applyAlignment="1">
      <alignment vertical="center"/>
    </xf>
    <xf numFmtId="0" fontId="19" fillId="140" borderId="17" xfId="0" applyFont="1" applyFill="1" applyBorder="1" applyAlignment="1">
      <alignment vertical="center"/>
    </xf>
    <xf numFmtId="0" fontId="35" fillId="141" borderId="17" xfId="0" applyFont="1" applyFill="1" applyBorder="1" applyAlignment="1" applyProtection="1">
      <alignment vertical="center"/>
      <protection hidden="1"/>
    </xf>
    <xf numFmtId="0" fontId="35" fillId="142" borderId="17" xfId="0" applyFont="1" applyFill="1" applyBorder="1" applyAlignment="1" applyProtection="1">
      <alignment vertical="center"/>
      <protection hidden="1"/>
    </xf>
    <xf numFmtId="0" fontId="35" fillId="143" borderId="17" xfId="0" applyFont="1" applyFill="1" applyBorder="1" applyAlignment="1" applyProtection="1">
      <alignment vertical="center"/>
      <protection hidden="1"/>
    </xf>
    <xf numFmtId="0" fontId="35" fillId="144" borderId="17" xfId="0" applyFont="1" applyFill="1" applyBorder="1" applyAlignment="1" applyProtection="1">
      <alignment vertical="center"/>
      <protection hidden="1"/>
    </xf>
    <xf numFmtId="0" fontId="0" fillId="135" borderId="17" xfId="0" applyFill="1" applyBorder="1" applyProtection="1">
      <protection hidden="1"/>
    </xf>
    <xf numFmtId="0" fontId="0" fillId="134" borderId="17" xfId="0" applyFill="1" applyBorder="1" applyProtection="1">
      <protection hidden="1"/>
    </xf>
    <xf numFmtId="0" fontId="0" fillId="133" borderId="17" xfId="0" applyFill="1" applyBorder="1" applyProtection="1">
      <protection hidden="1"/>
    </xf>
    <xf numFmtId="0" fontId="0" fillId="137" borderId="17" xfId="0" applyFill="1" applyBorder="1" applyProtection="1">
      <protection hidden="1"/>
    </xf>
    <xf numFmtId="0" fontId="0" fillId="136" borderId="17" xfId="0" applyFill="1" applyBorder="1" applyProtection="1">
      <protection hidden="1"/>
    </xf>
    <xf numFmtId="0" fontId="0" fillId="147" borderId="17" xfId="0" applyFill="1" applyBorder="1" applyProtection="1">
      <protection hidden="1"/>
    </xf>
    <xf numFmtId="0" fontId="19" fillId="129" borderId="17" xfId="0" applyFont="1" applyFill="1" applyBorder="1" applyAlignment="1">
      <alignment vertical="center"/>
    </xf>
    <xf numFmtId="0" fontId="19" fillId="128" borderId="17" xfId="0" applyFont="1" applyFill="1" applyBorder="1" applyAlignment="1">
      <alignment vertical="center"/>
    </xf>
    <xf numFmtId="0" fontId="19" fillId="127" borderId="17" xfId="0" applyFont="1" applyFill="1" applyBorder="1" applyAlignment="1">
      <alignment vertical="center"/>
    </xf>
    <xf numFmtId="0" fontId="19" fillId="131" borderId="17" xfId="0" applyFont="1" applyFill="1" applyBorder="1" applyAlignment="1">
      <alignment vertical="center"/>
    </xf>
    <xf numFmtId="0" fontId="19" fillId="148" borderId="17" xfId="0" applyFont="1" applyFill="1" applyBorder="1" applyAlignment="1">
      <alignment vertical="center"/>
    </xf>
    <xf numFmtId="0" fontId="19" fillId="130" borderId="17" xfId="0" applyFont="1" applyFill="1" applyBorder="1" applyAlignment="1">
      <alignment vertical="center"/>
    </xf>
    <xf numFmtId="0" fontId="19" fillId="149" borderId="17" xfId="0" applyFont="1" applyFill="1" applyBorder="1" applyAlignment="1">
      <alignment vertical="center"/>
    </xf>
    <xf numFmtId="0" fontId="19" fillId="150" borderId="17" xfId="0" applyFont="1" applyFill="1" applyBorder="1" applyAlignment="1">
      <alignment vertical="center"/>
    </xf>
    <xf numFmtId="0" fontId="19" fillId="151" borderId="17" xfId="0" applyFont="1" applyFill="1" applyBorder="1" applyAlignment="1">
      <alignment vertical="center"/>
    </xf>
    <xf numFmtId="0" fontId="35" fillId="152" borderId="17" xfId="0" applyFont="1" applyFill="1" applyBorder="1" applyAlignment="1" applyProtection="1">
      <alignment vertical="center"/>
      <protection hidden="1"/>
    </xf>
    <xf numFmtId="0" fontId="35" fillId="153" borderId="17" xfId="0" applyFont="1" applyFill="1" applyBorder="1" applyAlignment="1" applyProtection="1">
      <alignment vertical="center"/>
      <protection hidden="1"/>
    </xf>
    <xf numFmtId="0" fontId="35" fillId="154" borderId="17" xfId="0" applyFont="1" applyFill="1" applyBorder="1" applyAlignment="1" applyProtection="1">
      <alignment vertical="center"/>
      <protection hidden="1"/>
    </xf>
    <xf numFmtId="0" fontId="35" fillId="155" borderId="17" xfId="0" applyFont="1" applyFill="1" applyBorder="1" applyAlignment="1" applyProtection="1">
      <alignment vertical="center"/>
      <protection hidden="1"/>
    </xf>
    <xf numFmtId="0" fontId="0" fillId="115" borderId="17" xfId="0" applyFill="1" applyBorder="1" applyProtection="1">
      <protection hidden="1"/>
    </xf>
    <xf numFmtId="0" fontId="0" fillId="114" borderId="17" xfId="0" applyFill="1" applyBorder="1" applyProtection="1">
      <protection hidden="1"/>
    </xf>
    <xf numFmtId="0" fontId="0" fillId="158" borderId="17" xfId="0" applyFill="1" applyBorder="1" applyProtection="1">
      <protection hidden="1"/>
    </xf>
    <xf numFmtId="0" fontId="0" fillId="117" borderId="17" xfId="0" applyFill="1" applyBorder="1" applyProtection="1">
      <protection hidden="1"/>
    </xf>
    <xf numFmtId="0" fontId="0" fillId="116" borderId="17" xfId="0" applyFill="1" applyBorder="1" applyProtection="1">
      <protection hidden="1"/>
    </xf>
    <xf numFmtId="0" fontId="0" fillId="159" borderId="17" xfId="0" applyFill="1" applyBorder="1" applyProtection="1">
      <protection hidden="1"/>
    </xf>
    <xf numFmtId="0" fontId="19" fillId="109" borderId="17" xfId="0" applyFont="1" applyFill="1" applyBorder="1" applyAlignment="1">
      <alignment vertical="center"/>
    </xf>
    <xf numFmtId="0" fontId="19" fillId="108" borderId="17" xfId="0" applyFont="1" applyFill="1" applyBorder="1" applyAlignment="1">
      <alignment vertical="center"/>
    </xf>
    <xf numFmtId="0" fontId="19" fillId="107" borderId="17" xfId="0" applyFont="1" applyFill="1" applyBorder="1" applyAlignment="1">
      <alignment vertical="center"/>
    </xf>
    <xf numFmtId="0" fontId="19" fillId="111" borderId="17" xfId="0" applyFont="1" applyFill="1" applyBorder="1" applyAlignment="1">
      <alignment vertical="center"/>
    </xf>
    <xf numFmtId="0" fontId="19" fillId="160" borderId="17" xfId="0" applyFont="1" applyFill="1" applyBorder="1" applyAlignment="1">
      <alignment vertical="center"/>
    </xf>
    <xf numFmtId="0" fontId="19" fillId="110" borderId="17" xfId="0" applyFont="1" applyFill="1" applyBorder="1" applyAlignment="1">
      <alignment vertical="center"/>
    </xf>
    <xf numFmtId="0" fontId="19" fillId="161" borderId="17" xfId="0" applyFont="1" applyFill="1" applyBorder="1" applyAlignment="1">
      <alignment vertical="center"/>
    </xf>
    <xf numFmtId="0" fontId="19" fillId="162" borderId="17" xfId="0" applyFont="1" applyFill="1" applyBorder="1" applyAlignment="1">
      <alignment vertical="center"/>
    </xf>
    <xf numFmtId="0" fontId="19" fillId="163" borderId="17" xfId="0" applyFont="1" applyFill="1" applyBorder="1" applyAlignment="1">
      <alignment vertical="center"/>
    </xf>
    <xf numFmtId="0" fontId="35" fillId="164" borderId="17" xfId="0" applyFont="1" applyFill="1" applyBorder="1" applyAlignment="1" applyProtection="1">
      <alignment vertical="center"/>
      <protection hidden="1"/>
    </xf>
    <xf numFmtId="0" fontId="35" fillId="165" borderId="17" xfId="0" applyFont="1" applyFill="1" applyBorder="1" applyAlignment="1" applyProtection="1">
      <alignment vertical="center"/>
      <protection hidden="1"/>
    </xf>
    <xf numFmtId="0" fontId="35" fillId="166" borderId="17" xfId="0" applyFont="1" applyFill="1" applyBorder="1" applyAlignment="1" applyProtection="1">
      <alignment vertical="center"/>
      <protection hidden="1"/>
    </xf>
    <xf numFmtId="0" fontId="35" fillId="167" borderId="17" xfId="0" applyFont="1" applyFill="1" applyBorder="1" applyAlignment="1" applyProtection="1">
      <alignment vertical="center"/>
      <protection hidden="1"/>
    </xf>
    <xf numFmtId="0" fontId="0" fillId="95" borderId="17" xfId="0" applyFill="1" applyBorder="1" applyProtection="1">
      <protection hidden="1"/>
    </xf>
    <xf numFmtId="0" fontId="0" fillId="94" borderId="17" xfId="0" applyFill="1" applyBorder="1" applyProtection="1">
      <protection hidden="1"/>
    </xf>
    <xf numFmtId="0" fontId="0" fillId="93" borderId="17" xfId="0" applyFill="1" applyBorder="1" applyProtection="1">
      <protection hidden="1"/>
    </xf>
    <xf numFmtId="0" fontId="0" fillId="97" borderId="17" xfId="0" applyFill="1" applyBorder="1" applyProtection="1">
      <protection hidden="1"/>
    </xf>
    <xf numFmtId="0" fontId="0" fillId="96" borderId="17" xfId="0" applyFill="1" applyBorder="1" applyProtection="1">
      <protection hidden="1"/>
    </xf>
    <xf numFmtId="0" fontId="0" fillId="170" borderId="17" xfId="0" applyFill="1" applyBorder="1" applyProtection="1">
      <protection hidden="1"/>
    </xf>
    <xf numFmtId="0" fontId="19" fillId="89" borderId="17" xfId="0" applyFont="1" applyFill="1" applyBorder="1" applyAlignment="1">
      <alignment vertical="center"/>
    </xf>
    <xf numFmtId="0" fontId="19" fillId="88" borderId="17" xfId="0" applyFont="1" applyFill="1" applyBorder="1" applyAlignment="1">
      <alignment vertical="center"/>
    </xf>
    <xf numFmtId="0" fontId="19" fillId="87" borderId="17" xfId="0" applyFont="1" applyFill="1" applyBorder="1" applyAlignment="1">
      <alignment vertical="center"/>
    </xf>
    <xf numFmtId="0" fontId="19" fillId="91" borderId="17" xfId="0" applyFont="1" applyFill="1" applyBorder="1" applyAlignment="1">
      <alignment vertical="center"/>
    </xf>
    <xf numFmtId="0" fontId="19" fillId="171" borderId="17" xfId="0" applyFont="1" applyFill="1" applyBorder="1" applyAlignment="1">
      <alignment vertical="center"/>
    </xf>
    <xf numFmtId="0" fontId="19" fillId="90" borderId="17" xfId="0" applyFont="1" applyFill="1" applyBorder="1" applyAlignment="1">
      <alignment vertical="center"/>
    </xf>
    <xf numFmtId="0" fontId="19" fillId="172" borderId="17" xfId="0" applyFont="1" applyFill="1" applyBorder="1" applyAlignment="1">
      <alignment vertical="center"/>
    </xf>
    <xf numFmtId="0" fontId="19" fillId="173" borderId="17" xfId="0" applyFont="1" applyFill="1" applyBorder="1" applyAlignment="1">
      <alignment vertical="center"/>
    </xf>
    <xf numFmtId="0" fontId="19" fillId="174" borderId="17" xfId="0" applyFont="1" applyFill="1" applyBorder="1" applyAlignment="1">
      <alignment vertical="center"/>
    </xf>
    <xf numFmtId="0" fontId="35" fillId="175" borderId="17" xfId="0" applyFont="1" applyFill="1" applyBorder="1" applyAlignment="1" applyProtection="1">
      <alignment vertical="center"/>
      <protection hidden="1"/>
    </xf>
    <xf numFmtId="0" fontId="35" fillId="176" borderId="17" xfId="0" applyFont="1" applyFill="1" applyBorder="1" applyAlignment="1" applyProtection="1">
      <alignment vertical="center"/>
      <protection hidden="1"/>
    </xf>
    <xf numFmtId="0" fontId="35" fillId="177" borderId="17" xfId="0" applyFont="1" applyFill="1" applyBorder="1" applyAlignment="1" applyProtection="1">
      <alignment vertical="center"/>
      <protection hidden="1"/>
    </xf>
    <xf numFmtId="0" fontId="35" fillId="178" borderId="17" xfId="0" applyFont="1" applyFill="1" applyBorder="1" applyAlignment="1" applyProtection="1">
      <alignment vertical="center"/>
      <protection hidden="1"/>
    </xf>
    <xf numFmtId="0" fontId="0" fillId="181" borderId="17" xfId="0" applyFill="1" applyBorder="1" applyProtection="1">
      <protection hidden="1"/>
    </xf>
    <xf numFmtId="0" fontId="0" fillId="73" borderId="17" xfId="0" applyFill="1" applyBorder="1" applyProtection="1">
      <protection hidden="1"/>
    </xf>
    <xf numFmtId="0" fontId="0" fillId="182" borderId="17" xfId="0" applyFill="1" applyBorder="1" applyProtection="1">
      <protection hidden="1"/>
    </xf>
    <xf numFmtId="0" fontId="0" fillId="76" borderId="17" xfId="0" applyFill="1" applyBorder="1" applyProtection="1">
      <protection hidden="1"/>
    </xf>
    <xf numFmtId="0" fontId="0" fillId="75" borderId="17" xfId="0" applyFill="1" applyBorder="1" applyProtection="1">
      <protection hidden="1"/>
    </xf>
    <xf numFmtId="0" fontId="0" fillId="183" borderId="17" xfId="0" applyFill="1" applyBorder="1" applyProtection="1">
      <protection hidden="1"/>
    </xf>
    <xf numFmtId="0" fontId="19" fillId="68" borderId="17" xfId="0" applyFont="1" applyFill="1" applyBorder="1" applyAlignment="1">
      <alignment vertical="center"/>
    </xf>
    <xf numFmtId="0" fontId="19" fillId="67" borderId="17" xfId="0" applyFont="1" applyFill="1" applyBorder="1" applyAlignment="1">
      <alignment vertical="center"/>
    </xf>
    <xf numFmtId="0" fontId="19" fillId="66" borderId="17" xfId="0" applyFont="1" applyFill="1" applyBorder="1" applyAlignment="1">
      <alignment vertical="center"/>
    </xf>
    <xf numFmtId="0" fontId="19" fillId="70" borderId="17" xfId="0" applyFont="1" applyFill="1" applyBorder="1" applyAlignment="1">
      <alignment vertical="center"/>
    </xf>
    <xf numFmtId="0" fontId="19" fillId="184" borderId="17" xfId="0" applyFont="1" applyFill="1" applyBorder="1" applyAlignment="1">
      <alignment vertical="center"/>
    </xf>
    <xf numFmtId="0" fontId="19" fillId="69" borderId="17" xfId="0" applyFont="1" applyFill="1" applyBorder="1" applyAlignment="1">
      <alignment vertical="center"/>
    </xf>
    <xf numFmtId="0" fontId="19" fillId="185" borderId="17" xfId="0" applyFont="1" applyFill="1" applyBorder="1" applyAlignment="1">
      <alignment vertical="center"/>
    </xf>
    <xf numFmtId="0" fontId="19" fillId="186" borderId="17" xfId="0" applyFont="1" applyFill="1" applyBorder="1" applyAlignment="1">
      <alignment vertical="center"/>
    </xf>
    <xf numFmtId="0" fontId="19" fillId="187" borderId="17" xfId="0" applyFont="1" applyFill="1" applyBorder="1" applyAlignment="1">
      <alignment vertical="center"/>
    </xf>
    <xf numFmtId="0" fontId="35" fillId="188" borderId="17" xfId="0" applyFont="1" applyFill="1" applyBorder="1" applyAlignment="1" applyProtection="1">
      <alignment vertical="center"/>
      <protection hidden="1"/>
    </xf>
    <xf numFmtId="0" fontId="35" fillId="189" borderId="17" xfId="0" applyFont="1" applyFill="1" applyBorder="1" applyAlignment="1" applyProtection="1">
      <alignment vertical="center"/>
      <protection hidden="1"/>
    </xf>
    <xf numFmtId="0" fontId="35" fillId="190" borderId="17" xfId="0" applyFont="1" applyFill="1" applyBorder="1" applyAlignment="1" applyProtection="1">
      <alignment vertical="center"/>
      <protection hidden="1"/>
    </xf>
    <xf numFmtId="0" fontId="35" fillId="191" borderId="17" xfId="0" applyFont="1" applyFill="1" applyBorder="1" applyAlignment="1" applyProtection="1">
      <alignment vertical="center"/>
      <protection hidden="1"/>
    </xf>
    <xf numFmtId="0" fontId="19" fillId="55" borderId="18" xfId="0" applyFont="1" applyFill="1" applyBorder="1" applyAlignment="1">
      <alignment vertical="center"/>
    </xf>
    <xf numFmtId="0" fontId="0" fillId="53" borderId="18" xfId="0" applyFill="1" applyBorder="1" applyProtection="1">
      <protection hidden="1"/>
    </xf>
    <xf numFmtId="0" fontId="0" fillId="52" borderId="18" xfId="0" applyFill="1" applyBorder="1" applyProtection="1">
      <protection hidden="1"/>
    </xf>
    <xf numFmtId="0" fontId="0" fillId="51" borderId="18" xfId="0" applyFill="1" applyBorder="1" applyProtection="1">
      <protection hidden="1"/>
    </xf>
    <xf numFmtId="0" fontId="0" fillId="55" borderId="18" xfId="0" applyFill="1" applyBorder="1" applyProtection="1">
      <protection hidden="1"/>
    </xf>
    <xf numFmtId="0" fontId="0" fillId="194" borderId="18" xfId="0" applyFill="1" applyBorder="1" applyProtection="1">
      <protection hidden="1"/>
    </xf>
    <xf numFmtId="0" fontId="0" fillId="195" borderId="18" xfId="0" applyFill="1" applyBorder="1" applyProtection="1">
      <protection hidden="1"/>
    </xf>
    <xf numFmtId="0" fontId="19" fillId="47" borderId="18" xfId="0" applyFont="1" applyFill="1" applyBorder="1" applyAlignment="1">
      <alignment vertical="center"/>
    </xf>
    <xf numFmtId="0" fontId="19" fillId="46" borderId="18" xfId="0" applyFont="1" applyFill="1" applyBorder="1" applyAlignment="1">
      <alignment vertical="center"/>
    </xf>
    <xf numFmtId="0" fontId="19" fillId="45" borderId="18" xfId="0" applyFont="1" applyFill="1" applyBorder="1" applyAlignment="1">
      <alignment vertical="center"/>
    </xf>
    <xf numFmtId="0" fontId="19" fillId="49" borderId="18" xfId="0" applyFont="1" applyFill="1" applyBorder="1" applyAlignment="1">
      <alignment vertical="center"/>
    </xf>
    <xf numFmtId="0" fontId="19" fillId="196" borderId="18" xfId="0" applyFont="1" applyFill="1" applyBorder="1" applyAlignment="1">
      <alignment vertical="center"/>
    </xf>
    <xf numFmtId="0" fontId="19" fillId="48" borderId="18" xfId="0" applyFont="1" applyFill="1" applyBorder="1" applyAlignment="1">
      <alignment vertical="center"/>
    </xf>
    <xf numFmtId="0" fontId="19" fillId="197" borderId="18" xfId="0" applyFont="1" applyFill="1" applyBorder="1" applyAlignment="1">
      <alignment vertical="center"/>
    </xf>
    <xf numFmtId="0" fontId="19" fillId="44" borderId="18" xfId="0" applyFont="1" applyFill="1" applyBorder="1" applyAlignment="1">
      <alignment vertical="center"/>
    </xf>
    <xf numFmtId="0" fontId="19" fillId="198" borderId="18" xfId="0" applyFont="1" applyFill="1" applyBorder="1" applyAlignment="1">
      <alignment vertical="center"/>
    </xf>
    <xf numFmtId="0" fontId="19" fillId="199" borderId="18" xfId="0" applyFont="1" applyFill="1" applyBorder="1" applyAlignment="1">
      <alignment vertical="center"/>
    </xf>
    <xf numFmtId="0" fontId="35" fillId="200" borderId="18" xfId="0" applyFont="1" applyFill="1" applyBorder="1" applyAlignment="1" applyProtection="1">
      <alignment vertical="center"/>
      <protection hidden="1"/>
    </xf>
    <xf numFmtId="0" fontId="35" fillId="201" borderId="18" xfId="0" applyFont="1" applyFill="1" applyBorder="1" applyAlignment="1" applyProtection="1">
      <alignment vertical="center"/>
      <protection hidden="1"/>
    </xf>
    <xf numFmtId="0" fontId="35" fillId="202" borderId="18" xfId="0" applyFont="1" applyFill="1" applyBorder="1" applyAlignment="1" applyProtection="1">
      <alignment vertical="center"/>
      <protection hidden="1"/>
    </xf>
    <xf numFmtId="0" fontId="35" fillId="203" borderId="18" xfId="0" applyFont="1" applyFill="1" applyBorder="1" applyAlignment="1" applyProtection="1">
      <alignment vertical="center"/>
      <protection hidden="1"/>
    </xf>
    <xf numFmtId="0" fontId="35" fillId="0" borderId="10" xfId="0" applyNumberFormat="1" applyFont="1" applyFill="1" applyBorder="1" applyAlignment="1" applyProtection="1">
      <alignment horizontal="center" vertical="top" wrapText="1"/>
      <protection hidden="1"/>
    </xf>
    <xf numFmtId="0" fontId="35" fillId="0" borderId="0" xfId="0" applyNumberFormat="1" applyFont="1" applyFill="1" applyBorder="1" applyAlignment="1" applyProtection="1">
      <alignment horizontal="center" vertical="top" wrapText="1"/>
      <protection hidden="1"/>
    </xf>
    <xf numFmtId="0" fontId="35" fillId="0" borderId="0" xfId="0" applyNumberFormat="1" applyFont="1" applyFill="1" applyBorder="1" applyAlignment="1" applyProtection="1">
      <alignment horizontal="left" vertical="top"/>
      <protection hidden="1"/>
    </xf>
    <xf numFmtId="3" fontId="35" fillId="0" borderId="0" xfId="0" applyNumberFormat="1" applyFont="1" applyFill="1" applyBorder="1" applyAlignment="1" applyProtection="1">
      <alignment horizontal="center"/>
      <protection locked="0" hidden="1"/>
    </xf>
    <xf numFmtId="0" fontId="35" fillId="0" borderId="0" xfId="0" applyNumberFormat="1" applyFont="1" applyAlignment="1" applyProtection="1">
      <alignment vertical="center"/>
      <protection hidden="1"/>
    </xf>
    <xf numFmtId="0" fontId="35" fillId="0" borderId="19" xfId="0" applyNumberFormat="1" applyFont="1" applyFill="1" applyBorder="1" applyAlignment="1" applyProtection="1">
      <alignment horizontal="center"/>
      <protection hidden="1"/>
    </xf>
    <xf numFmtId="3" fontId="35" fillId="0" borderId="16" xfId="0" applyNumberFormat="1" applyFont="1" applyFill="1" applyBorder="1" applyAlignment="1" applyProtection="1">
      <alignment horizontal="right" vertical="center"/>
      <protection hidden="1"/>
    </xf>
    <xf numFmtId="3" fontId="35" fillId="0" borderId="17" xfId="0" applyNumberFormat="1" applyFont="1" applyFill="1" applyBorder="1" applyAlignment="1" applyProtection="1">
      <alignment horizontal="right" vertical="center"/>
      <protection hidden="1"/>
    </xf>
    <xf numFmtId="0" fontId="35" fillId="0" borderId="14" xfId="0" applyNumberFormat="1" applyFont="1" applyFill="1" applyBorder="1" applyProtection="1">
      <protection hidden="1"/>
    </xf>
    <xf numFmtId="3" fontId="35" fillId="0" borderId="18" xfId="0" applyNumberFormat="1" applyFont="1" applyFill="1" applyBorder="1" applyAlignment="1" applyProtection="1">
      <alignment horizontal="right" vertical="center"/>
      <protection hidden="1"/>
    </xf>
    <xf numFmtId="0" fontId="35" fillId="0" borderId="15" xfId="0" applyNumberFormat="1" applyFont="1" applyFill="1" applyBorder="1" applyAlignment="1" applyProtection="1">
      <alignment horizontal="center"/>
      <protection hidden="1"/>
    </xf>
    <xf numFmtId="0" fontId="19" fillId="0" borderId="0" xfId="42"/>
    <xf numFmtId="2" fontId="27" fillId="40" borderId="21" xfId="0" applyNumberFormat="1" applyFont="1" applyFill="1" applyBorder="1"/>
    <xf numFmtId="2" fontId="46" fillId="40" borderId="24" xfId="44" quotePrefix="1" applyNumberFormat="1" applyFont="1" applyFill="1" applyBorder="1" applyAlignment="1" applyProtection="1">
      <alignment vertical="center"/>
      <protection hidden="1"/>
    </xf>
    <xf numFmtId="2" fontId="27" fillId="40" borderId="21" xfId="44" applyNumberFormat="1" applyFont="1" applyFill="1" applyBorder="1" applyAlignment="1">
      <alignment horizontal="center"/>
    </xf>
    <xf numFmtId="2" fontId="21" fillId="40" borderId="0" xfId="0" applyNumberFormat="1" applyFont="1" applyFill="1" applyAlignment="1">
      <alignment horizontal="left" vertical="center"/>
    </xf>
    <xf numFmtId="2" fontId="21" fillId="40" borderId="0" xfId="0" applyNumberFormat="1" applyFont="1" applyFill="1" applyAlignment="1">
      <alignment horizontal="left"/>
    </xf>
    <xf numFmtId="2" fontId="21" fillId="40" borderId="21" xfId="44" applyNumberFormat="1" applyFont="1" applyFill="1" applyBorder="1" applyAlignment="1">
      <alignment horizontal="center"/>
    </xf>
    <xf numFmtId="1" fontId="51" fillId="35" borderId="22" xfId="44" applyNumberFormat="1" applyFont="1" applyFill="1" applyBorder="1" applyAlignment="1">
      <alignment horizontal="center"/>
    </xf>
    <xf numFmtId="2" fontId="55" fillId="35" borderId="20" xfId="0" applyNumberFormat="1" applyFont="1" applyFill="1" applyBorder="1"/>
    <xf numFmtId="166" fontId="55" fillId="35" borderId="20" xfId="44" applyNumberFormat="1" applyFont="1" applyFill="1" applyBorder="1"/>
    <xf numFmtId="1" fontId="51" fillId="35" borderId="27" xfId="44" applyNumberFormat="1" applyFont="1" applyFill="1" applyBorder="1" applyAlignment="1">
      <alignment horizontal="center"/>
    </xf>
    <xf numFmtId="1" fontId="51" fillId="35" borderId="23" xfId="44" applyNumberFormat="1" applyFont="1" applyFill="1" applyBorder="1" applyAlignment="1">
      <alignment horizontal="center"/>
    </xf>
    <xf numFmtId="2" fontId="27" fillId="40" borderId="25" xfId="0" applyNumberFormat="1" applyFont="1" applyFill="1" applyBorder="1"/>
    <xf numFmtId="2" fontId="21" fillId="40" borderId="24" xfId="0" applyNumberFormat="1" applyFont="1" applyFill="1" applyBorder="1"/>
    <xf numFmtId="2" fontId="21" fillId="40" borderId="30" xfId="0" applyNumberFormat="1" applyFont="1" applyFill="1" applyBorder="1"/>
    <xf numFmtId="2" fontId="0" fillId="40" borderId="31" xfId="0" applyNumberFormat="1" applyFill="1" applyBorder="1"/>
    <xf numFmtId="2" fontId="53" fillId="40" borderId="0" xfId="0" applyNumberFormat="1" applyFont="1" applyFill="1" applyAlignment="1">
      <alignment vertical="center" wrapText="1"/>
    </xf>
    <xf numFmtId="43" fontId="56" fillId="40" borderId="0" xfId="44" applyNumberFormat="1" applyFont="1" applyFill="1" applyBorder="1" applyAlignment="1" applyProtection="1">
      <alignment horizontal="left" vertical="center" indent="3"/>
      <protection hidden="1"/>
    </xf>
    <xf numFmtId="165" fontId="0" fillId="35" borderId="0" xfId="0" applyNumberFormat="1" applyFill="1"/>
    <xf numFmtId="165" fontId="0" fillId="0" borderId="0" xfId="0" applyNumberFormat="1"/>
    <xf numFmtId="165" fontId="22" fillId="0" borderId="0" xfId="0" applyNumberFormat="1" applyFont="1" applyFill="1"/>
    <xf numFmtId="1" fontId="22" fillId="0" borderId="0" xfId="0" applyNumberFormat="1" applyFont="1"/>
    <xf numFmtId="1" fontId="0" fillId="35" borderId="0" xfId="0" applyNumberFormat="1" applyFill="1"/>
    <xf numFmtId="1" fontId="0" fillId="0" borderId="0" xfId="0" applyNumberFormat="1"/>
    <xf numFmtId="1" fontId="22" fillId="0" borderId="0" xfId="0" applyNumberFormat="1" applyFont="1" applyFill="1"/>
    <xf numFmtId="1" fontId="22" fillId="0" borderId="0" xfId="0" applyNumberFormat="1" applyFont="1" applyAlignment="1">
      <alignment horizontal="center"/>
    </xf>
    <xf numFmtId="1" fontId="0" fillId="0" borderId="0" xfId="0" applyNumberFormat="1" applyAlignment="1">
      <alignment horizontal="center"/>
    </xf>
    <xf numFmtId="1" fontId="48" fillId="0" borderId="0" xfId="0" applyNumberFormat="1" applyFont="1"/>
    <xf numFmtId="166" fontId="22" fillId="0" borderId="0" xfId="44" applyNumberFormat="1" applyFont="1"/>
    <xf numFmtId="166" fontId="0" fillId="35" borderId="0" xfId="44" applyNumberFormat="1" applyFont="1" applyFill="1"/>
    <xf numFmtId="166" fontId="0" fillId="0" borderId="0" xfId="44" applyNumberFormat="1" applyFont="1" applyAlignment="1">
      <alignment horizontal="center"/>
    </xf>
    <xf numFmtId="166" fontId="22" fillId="0" borderId="0" xfId="44" applyNumberFormat="1" applyFont="1" applyFill="1"/>
    <xf numFmtId="166" fontId="22" fillId="0" borderId="0" xfId="44" applyNumberFormat="1" applyFont="1" applyAlignment="1">
      <alignment horizontal="center"/>
    </xf>
    <xf numFmtId="166" fontId="0" fillId="0" borderId="0" xfId="44" applyNumberFormat="1" applyFont="1"/>
    <xf numFmtId="166" fontId="48" fillId="0" borderId="0" xfId="44" applyNumberFormat="1" applyFont="1"/>
    <xf numFmtId="165" fontId="47" fillId="0" borderId="0" xfId="0" applyNumberFormat="1" applyFont="1"/>
    <xf numFmtId="165" fontId="0" fillId="0" borderId="0" xfId="0" applyNumberFormat="1" applyAlignment="1">
      <alignment horizontal="center" vertical="center"/>
    </xf>
    <xf numFmtId="1" fontId="47" fillId="0" borderId="0" xfId="0" applyNumberFormat="1" applyFont="1"/>
    <xf numFmtId="1" fontId="0" fillId="0" borderId="0" xfId="0" applyNumberFormat="1" applyAlignment="1">
      <alignment horizontal="center" vertical="center"/>
    </xf>
    <xf numFmtId="2" fontId="55" fillId="35" borderId="20" xfId="0" applyNumberFormat="1" applyFont="1" applyFill="1" applyBorder="1" applyAlignment="1">
      <alignment horizontal="left" vertical="center"/>
    </xf>
    <xf numFmtId="166" fontId="55" fillId="35" borderId="20" xfId="44" applyNumberFormat="1" applyFont="1" applyFill="1" applyBorder="1" applyAlignment="1">
      <alignment horizontal="left" vertical="center"/>
    </xf>
    <xf numFmtId="2" fontId="55" fillId="40" borderId="0" xfId="0" applyNumberFormat="1" applyFont="1" applyFill="1" applyAlignment="1">
      <alignment horizontal="left" vertical="center"/>
    </xf>
    <xf numFmtId="2" fontId="55" fillId="35" borderId="20" xfId="0" applyNumberFormat="1" applyFont="1" applyFill="1" applyBorder="1" applyAlignment="1">
      <alignment horizontal="left" vertical="center" wrapText="1"/>
    </xf>
    <xf numFmtId="2" fontId="57" fillId="40" borderId="0" xfId="0" applyNumberFormat="1" applyFont="1" applyFill="1" applyBorder="1" applyAlignment="1">
      <alignment horizontal="center"/>
    </xf>
    <xf numFmtId="0" fontId="58" fillId="40" borderId="0" xfId="0" applyFont="1" applyFill="1" applyBorder="1"/>
    <xf numFmtId="0" fontId="0" fillId="40" borderId="0" xfId="0" applyFill="1" applyBorder="1" applyAlignment="1">
      <alignment horizontal="left" indent="1"/>
    </xf>
    <xf numFmtId="0" fontId="52" fillId="40" borderId="0" xfId="0" applyFont="1" applyFill="1"/>
    <xf numFmtId="1" fontId="22" fillId="0" borderId="0" xfId="44" applyNumberFormat="1" applyFont="1"/>
    <xf numFmtId="1" fontId="23" fillId="0" borderId="0" xfId="0" applyNumberFormat="1" applyFont="1"/>
    <xf numFmtId="0" fontId="39" fillId="40" borderId="0" xfId="0" applyFont="1" applyFill="1" applyBorder="1" applyAlignment="1"/>
    <xf numFmtId="0" fontId="20" fillId="40" borderId="0" xfId="0" applyFont="1" applyFill="1"/>
    <xf numFmtId="1" fontId="22" fillId="38" borderId="0" xfId="44" applyNumberFormat="1" applyFont="1" applyFill="1" applyAlignment="1">
      <alignment horizontal="right"/>
    </xf>
    <xf numFmtId="0" fontId="42" fillId="40" borderId="0" xfId="0" applyFont="1" applyFill="1" applyBorder="1" applyAlignment="1">
      <alignment vertical="center" wrapText="1"/>
    </xf>
    <xf numFmtId="0" fontId="42" fillId="40" borderId="0" xfId="0" applyFont="1" applyFill="1" applyBorder="1" applyAlignment="1">
      <alignment vertical="top" wrapText="1"/>
    </xf>
    <xf numFmtId="9" fontId="0" fillId="40" borderId="0" xfId="45" applyFont="1" applyFill="1" applyBorder="1"/>
    <xf numFmtId="0" fontId="41" fillId="35" borderId="0" xfId="0" applyFont="1" applyFill="1" applyBorder="1" applyAlignment="1">
      <alignment vertical="center" wrapText="1"/>
    </xf>
    <xf numFmtId="0" fontId="0" fillId="35" borderId="0" xfId="0" applyFill="1"/>
    <xf numFmtId="164" fontId="45" fillId="35" borderId="33" xfId="44" applyNumberFormat="1" applyFont="1" applyFill="1" applyBorder="1" applyAlignment="1">
      <alignment horizontal="center" vertical="center" wrapText="1"/>
    </xf>
    <xf numFmtId="164" fontId="44" fillId="35" borderId="33" xfId="44" applyNumberFormat="1" applyFont="1" applyFill="1" applyBorder="1" applyAlignment="1">
      <alignment horizontal="right" indent="1"/>
    </xf>
    <xf numFmtId="164" fontId="44" fillId="35" borderId="33" xfId="0" applyNumberFormat="1" applyFont="1" applyFill="1" applyBorder="1" applyAlignment="1">
      <alignment horizontal="right" indent="1"/>
    </xf>
    <xf numFmtId="1" fontId="44" fillId="35" borderId="33" xfId="0" applyNumberFormat="1" applyFont="1" applyFill="1" applyBorder="1" applyAlignment="1">
      <alignment horizontal="right" indent="1"/>
    </xf>
    <xf numFmtId="165" fontId="44" fillId="35" borderId="33" xfId="0" applyNumberFormat="1" applyFont="1" applyFill="1" applyBorder="1" applyAlignment="1">
      <alignment horizontal="right" indent="1"/>
    </xf>
    <xf numFmtId="166" fontId="44" fillId="35" borderId="33" xfId="0" applyNumberFormat="1" applyFont="1" applyFill="1" applyBorder="1" applyAlignment="1">
      <alignment horizontal="right" indent="1"/>
    </xf>
    <xf numFmtId="166" fontId="44" fillId="35" borderId="33" xfId="44" applyNumberFormat="1" applyFont="1" applyFill="1" applyBorder="1" applyAlignment="1">
      <alignment horizontal="right" indent="1"/>
    </xf>
    <xf numFmtId="1" fontId="44" fillId="35" borderId="33" xfId="0" applyNumberFormat="1" applyFont="1" applyFill="1" applyBorder="1" applyAlignment="1">
      <alignment horizontal="right" vertical="center" indent="1"/>
    </xf>
    <xf numFmtId="164" fontId="44" fillId="35" borderId="33" xfId="44" applyNumberFormat="1" applyFont="1" applyFill="1" applyBorder="1" applyAlignment="1">
      <alignment horizontal="right" vertical="center" indent="1"/>
    </xf>
    <xf numFmtId="9" fontId="44" fillId="35" borderId="33" xfId="45" applyFont="1" applyFill="1" applyBorder="1" applyAlignment="1">
      <alignment horizontal="right" indent="1"/>
    </xf>
    <xf numFmtId="0" fontId="44" fillId="35" borderId="33" xfId="0" applyFont="1" applyFill="1" applyBorder="1" applyAlignment="1">
      <alignment wrapText="1"/>
    </xf>
    <xf numFmtId="0" fontId="44" fillId="35" borderId="33" xfId="0" applyFont="1" applyFill="1" applyBorder="1" applyAlignment="1"/>
    <xf numFmtId="0" fontId="44" fillId="35" borderId="33" xfId="0" applyFont="1" applyFill="1" applyBorder="1"/>
    <xf numFmtId="0" fontId="16" fillId="43" borderId="33" xfId="0" applyFont="1" applyFill="1" applyBorder="1"/>
    <xf numFmtId="0" fontId="0" fillId="43" borderId="33" xfId="0" applyFill="1" applyBorder="1" applyAlignment="1">
      <alignment horizontal="center"/>
    </xf>
    <xf numFmtId="0" fontId="44" fillId="35" borderId="33" xfId="0" applyFont="1" applyFill="1" applyBorder="1" applyAlignment="1">
      <alignment horizontal="left" indent="1"/>
    </xf>
    <xf numFmtId="164" fontId="45" fillId="35" borderId="33" xfId="44" applyNumberFormat="1" applyFont="1" applyFill="1" applyBorder="1" applyAlignment="1">
      <alignment horizontal="right" indent="1"/>
    </xf>
    <xf numFmtId="1" fontId="33" fillId="35" borderId="33" xfId="0" applyNumberFormat="1" applyFont="1" applyFill="1" applyBorder="1" applyAlignment="1">
      <alignment horizontal="left" vertical="center" wrapText="1"/>
    </xf>
    <xf numFmtId="0" fontId="44" fillId="35" borderId="33" xfId="0" applyFont="1" applyFill="1" applyBorder="1" applyAlignment="1">
      <alignment horizontal="right" indent="1"/>
    </xf>
    <xf numFmtId="43" fontId="44" fillId="35" borderId="33" xfId="44" applyFont="1" applyFill="1" applyBorder="1" applyAlignment="1">
      <alignment horizontal="right" indent="1"/>
    </xf>
    <xf numFmtId="0" fontId="26" fillId="40" borderId="0" xfId="0" applyFont="1" applyFill="1" applyBorder="1" applyAlignment="1"/>
    <xf numFmtId="166" fontId="45" fillId="35" borderId="33" xfId="44" applyNumberFormat="1" applyFont="1" applyFill="1" applyBorder="1" applyAlignment="1">
      <alignment horizontal="right" indent="1"/>
    </xf>
    <xf numFmtId="167" fontId="21" fillId="40" borderId="0" xfId="45" applyNumberFormat="1" applyFont="1" applyFill="1" applyBorder="1"/>
    <xf numFmtId="0" fontId="21" fillId="40" borderId="0" xfId="0" applyFont="1" applyFill="1"/>
    <xf numFmtId="9" fontId="21" fillId="40" borderId="0" xfId="45" applyFont="1" applyFill="1" applyBorder="1"/>
    <xf numFmtId="9" fontId="21" fillId="40" borderId="0" xfId="0" applyNumberFormat="1" applyFont="1" applyFill="1" applyBorder="1"/>
    <xf numFmtId="10" fontId="21" fillId="40" borderId="0" xfId="0" applyNumberFormat="1" applyFont="1" applyFill="1"/>
    <xf numFmtId="10" fontId="21" fillId="40" borderId="0" xfId="45" applyNumberFormat="1" applyFont="1" applyFill="1" applyBorder="1"/>
    <xf numFmtId="0" fontId="31" fillId="40" borderId="0" xfId="0" applyFont="1" applyFill="1" applyBorder="1" applyAlignment="1">
      <alignment vertical="top" wrapText="1"/>
    </xf>
    <xf numFmtId="0" fontId="60" fillId="41" borderId="0" xfId="0" applyFont="1" applyFill="1" applyBorder="1" applyAlignment="1"/>
    <xf numFmtId="9" fontId="22" fillId="0" borderId="0" xfId="45" applyFont="1"/>
    <xf numFmtId="0" fontId="0" fillId="207" borderId="0" xfId="0" applyFill="1" applyBorder="1"/>
    <xf numFmtId="0" fontId="66" fillId="207" borderId="0" xfId="0" applyFont="1" applyFill="1" applyBorder="1" applyAlignment="1">
      <alignment horizontal="center" vertical="center"/>
    </xf>
    <xf numFmtId="0" fontId="0" fillId="40" borderId="34" xfId="0" applyFill="1" applyBorder="1"/>
    <xf numFmtId="0" fontId="0" fillId="40" borderId="38" xfId="0" applyFill="1" applyBorder="1"/>
    <xf numFmtId="0" fontId="0" fillId="40" borderId="39" xfId="0" applyFill="1" applyBorder="1"/>
    <xf numFmtId="0" fontId="0" fillId="40" borderId="29" xfId="0" applyFill="1" applyBorder="1"/>
    <xf numFmtId="0" fontId="0" fillId="40" borderId="40" xfId="0" applyFill="1" applyBorder="1"/>
    <xf numFmtId="0" fontId="58" fillId="40" borderId="38" xfId="0" applyFont="1" applyFill="1" applyBorder="1" applyAlignment="1">
      <alignment horizontal="left" indent="1"/>
    </xf>
    <xf numFmtId="0" fontId="0" fillId="40" borderId="35" xfId="0" applyFill="1" applyBorder="1"/>
    <xf numFmtId="0" fontId="0" fillId="40" borderId="36" xfId="0" applyFill="1" applyBorder="1"/>
    <xf numFmtId="0" fontId="0" fillId="40" borderId="37" xfId="0" applyFill="1" applyBorder="1"/>
    <xf numFmtId="2" fontId="0" fillId="40" borderId="38" xfId="0" applyNumberFormat="1" applyFill="1" applyBorder="1"/>
    <xf numFmtId="2" fontId="0" fillId="40" borderId="34" xfId="0" applyNumberFormat="1" applyFill="1" applyBorder="1"/>
    <xf numFmtId="2" fontId="0" fillId="40" borderId="39" xfId="0" applyNumberFormat="1" applyFill="1" applyBorder="1"/>
    <xf numFmtId="2" fontId="0" fillId="40" borderId="29" xfId="0" applyNumberFormat="1" applyFill="1" applyBorder="1"/>
    <xf numFmtId="2" fontId="0" fillId="40" borderId="40" xfId="0" applyNumberFormat="1" applyFill="1" applyBorder="1"/>
    <xf numFmtId="2" fontId="0" fillId="40" borderId="26" xfId="0" applyNumberFormat="1" applyFill="1" applyBorder="1"/>
    <xf numFmtId="2" fontId="0" fillId="40" borderId="0" xfId="0" applyNumberFormat="1" applyFont="1" applyFill="1" applyBorder="1"/>
    <xf numFmtId="2" fontId="21" fillId="40" borderId="26" xfId="44" applyNumberFormat="1" applyFont="1" applyFill="1" applyBorder="1" applyAlignment="1"/>
    <xf numFmtId="2" fontId="0" fillId="35" borderId="0" xfId="0" applyNumberFormat="1" applyFill="1" applyBorder="1"/>
    <xf numFmtId="0" fontId="52" fillId="40" borderId="0" xfId="0" applyFont="1" applyFill="1" applyBorder="1"/>
    <xf numFmtId="2" fontId="35" fillId="45" borderId="0" xfId="0" applyNumberFormat="1" applyFont="1" applyFill="1" applyBorder="1" applyAlignment="1" applyProtection="1">
      <alignment vertical="center"/>
      <protection hidden="1"/>
    </xf>
    <xf numFmtId="2" fontId="35" fillId="66" borderId="0" xfId="0" applyNumberFormat="1" applyFont="1" applyFill="1" applyBorder="1" applyAlignment="1" applyProtection="1">
      <alignment vertical="center"/>
      <protection hidden="1"/>
    </xf>
    <xf numFmtId="2" fontId="35" fillId="87" borderId="0" xfId="0" applyNumberFormat="1" applyFont="1" applyFill="1" applyBorder="1" applyAlignment="1" applyProtection="1">
      <alignment vertical="center"/>
      <protection hidden="1"/>
    </xf>
    <xf numFmtId="2" fontId="35" fillId="107" borderId="0" xfId="0" applyNumberFormat="1" applyFont="1" applyFill="1" applyBorder="1" applyAlignment="1" applyProtection="1">
      <alignment vertical="center"/>
      <protection hidden="1"/>
    </xf>
    <xf numFmtId="2" fontId="35" fillId="127" borderId="0" xfId="0" applyNumberFormat="1" applyFont="1" applyFill="1" applyBorder="1" applyAlignment="1" applyProtection="1">
      <alignment vertical="center"/>
      <protection hidden="1"/>
    </xf>
    <xf numFmtId="2" fontId="35" fillId="135" borderId="0" xfId="0" applyNumberFormat="1" applyFont="1" applyFill="1" applyBorder="1" applyAlignment="1" applyProtection="1">
      <alignment vertical="center"/>
      <protection hidden="1"/>
    </xf>
    <xf numFmtId="2" fontId="35" fillId="115" borderId="0" xfId="0" applyNumberFormat="1" applyFont="1" applyFill="1" applyBorder="1" applyAlignment="1" applyProtection="1">
      <alignment vertical="center"/>
      <protection hidden="1"/>
    </xf>
    <xf numFmtId="2" fontId="35" fillId="95" borderId="0" xfId="0" applyNumberFormat="1" applyFont="1" applyFill="1" applyBorder="1" applyAlignment="1" applyProtection="1">
      <alignment vertical="center"/>
      <protection hidden="1"/>
    </xf>
    <xf numFmtId="2" fontId="35" fillId="181" borderId="0" xfId="0" applyNumberFormat="1" applyFont="1" applyFill="1" applyBorder="1" applyAlignment="1" applyProtection="1">
      <alignment vertical="center"/>
      <protection hidden="1"/>
    </xf>
    <xf numFmtId="2" fontId="35" fillId="53" borderId="0" xfId="0" applyNumberFormat="1" applyFont="1" applyFill="1" applyBorder="1" applyAlignment="1" applyProtection="1">
      <alignment vertical="center"/>
      <protection hidden="1"/>
    </xf>
    <xf numFmtId="2" fontId="69" fillId="0" borderId="0" xfId="0" applyNumberFormat="1" applyFont="1"/>
    <xf numFmtId="0" fontId="0" fillId="40" borderId="42" xfId="0" applyFill="1" applyBorder="1"/>
    <xf numFmtId="0" fontId="76" fillId="40" borderId="0" xfId="0" applyFont="1" applyFill="1" applyBorder="1" applyAlignment="1">
      <alignment vertical="center"/>
    </xf>
    <xf numFmtId="164" fontId="22" fillId="0" borderId="0" xfId="44" applyNumberFormat="1" applyFont="1"/>
    <xf numFmtId="164" fontId="0" fillId="0" borderId="0" xfId="44" applyNumberFormat="1" applyFont="1"/>
    <xf numFmtId="164" fontId="22" fillId="0" borderId="0" xfId="44" applyNumberFormat="1" applyFont="1" applyFill="1"/>
    <xf numFmtId="164" fontId="22" fillId="0" borderId="0" xfId="44" applyNumberFormat="1" applyFont="1" applyAlignment="1">
      <alignment horizontal="center"/>
    </xf>
    <xf numFmtId="0" fontId="30" fillId="40" borderId="0" xfId="46" applyFont="1" applyFill="1" applyBorder="1" applyAlignment="1">
      <alignment vertical="top"/>
    </xf>
    <xf numFmtId="0" fontId="27" fillId="40" borderId="34" xfId="0" applyFont="1" applyFill="1" applyBorder="1" applyAlignment="1">
      <alignment vertical="top"/>
    </xf>
    <xf numFmtId="0" fontId="0" fillId="40" borderId="47" xfId="0" applyFill="1" applyBorder="1"/>
    <xf numFmtId="0" fontId="0" fillId="40" borderId="27" xfId="0" applyFill="1" applyBorder="1"/>
    <xf numFmtId="0" fontId="0" fillId="0" borderId="0" xfId="0" applyFill="1" applyBorder="1" applyAlignment="1">
      <alignment horizontal="center"/>
    </xf>
    <xf numFmtId="0" fontId="0" fillId="35" borderId="20" xfId="0" applyFill="1" applyBorder="1" applyAlignment="1">
      <alignment horizontal="center"/>
    </xf>
    <xf numFmtId="0" fontId="75" fillId="40" borderId="38" xfId="0" applyFont="1" applyFill="1" applyBorder="1" applyAlignment="1">
      <alignment vertical="center" wrapText="1"/>
    </xf>
    <xf numFmtId="0" fontId="75" fillId="40" borderId="34" xfId="0" applyFont="1" applyFill="1" applyBorder="1" applyAlignment="1">
      <alignment vertical="center" wrapText="1"/>
    </xf>
    <xf numFmtId="0" fontId="55" fillId="35" borderId="37" xfId="0" applyFont="1" applyFill="1" applyBorder="1"/>
    <xf numFmtId="0" fontId="55" fillId="35" borderId="34" xfId="0" applyFont="1" applyFill="1" applyBorder="1" applyAlignment="1">
      <alignment vertical="top"/>
    </xf>
    <xf numFmtId="0" fontId="55" fillId="35" borderId="40" xfId="0" applyFont="1" applyFill="1" applyBorder="1" applyAlignment="1">
      <alignment vertical="top"/>
    </xf>
    <xf numFmtId="0" fontId="72" fillId="35" borderId="39" xfId="0" applyFont="1" applyFill="1" applyBorder="1" applyAlignment="1">
      <alignment horizontal="left" vertical="top"/>
    </xf>
    <xf numFmtId="0" fontId="72" fillId="35" borderId="29" xfId="0" applyFont="1" applyFill="1" applyBorder="1" applyAlignment="1">
      <alignment horizontal="left" vertical="top"/>
    </xf>
    <xf numFmtId="0" fontId="21" fillId="40" borderId="36" xfId="0" applyFont="1" applyFill="1" applyBorder="1"/>
    <xf numFmtId="0" fontId="78" fillId="41" borderId="38" xfId="0" applyFont="1" applyFill="1" applyBorder="1"/>
    <xf numFmtId="0" fontId="74" fillId="41" borderId="0" xfId="0" applyFont="1" applyFill="1" applyBorder="1"/>
    <xf numFmtId="0" fontId="78" fillId="41" borderId="0" xfId="0" applyFont="1" applyFill="1" applyBorder="1"/>
    <xf numFmtId="0" fontId="78" fillId="41" borderId="34" xfId="0" applyFont="1" applyFill="1" applyBorder="1"/>
    <xf numFmtId="0" fontId="74" fillId="40" borderId="0" xfId="0" applyFont="1" applyFill="1" applyBorder="1"/>
    <xf numFmtId="0" fontId="78" fillId="40" borderId="0" xfId="0" applyFont="1" applyFill="1" applyBorder="1"/>
    <xf numFmtId="0" fontId="74" fillId="40" borderId="0" xfId="0" applyFont="1" applyFill="1" applyBorder="1" applyAlignment="1">
      <alignment horizontal="center" wrapText="1"/>
    </xf>
    <xf numFmtId="0" fontId="78" fillId="40" borderId="0" xfId="0" applyFont="1" applyFill="1" applyBorder="1" applyAlignment="1">
      <alignment horizontal="center" wrapText="1"/>
    </xf>
    <xf numFmtId="0" fontId="78" fillId="40" borderId="34" xfId="0" applyFont="1" applyFill="1" applyBorder="1"/>
    <xf numFmtId="0" fontId="55" fillId="40" borderId="0" xfId="0" applyFont="1" applyFill="1" applyBorder="1"/>
    <xf numFmtId="0" fontId="0" fillId="40" borderId="0" xfId="0" applyFill="1" applyBorder="1" applyAlignment="1">
      <alignment vertical="top"/>
    </xf>
    <xf numFmtId="0" fontId="71" fillId="40" borderId="0" xfId="0" applyFont="1" applyFill="1" applyBorder="1" applyAlignment="1"/>
    <xf numFmtId="0" fontId="71" fillId="40" borderId="0" xfId="0" applyFont="1" applyFill="1" applyBorder="1" applyAlignment="1">
      <alignment wrapText="1"/>
    </xf>
    <xf numFmtId="0" fontId="73" fillId="40" borderId="0" xfId="0" applyFont="1" applyFill="1" applyBorder="1"/>
    <xf numFmtId="0" fontId="0" fillId="41" borderId="38" xfId="0" applyFill="1" applyBorder="1"/>
    <xf numFmtId="2" fontId="35" fillId="0" borderId="0" xfId="44" quotePrefix="1" applyNumberFormat="1" applyFont="1" applyFill="1" applyBorder="1" applyAlignment="1" applyProtection="1">
      <alignment vertical="center"/>
      <protection hidden="1"/>
    </xf>
    <xf numFmtId="0" fontId="22" fillId="0" borderId="0" xfId="0" applyFont="1" applyBorder="1"/>
    <xf numFmtId="3" fontId="35" fillId="206" borderId="0" xfId="0" applyNumberFormat="1" applyFont="1" applyFill="1" applyBorder="1" applyAlignment="1" applyProtection="1">
      <alignment horizontal="center" vertical="center"/>
      <protection hidden="1"/>
    </xf>
    <xf numFmtId="0" fontId="35" fillId="0" borderId="0" xfId="0" applyNumberFormat="1" applyFont="1" applyFill="1" applyBorder="1" applyAlignment="1" applyProtection="1">
      <alignment horizontal="center"/>
      <protection hidden="1"/>
    </xf>
    <xf numFmtId="0" fontId="0" fillId="0" borderId="0" xfId="0" quotePrefix="1" applyNumberFormat="1" applyBorder="1"/>
    <xf numFmtId="0" fontId="67" fillId="41" borderId="35" xfId="0" applyFont="1" applyFill="1" applyBorder="1" applyAlignment="1">
      <alignment horizontal="center" vertical="center" wrapText="1"/>
    </xf>
    <xf numFmtId="0" fontId="67" fillId="41" borderId="36" xfId="0" applyFont="1" applyFill="1" applyBorder="1" applyAlignment="1">
      <alignment horizontal="center" vertical="center" wrapText="1"/>
    </xf>
    <xf numFmtId="0" fontId="67" fillId="41" borderId="37" xfId="0" applyFont="1" applyFill="1" applyBorder="1" applyAlignment="1">
      <alignment horizontal="center" vertical="center" wrapText="1"/>
    </xf>
    <xf numFmtId="0" fontId="67" fillId="41" borderId="38" xfId="0" applyFont="1" applyFill="1" applyBorder="1" applyAlignment="1">
      <alignment horizontal="center" vertical="center" wrapText="1"/>
    </xf>
    <xf numFmtId="0" fontId="67" fillId="41" borderId="0" xfId="0" applyFont="1" applyFill="1" applyBorder="1" applyAlignment="1">
      <alignment horizontal="center" vertical="center" wrapText="1"/>
    </xf>
    <xf numFmtId="0" fontId="67" fillId="41" borderId="34" xfId="0" applyFont="1" applyFill="1" applyBorder="1" applyAlignment="1">
      <alignment horizontal="center" vertical="center" wrapText="1"/>
    </xf>
    <xf numFmtId="0" fontId="64" fillId="40" borderId="0" xfId="0" applyFont="1" applyFill="1" applyBorder="1" applyAlignment="1">
      <alignment horizontal="center"/>
    </xf>
    <xf numFmtId="0" fontId="65" fillId="41" borderId="35" xfId="0" applyFont="1" applyFill="1" applyBorder="1" applyAlignment="1">
      <alignment horizontal="center" vertical="center"/>
    </xf>
    <xf numFmtId="0" fontId="65" fillId="41" borderId="36" xfId="0" applyFont="1" applyFill="1" applyBorder="1" applyAlignment="1">
      <alignment horizontal="center" vertical="center"/>
    </xf>
    <xf numFmtId="0" fontId="65" fillId="41" borderId="37" xfId="0" applyFont="1" applyFill="1" applyBorder="1" applyAlignment="1">
      <alignment horizontal="center" vertical="center"/>
    </xf>
    <xf numFmtId="0" fontId="65" fillId="41" borderId="38" xfId="0" applyFont="1" applyFill="1" applyBorder="1" applyAlignment="1">
      <alignment horizontal="center" vertical="center"/>
    </xf>
    <xf numFmtId="0" fontId="65" fillId="41" borderId="0" xfId="0" applyFont="1" applyFill="1" applyBorder="1" applyAlignment="1">
      <alignment horizontal="center" vertical="center"/>
    </xf>
    <xf numFmtId="0" fontId="65" fillId="41" borderId="34" xfId="0" applyFont="1" applyFill="1" applyBorder="1" applyAlignment="1">
      <alignment horizontal="center" vertical="center"/>
    </xf>
    <xf numFmtId="0" fontId="65" fillId="41" borderId="39" xfId="0" applyFont="1" applyFill="1" applyBorder="1" applyAlignment="1">
      <alignment horizontal="center" vertical="center"/>
    </xf>
    <xf numFmtId="0" fontId="65" fillId="41" borderId="29" xfId="0" applyFont="1" applyFill="1" applyBorder="1" applyAlignment="1">
      <alignment horizontal="center" vertical="center"/>
    </xf>
    <xf numFmtId="0" fontId="65" fillId="41" borderId="40" xfId="0" applyFont="1" applyFill="1" applyBorder="1" applyAlignment="1">
      <alignment horizontal="center" vertical="center"/>
    </xf>
    <xf numFmtId="0" fontId="74" fillId="41" borderId="0" xfId="0" applyFont="1" applyFill="1" applyBorder="1" applyAlignment="1">
      <alignment horizontal="center" wrapText="1"/>
    </xf>
    <xf numFmtId="0" fontId="78" fillId="41" borderId="0" xfId="0" applyFont="1" applyFill="1" applyBorder="1" applyAlignment="1">
      <alignment horizontal="center" wrapText="1"/>
    </xf>
    <xf numFmtId="0" fontId="60" fillId="41" borderId="35" xfId="0" applyFont="1" applyFill="1" applyBorder="1" applyAlignment="1">
      <alignment horizontal="center" vertical="center" wrapText="1"/>
    </xf>
    <xf numFmtId="0" fontId="60" fillId="41" borderId="37" xfId="0" applyFont="1" applyFill="1" applyBorder="1" applyAlignment="1">
      <alignment horizontal="center" vertical="center" wrapText="1"/>
    </xf>
    <xf numFmtId="0" fontId="60" fillId="41" borderId="38" xfId="0" applyFont="1" applyFill="1" applyBorder="1" applyAlignment="1">
      <alignment horizontal="center" vertical="center" wrapText="1"/>
    </xf>
    <xf numFmtId="0" fontId="60" fillId="41" borderId="34" xfId="0" applyFont="1" applyFill="1" applyBorder="1" applyAlignment="1">
      <alignment horizontal="center" vertical="center" wrapText="1"/>
    </xf>
    <xf numFmtId="0" fontId="60" fillId="41" borderId="39" xfId="0" applyFont="1" applyFill="1" applyBorder="1" applyAlignment="1">
      <alignment horizontal="center" vertical="center" wrapText="1"/>
    </xf>
    <xf numFmtId="0" fontId="60" fillId="41" borderId="40" xfId="0" applyFont="1" applyFill="1" applyBorder="1" applyAlignment="1">
      <alignment horizontal="center" vertical="center" wrapText="1"/>
    </xf>
    <xf numFmtId="0" fontId="72" fillId="35" borderId="35" xfId="0" applyFont="1" applyFill="1" applyBorder="1" applyAlignment="1">
      <alignment horizontal="left" wrapText="1"/>
    </xf>
    <xf numFmtId="0" fontId="72" fillId="35" borderId="36" xfId="0" applyFont="1" applyFill="1" applyBorder="1" applyAlignment="1">
      <alignment horizontal="left" wrapText="1"/>
    </xf>
    <xf numFmtId="0" fontId="72" fillId="35" borderId="37" xfId="0" applyFont="1" applyFill="1" applyBorder="1" applyAlignment="1">
      <alignment horizontal="left" wrapText="1"/>
    </xf>
    <xf numFmtId="0" fontId="72" fillId="35" borderId="38" xfId="0" applyFont="1" applyFill="1" applyBorder="1" applyAlignment="1">
      <alignment horizontal="left" wrapText="1"/>
    </xf>
    <xf numFmtId="0" fontId="72" fillId="35" borderId="0" xfId="0" applyFont="1" applyFill="1" applyBorder="1" applyAlignment="1">
      <alignment horizontal="left" wrapText="1"/>
    </xf>
    <xf numFmtId="0" fontId="72" fillId="35" borderId="34" xfId="0" applyFont="1" applyFill="1" applyBorder="1" applyAlignment="1">
      <alignment horizontal="left" wrapText="1"/>
    </xf>
    <xf numFmtId="0" fontId="72" fillId="35" borderId="38" xfId="0" applyFont="1" applyFill="1" applyBorder="1" applyAlignment="1">
      <alignment horizontal="left" vertical="top" wrapText="1"/>
    </xf>
    <xf numFmtId="0" fontId="72" fillId="35" borderId="0" xfId="0" applyFont="1" applyFill="1" applyBorder="1" applyAlignment="1">
      <alignment horizontal="left" vertical="top" wrapText="1"/>
    </xf>
    <xf numFmtId="0" fontId="72" fillId="35" borderId="34" xfId="0" applyFont="1" applyFill="1" applyBorder="1" applyAlignment="1">
      <alignment horizontal="left" vertical="top" wrapText="1"/>
    </xf>
    <xf numFmtId="0" fontId="72" fillId="35" borderId="39" xfId="0" applyFont="1" applyFill="1" applyBorder="1" applyAlignment="1">
      <alignment horizontal="left" vertical="top" wrapText="1"/>
    </xf>
    <xf numFmtId="0" fontId="72" fillId="35" borderId="29" xfId="0" applyFont="1" applyFill="1" applyBorder="1" applyAlignment="1">
      <alignment horizontal="left" vertical="top" wrapText="1"/>
    </xf>
    <xf numFmtId="0" fontId="72" fillId="35" borderId="40" xfId="0" applyFont="1" applyFill="1" applyBorder="1" applyAlignment="1">
      <alignment horizontal="left" vertical="top" wrapText="1"/>
    </xf>
    <xf numFmtId="0" fontId="0" fillId="40" borderId="0" xfId="0" applyFill="1" applyBorder="1" applyAlignment="1">
      <alignment horizontal="center" vertical="top" wrapText="1"/>
    </xf>
    <xf numFmtId="0" fontId="72" fillId="35" borderId="35" xfId="0" applyFont="1" applyFill="1" applyBorder="1" applyAlignment="1">
      <alignment horizontal="left" vertical="top" wrapText="1"/>
    </xf>
    <xf numFmtId="0" fontId="72" fillId="35" borderId="36" xfId="0" applyFont="1" applyFill="1" applyBorder="1" applyAlignment="1">
      <alignment horizontal="left" vertical="top" wrapText="1"/>
    </xf>
    <xf numFmtId="0" fontId="31" fillId="40" borderId="0" xfId="0" applyFont="1" applyFill="1" applyBorder="1" applyAlignment="1">
      <alignment horizontal="center" vertical="top" wrapText="1"/>
    </xf>
    <xf numFmtId="0" fontId="45" fillId="40" borderId="0" xfId="0" applyFont="1" applyFill="1" applyAlignment="1">
      <alignment horizontal="center" wrapText="1"/>
    </xf>
    <xf numFmtId="0" fontId="59" fillId="35" borderId="0" xfId="0" applyFont="1" applyFill="1" applyBorder="1" applyAlignment="1">
      <alignment horizontal="center" vertical="center" wrapText="1"/>
    </xf>
    <xf numFmtId="0" fontId="20" fillId="40" borderId="0" xfId="0" applyFont="1" applyFill="1" applyAlignment="1">
      <alignment horizontal="left"/>
    </xf>
    <xf numFmtId="0" fontId="31" fillId="40" borderId="0" xfId="0" applyFont="1" applyFill="1" applyBorder="1" applyAlignment="1">
      <alignment horizontal="center" vertical="center" wrapText="1"/>
    </xf>
    <xf numFmtId="0" fontId="63" fillId="35" borderId="0" xfId="0" applyFont="1" applyFill="1" applyBorder="1" applyAlignment="1">
      <alignment horizontal="center" vertical="center" wrapText="1"/>
    </xf>
    <xf numFmtId="2" fontId="54" fillId="40" borderId="0" xfId="0" applyNumberFormat="1" applyFont="1" applyFill="1" applyAlignment="1">
      <alignment horizontal="left" vertical="center" wrapText="1" indent="3"/>
    </xf>
    <xf numFmtId="2" fontId="51" fillId="40" borderId="35" xfId="0" applyNumberFormat="1" applyFont="1" applyFill="1" applyBorder="1" applyAlignment="1">
      <alignment horizontal="left" vertical="center" wrapText="1" indent="1"/>
    </xf>
    <xf numFmtId="2" fontId="51" fillId="40" borderId="36" xfId="0" applyNumberFormat="1" applyFont="1" applyFill="1" applyBorder="1" applyAlignment="1">
      <alignment horizontal="left" vertical="center" wrapText="1" indent="1"/>
    </xf>
    <xf numFmtId="2" fontId="51" fillId="40" borderId="37" xfId="0" applyNumberFormat="1" applyFont="1" applyFill="1" applyBorder="1" applyAlignment="1">
      <alignment horizontal="left" vertical="center" wrapText="1" indent="1"/>
    </xf>
    <xf numFmtId="2" fontId="51" fillId="40" borderId="38" xfId="0" applyNumberFormat="1" applyFont="1" applyFill="1" applyBorder="1" applyAlignment="1">
      <alignment horizontal="left" vertical="center" wrapText="1" indent="1"/>
    </xf>
    <xf numFmtId="2" fontId="51" fillId="40" borderId="0" xfId="0" applyNumberFormat="1" applyFont="1" applyFill="1" applyBorder="1" applyAlignment="1">
      <alignment horizontal="left" vertical="center" wrapText="1" indent="1"/>
    </xf>
    <xf numFmtId="2" fontId="51" fillId="40" borderId="34" xfId="0" applyNumberFormat="1" applyFont="1" applyFill="1" applyBorder="1" applyAlignment="1">
      <alignment horizontal="left" vertical="center" wrapText="1" indent="1"/>
    </xf>
    <xf numFmtId="2" fontId="57" fillId="40" borderId="0" xfId="0" applyNumberFormat="1" applyFont="1" applyFill="1" applyBorder="1" applyAlignment="1">
      <alignment horizontal="center"/>
    </xf>
    <xf numFmtId="2" fontId="54" fillId="40" borderId="0" xfId="0" applyNumberFormat="1" applyFont="1" applyFill="1" applyAlignment="1">
      <alignment vertical="top" wrapText="1"/>
    </xf>
    <xf numFmtId="2" fontId="54" fillId="40" borderId="29" xfId="0" applyNumberFormat="1" applyFont="1" applyFill="1" applyBorder="1" applyAlignment="1">
      <alignment vertical="top" wrapText="1"/>
    </xf>
    <xf numFmtId="2" fontId="61" fillId="40" borderId="32" xfId="0" applyNumberFormat="1" applyFont="1" applyFill="1" applyBorder="1" applyAlignment="1">
      <alignment horizontal="left" vertical="top" wrapText="1"/>
    </xf>
    <xf numFmtId="2" fontId="61" fillId="40" borderId="0" xfId="0" applyNumberFormat="1" applyFont="1" applyFill="1" applyAlignment="1">
      <alignment horizontal="left" vertical="top" wrapText="1"/>
    </xf>
    <xf numFmtId="9" fontId="62" fillId="35" borderId="41" xfId="43" applyFont="1" applyFill="1" applyBorder="1" applyAlignment="1" applyProtection="1">
      <alignment horizontal="center"/>
      <protection locked="0"/>
    </xf>
    <xf numFmtId="9" fontId="62" fillId="35" borderId="42" xfId="43" applyFont="1" applyFill="1" applyBorder="1" applyAlignment="1" applyProtection="1">
      <alignment horizontal="center"/>
      <protection locked="0"/>
    </xf>
    <xf numFmtId="9" fontId="62" fillId="35" borderId="43" xfId="43" applyFont="1" applyFill="1" applyBorder="1" applyAlignment="1" applyProtection="1">
      <alignment horizontal="center"/>
      <protection locked="0"/>
    </xf>
    <xf numFmtId="0" fontId="62" fillId="35" borderId="41" xfId="0" applyFont="1" applyFill="1" applyBorder="1" applyAlignment="1">
      <alignment horizontal="center"/>
    </xf>
    <xf numFmtId="0" fontId="62" fillId="35" borderId="42" xfId="0" applyFont="1" applyFill="1" applyBorder="1" applyAlignment="1">
      <alignment horizontal="center"/>
    </xf>
    <xf numFmtId="0" fontId="62" fillId="35" borderId="43" xfId="0" applyFont="1" applyFill="1" applyBorder="1" applyAlignment="1">
      <alignment horizontal="center"/>
    </xf>
    <xf numFmtId="0" fontId="28" fillId="0" borderId="35" xfId="0" applyFont="1" applyFill="1" applyBorder="1" applyAlignment="1">
      <alignment horizontal="center" vertical="center" wrapText="1"/>
    </xf>
    <xf numFmtId="0" fontId="28" fillId="0" borderId="36" xfId="0" applyFont="1" applyFill="1" applyBorder="1" applyAlignment="1">
      <alignment horizontal="center" vertical="center" wrapText="1"/>
    </xf>
    <xf numFmtId="0" fontId="28" fillId="0" borderId="37" xfId="0" applyFont="1" applyFill="1" applyBorder="1" applyAlignment="1">
      <alignment horizontal="center" vertical="center" wrapText="1"/>
    </xf>
    <xf numFmtId="0" fontId="28" fillId="0" borderId="38" xfId="0" applyFont="1" applyFill="1" applyBorder="1" applyAlignment="1">
      <alignment horizontal="center" vertical="center" wrapText="1"/>
    </xf>
    <xf numFmtId="0" fontId="28" fillId="0" borderId="0" xfId="0" applyFont="1" applyFill="1" applyBorder="1" applyAlignment="1">
      <alignment horizontal="center" vertical="center" wrapText="1"/>
    </xf>
    <xf numFmtId="0" fontId="28" fillId="0" borderId="34" xfId="0" applyFont="1" applyFill="1" applyBorder="1" applyAlignment="1">
      <alignment horizontal="center" vertical="center" wrapText="1"/>
    </xf>
    <xf numFmtId="0" fontId="28" fillId="0" borderId="39" xfId="0" applyFont="1" applyFill="1" applyBorder="1" applyAlignment="1">
      <alignment horizontal="center" vertical="center" wrapText="1"/>
    </xf>
    <xf numFmtId="0" fontId="28" fillId="0" borderId="29" xfId="0" applyFont="1" applyFill="1" applyBorder="1" applyAlignment="1">
      <alignment horizontal="center" vertical="center" wrapText="1"/>
    </xf>
    <xf numFmtId="0" fontId="28" fillId="0" borderId="40" xfId="0" applyFont="1" applyFill="1" applyBorder="1" applyAlignment="1">
      <alignment horizontal="center" vertical="center" wrapText="1"/>
    </xf>
    <xf numFmtId="0" fontId="75" fillId="41" borderId="35" xfId="0" applyFont="1" applyFill="1" applyBorder="1" applyAlignment="1">
      <alignment horizontal="center" vertical="center" wrapText="1"/>
    </xf>
    <xf numFmtId="0" fontId="75" fillId="41" borderId="37" xfId="0" applyFont="1" applyFill="1" applyBorder="1" applyAlignment="1">
      <alignment horizontal="center" vertical="center" wrapText="1"/>
    </xf>
    <xf numFmtId="0" fontId="75" fillId="41" borderId="38" xfId="0" applyFont="1" applyFill="1" applyBorder="1" applyAlignment="1">
      <alignment horizontal="center" vertical="center" wrapText="1"/>
    </xf>
    <xf numFmtId="0" fontId="75" fillId="41" borderId="34" xfId="0" applyFont="1" applyFill="1" applyBorder="1" applyAlignment="1">
      <alignment horizontal="center" vertical="center" wrapText="1"/>
    </xf>
    <xf numFmtId="0" fontId="39" fillId="41" borderId="38" xfId="0" applyFont="1" applyFill="1" applyBorder="1" applyAlignment="1">
      <alignment horizontal="center" vertical="center" wrapText="1"/>
    </xf>
    <xf numFmtId="0" fontId="39" fillId="41" borderId="0" xfId="0" applyFont="1" applyFill="1" applyBorder="1" applyAlignment="1">
      <alignment horizontal="center" vertical="center" wrapText="1"/>
    </xf>
    <xf numFmtId="0" fontId="39" fillId="41" borderId="34" xfId="0" applyFont="1" applyFill="1" applyBorder="1" applyAlignment="1">
      <alignment horizontal="center" vertical="center" wrapText="1"/>
    </xf>
    <xf numFmtId="2" fontId="22" fillId="0" borderId="44" xfId="0" applyNumberFormat="1" applyFont="1" applyBorder="1" applyAlignment="1">
      <alignment horizontal="center"/>
    </xf>
    <xf numFmtId="2" fontId="22" fillId="0" borderId="45" xfId="0" applyNumberFormat="1" applyFont="1" applyBorder="1" applyAlignment="1">
      <alignment horizontal="center"/>
    </xf>
    <xf numFmtId="2" fontId="22" fillId="0" borderId="46" xfId="0" applyNumberFormat="1" applyFont="1" applyBorder="1" applyAlignment="1">
      <alignment horizontal="center"/>
    </xf>
    <xf numFmtId="2" fontId="79" fillId="0" borderId="0" xfId="0" applyNumberFormat="1" applyFont="1"/>
    <xf numFmtId="2" fontId="79" fillId="0" borderId="0" xfId="0" applyNumberFormat="1" applyFont="1" applyAlignment="1">
      <alignment wrapText="1"/>
    </xf>
    <xf numFmtId="1" fontId="79" fillId="0" borderId="0" xfId="0" applyNumberFormat="1" applyFont="1"/>
    <xf numFmtId="166" fontId="79" fillId="0" borderId="0" xfId="44" applyNumberFormat="1" applyFont="1"/>
    <xf numFmtId="165" fontId="79" fillId="0" borderId="0" xfId="0" applyNumberFormat="1" applyFont="1"/>
    <xf numFmtId="164" fontId="79" fillId="0" borderId="0" xfId="44" applyNumberFormat="1" applyFont="1"/>
    <xf numFmtId="0" fontId="80" fillId="0" borderId="0" xfId="0" applyNumberFormat="1" applyFont="1" applyFill="1" applyBorder="1" applyAlignment="1" applyProtection="1">
      <alignment vertical="top" wrapText="1"/>
      <protection hidden="1"/>
    </xf>
    <xf numFmtId="0" fontId="79" fillId="0" borderId="0" xfId="0" applyFont="1"/>
    <xf numFmtId="2" fontId="17" fillId="0" borderId="0" xfId="0" applyNumberFormat="1" applyFont="1"/>
    <xf numFmtId="0" fontId="81" fillId="0" borderId="28" xfId="0" applyNumberFormat="1" applyFont="1" applyBorder="1" applyAlignment="1" applyProtection="1">
      <alignment horizontal="left" vertical="center" wrapText="1" indent="2"/>
      <protection hidden="1"/>
    </xf>
    <xf numFmtId="0" fontId="80" fillId="0" borderId="0" xfId="0" applyFont="1" applyProtection="1">
      <protection hidden="1"/>
    </xf>
    <xf numFmtId="0" fontId="80" fillId="0" borderId="0" xfId="0" applyNumberFormat="1" applyFont="1" applyFill="1" applyBorder="1" applyAlignment="1" applyProtection="1">
      <alignment horizontal="left" indent="1"/>
      <protection hidden="1"/>
    </xf>
    <xf numFmtId="0" fontId="17" fillId="0" borderId="0" xfId="0" applyFont="1"/>
    <xf numFmtId="0" fontId="80" fillId="0" borderId="0" xfId="0" applyFont="1" applyBorder="1" applyProtection="1">
      <protection hidden="1"/>
    </xf>
    <xf numFmtId="0" fontId="80" fillId="0" borderId="0" xfId="0" applyNumberFormat="1" applyFont="1" applyAlignment="1" applyProtection="1">
      <alignment vertical="center"/>
      <protection hidden="1"/>
    </xf>
    <xf numFmtId="0" fontId="80" fillId="0" borderId="19" xfId="0" applyNumberFormat="1" applyFont="1" applyFill="1" applyBorder="1" applyAlignment="1" applyProtection="1">
      <alignment horizontal="center"/>
      <protection hidden="1"/>
    </xf>
    <xf numFmtId="2" fontId="82" fillId="0" borderId="16" xfId="0" applyNumberFormat="1" applyFont="1" applyFill="1" applyBorder="1" applyAlignment="1" applyProtection="1">
      <alignment horizontal="left" vertical="center"/>
      <protection hidden="1"/>
    </xf>
    <xf numFmtId="2" fontId="82" fillId="0" borderId="17" xfId="0" applyNumberFormat="1" applyFont="1" applyFill="1" applyBorder="1" applyAlignment="1" applyProtection="1">
      <alignment horizontal="left" vertical="center"/>
      <protection hidden="1"/>
    </xf>
    <xf numFmtId="0" fontId="82" fillId="0" borderId="0" xfId="0" applyFont="1" applyBorder="1" applyAlignment="1" applyProtection="1">
      <alignment horizontal="left"/>
      <protection hidden="1"/>
    </xf>
    <xf numFmtId="0" fontId="82" fillId="0" borderId="15" xfId="0" applyNumberFormat="1" applyFont="1" applyFill="1" applyBorder="1" applyAlignment="1" applyProtection="1">
      <alignment horizontal="left"/>
      <protection hidden="1"/>
    </xf>
    <xf numFmtId="3" fontId="82" fillId="206" borderId="16" xfId="0" applyNumberFormat="1" applyFont="1" applyFill="1" applyBorder="1" applyAlignment="1" applyProtection="1">
      <alignment horizontal="left" vertical="center"/>
      <protection hidden="1"/>
    </xf>
    <xf numFmtId="3" fontId="82" fillId="206" borderId="17" xfId="0" applyNumberFormat="1" applyFont="1" applyFill="1" applyBorder="1" applyAlignment="1" applyProtection="1">
      <alignment horizontal="left" vertical="center"/>
      <protection hidden="1"/>
    </xf>
    <xf numFmtId="0" fontId="82" fillId="0" borderId="0" xfId="0" applyNumberFormat="1" applyFont="1" applyFill="1" applyAlignment="1" applyProtection="1">
      <alignment horizontal="left"/>
      <protection hidden="1"/>
    </xf>
    <xf numFmtId="0" fontId="82" fillId="0" borderId="0" xfId="0" applyNumberFormat="1" applyFont="1" applyFill="1" applyBorder="1" applyAlignment="1" applyProtection="1">
      <alignment horizontal="left" indent="1"/>
      <protection hidden="1"/>
    </xf>
    <xf numFmtId="0" fontId="82" fillId="0" borderId="0" xfId="0" applyNumberFormat="1" applyFont="1" applyAlignment="1" applyProtection="1">
      <alignment vertical="center"/>
      <protection hidden="1"/>
    </xf>
  </cellXfs>
  <cellStyles count="48">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vertissement" xfId="14" builtinId="11" customBuiltin="1"/>
    <cellStyle name="Calcul" xfId="11" builtinId="22" customBuiltin="1"/>
    <cellStyle name="Cellule liée" xfId="12" builtinId="24" customBuiltin="1"/>
    <cellStyle name="Entrée" xfId="9" builtinId="20" customBuiltin="1"/>
    <cellStyle name="Insatisfaisant" xfId="7" builtinId="27" customBuiltin="1"/>
    <cellStyle name="Lien hypertexte" xfId="46" builtinId="8"/>
    <cellStyle name="Milliers" xfId="44" builtinId="3"/>
    <cellStyle name="Milliers 2" xfId="47"/>
    <cellStyle name="Neutre" xfId="8" builtinId="28" customBuiltin="1"/>
    <cellStyle name="Normal" xfId="0" builtinId="0"/>
    <cellStyle name="Normal 2" xfId="42"/>
    <cellStyle name="Note" xfId="15" builtinId="10" customBuiltin="1"/>
    <cellStyle name="Pourcentage" xfId="45" builtinId="5"/>
    <cellStyle name="Pourcentage 2" xfId="43"/>
    <cellStyle name="Satisfaisant" xfId="6" builtinId="26" customBuiltin="1"/>
    <cellStyle name="Sortie" xfId="10" builtinId="21" customBuiltin="1"/>
    <cellStyle name="Texte explicatif" xfId="16" builtinId="53" customBuiltin="1"/>
    <cellStyle name="Titre" xfId="1" builtinId="15" customBuiltin="1"/>
    <cellStyle name="Titre 1" xfId="2" builtinId="16" customBuiltin="1"/>
    <cellStyle name="Titre 2" xfId="3" builtinId="17" customBuiltin="1"/>
    <cellStyle name="Titre 3" xfId="4" builtinId="18" customBuiltin="1"/>
    <cellStyle name="Titre 4" xfId="5" builtinId="19" customBuiltin="1"/>
    <cellStyle name="Total" xfId="17" builtinId="25" customBuiltin="1"/>
    <cellStyle name="Vérification" xfId="13" builtinId="23" customBuiltin="1"/>
  </cellStyles>
  <dxfs count="2">
    <dxf>
      <font>
        <color theme="0"/>
      </font>
      <fill>
        <patternFill>
          <bgColor theme="9" tint="-0.24994659260841701"/>
        </patternFill>
      </fill>
      <border>
        <left/>
        <right/>
        <top/>
        <bottom/>
      </border>
    </dxf>
    <dxf>
      <font>
        <color theme="0"/>
      </font>
      <fill>
        <patternFill>
          <bgColor theme="9" tint="-0.24994659260841701"/>
        </patternFill>
      </fill>
    </dxf>
  </dxfs>
  <tableStyles count="0" defaultTableStyle="TableStyleMedium2" defaultPivotStyle="PivotStyleLight16"/>
  <colors>
    <mruColors>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91163653329114"/>
          <c:y val="3.3508263045271047E-2"/>
          <c:w val="0.6348785591741557"/>
          <c:h val="0.86886456372060927"/>
        </c:manualLayout>
      </c:layout>
      <c:barChart>
        <c:barDir val="bar"/>
        <c:grouping val="clustered"/>
        <c:varyColors val="0"/>
        <c:ser>
          <c:idx val="3"/>
          <c:order val="0"/>
          <c:tx>
            <c:strRef>
              <c:f>COMMUNE!$C$26</c:f>
              <c:strCache>
                <c:ptCount val="1"/>
                <c:pt idx="0">
                  <c:v> STAINS </c:v>
                </c:pt>
              </c:strCache>
            </c:strRef>
          </c:tx>
          <c:spPr>
            <a:solidFill>
              <a:schemeClr val="accent1">
                <a:lumMod val="60000"/>
                <a:lumOff val="40000"/>
              </a:schemeClr>
            </a:solidFill>
          </c:spPr>
          <c:invertIfNegative val="0"/>
          <c:cat>
            <c:strRef>
              <c:f>COMMUNE!$H$9:$H$14</c:f>
              <c:strCache>
                <c:ptCount val="6"/>
                <c:pt idx="0">
                  <c:v>0-14</c:v>
                </c:pt>
                <c:pt idx="1">
                  <c:v>15-24</c:v>
                </c:pt>
                <c:pt idx="2">
                  <c:v>25-44</c:v>
                </c:pt>
                <c:pt idx="3">
                  <c:v>45-59</c:v>
                </c:pt>
                <c:pt idx="4">
                  <c:v>60-74</c:v>
                </c:pt>
                <c:pt idx="5">
                  <c:v>75 et plus</c:v>
                </c:pt>
              </c:strCache>
            </c:strRef>
          </c:cat>
          <c:val>
            <c:numRef>
              <c:f>COMMUNE!$I$9:$I$14</c:f>
              <c:numCache>
                <c:formatCode>0</c:formatCode>
                <c:ptCount val="6"/>
                <c:pt idx="0">
                  <c:v>-84.728304080308035</c:v>
                </c:pt>
                <c:pt idx="1">
                  <c:v>-76.727988637076379</c:v>
                </c:pt>
                <c:pt idx="2">
                  <c:v>-88.966320112426615</c:v>
                </c:pt>
                <c:pt idx="3">
                  <c:v>-61.595978733852661</c:v>
                </c:pt>
                <c:pt idx="4">
                  <c:v>-31.523278227665301</c:v>
                </c:pt>
                <c:pt idx="5">
                  <c:v>-12.870518518934514</c:v>
                </c:pt>
              </c:numCache>
            </c:numRef>
          </c:val>
          <c:extLst>
            <c:ext xmlns:c16="http://schemas.microsoft.com/office/drawing/2014/chart" uri="{C3380CC4-5D6E-409C-BE32-E72D297353CC}">
              <c16:uniqueId val="{00000000-D4C6-4752-86F8-F8A0DDB8C67F}"/>
            </c:ext>
          </c:extLst>
        </c:ser>
        <c:ser>
          <c:idx val="0"/>
          <c:order val="1"/>
          <c:tx>
            <c:strRef>
              <c:f>COMMUNE!$J$8</c:f>
              <c:strCache>
                <c:ptCount val="1"/>
                <c:pt idx="0">
                  <c:v>F1</c:v>
                </c:pt>
              </c:strCache>
            </c:strRef>
          </c:tx>
          <c:spPr>
            <a:solidFill>
              <a:schemeClr val="accent1">
                <a:lumMod val="60000"/>
                <a:lumOff val="40000"/>
              </a:schemeClr>
            </a:solidFill>
          </c:spPr>
          <c:invertIfNegative val="0"/>
          <c:cat>
            <c:strRef>
              <c:f>COMMUNE!$H$9:$H$14</c:f>
              <c:strCache>
                <c:ptCount val="6"/>
                <c:pt idx="0">
                  <c:v>0-14</c:v>
                </c:pt>
                <c:pt idx="1">
                  <c:v>15-24</c:v>
                </c:pt>
                <c:pt idx="2">
                  <c:v>25-44</c:v>
                </c:pt>
                <c:pt idx="3">
                  <c:v>45-59</c:v>
                </c:pt>
                <c:pt idx="4">
                  <c:v>60-74</c:v>
                </c:pt>
                <c:pt idx="5">
                  <c:v>75 et plus</c:v>
                </c:pt>
              </c:strCache>
            </c:strRef>
          </c:cat>
          <c:val>
            <c:numRef>
              <c:f>COMMUNE!$J$9:$J$14</c:f>
              <c:numCache>
                <c:formatCode>0</c:formatCode>
                <c:ptCount val="6"/>
                <c:pt idx="0">
                  <c:v>79.216566820109762</c:v>
                </c:pt>
                <c:pt idx="1">
                  <c:v>73.046666674583747</c:v>
                </c:pt>
                <c:pt idx="2">
                  <c:v>95.414870992888936</c:v>
                </c:pt>
                <c:pt idx="3">
                  <c:v>61.173073088469629</c:v>
                </c:pt>
                <c:pt idx="4">
                  <c:v>29.335657151846654</c:v>
                </c:pt>
                <c:pt idx="5">
                  <c:v>21.992328732391279</c:v>
                </c:pt>
              </c:numCache>
            </c:numRef>
          </c:val>
          <c:extLst>
            <c:ext xmlns:c16="http://schemas.microsoft.com/office/drawing/2014/chart" uri="{C3380CC4-5D6E-409C-BE32-E72D297353CC}">
              <c16:uniqueId val="{00000001-D4C6-4752-86F8-F8A0DDB8C67F}"/>
            </c:ext>
          </c:extLst>
        </c:ser>
        <c:ser>
          <c:idx val="2"/>
          <c:order val="2"/>
          <c:tx>
            <c:strRef>
              <c:f>COMMUNE!$L$8</c:f>
              <c:strCache>
                <c:ptCount val="1"/>
                <c:pt idx="0">
                  <c:v>F2</c:v>
                </c:pt>
              </c:strCache>
            </c:strRef>
          </c:tx>
          <c:spPr>
            <a:noFill/>
            <a:ln w="38100">
              <a:solidFill>
                <a:schemeClr val="accent1"/>
              </a:solidFill>
            </a:ln>
          </c:spPr>
          <c:invertIfNegative val="0"/>
          <c:val>
            <c:numRef>
              <c:f>COMMUNE!$L$9:$L$14</c:f>
              <c:numCache>
                <c:formatCode>0</c:formatCode>
                <c:ptCount val="6"/>
                <c:pt idx="0">
                  <c:v>61.052587432582449</c:v>
                </c:pt>
                <c:pt idx="1">
                  <c:v>54.425435828439475</c:v>
                </c:pt>
                <c:pt idx="2">
                  <c:v>110.2345456479693</c:v>
                </c:pt>
                <c:pt idx="3">
                  <c:v>68.676528465156238</c:v>
                </c:pt>
                <c:pt idx="4">
                  <c:v>47.689116562184516</c:v>
                </c:pt>
                <c:pt idx="5">
                  <c:v>35.651219028817188</c:v>
                </c:pt>
              </c:numCache>
            </c:numRef>
          </c:val>
          <c:extLst>
            <c:ext xmlns:c16="http://schemas.microsoft.com/office/drawing/2014/chart" uri="{C3380CC4-5D6E-409C-BE32-E72D297353CC}">
              <c16:uniqueId val="{00000002-D4C6-4752-86F8-F8A0DDB8C67F}"/>
            </c:ext>
          </c:extLst>
        </c:ser>
        <c:ser>
          <c:idx val="1"/>
          <c:order val="3"/>
          <c:tx>
            <c:strRef>
              <c:f>COMMUNE!$D$26</c:f>
              <c:strCache>
                <c:ptCount val="1"/>
                <c:pt idx="0">
                  <c:v> LES LILAS </c:v>
                </c:pt>
              </c:strCache>
            </c:strRef>
          </c:tx>
          <c:spPr>
            <a:noFill/>
            <a:ln w="38100" cmpd="sng">
              <a:solidFill>
                <a:schemeClr val="accent1"/>
              </a:solidFill>
            </a:ln>
          </c:spPr>
          <c:invertIfNegative val="0"/>
          <c:val>
            <c:numRef>
              <c:f>COMMUNE!$K$9:$K$14</c:f>
              <c:numCache>
                <c:formatCode>0</c:formatCode>
                <c:ptCount val="6"/>
                <c:pt idx="0">
                  <c:v>-69.238995314095376</c:v>
                </c:pt>
                <c:pt idx="1">
                  <c:v>-53.528182007034346</c:v>
                </c:pt>
                <c:pt idx="2">
                  <c:v>-97.089270222032241</c:v>
                </c:pt>
                <c:pt idx="3">
                  <c:v>-57.457534741873786</c:v>
                </c:pt>
                <c:pt idx="4">
                  <c:v>-32.663234642186886</c:v>
                </c:pt>
                <c:pt idx="5">
                  <c:v>-14.944556052785956</c:v>
                </c:pt>
              </c:numCache>
            </c:numRef>
          </c:val>
          <c:extLst>
            <c:ext xmlns:c16="http://schemas.microsoft.com/office/drawing/2014/chart" uri="{C3380CC4-5D6E-409C-BE32-E72D297353CC}">
              <c16:uniqueId val="{00000003-D4C6-4752-86F8-F8A0DDB8C67F}"/>
            </c:ext>
          </c:extLst>
        </c:ser>
        <c:dLbls>
          <c:showLegendKey val="0"/>
          <c:showVal val="0"/>
          <c:showCatName val="0"/>
          <c:showSerName val="0"/>
          <c:showPercent val="0"/>
          <c:showBubbleSize val="0"/>
        </c:dLbls>
        <c:gapWidth val="0"/>
        <c:overlap val="100"/>
        <c:axId val="103041280"/>
        <c:axId val="103072128"/>
      </c:barChart>
      <c:catAx>
        <c:axId val="103041280"/>
        <c:scaling>
          <c:orientation val="minMax"/>
        </c:scaling>
        <c:delete val="0"/>
        <c:axPos val="l"/>
        <c:majorGridlines>
          <c:spPr>
            <a:ln>
              <a:noFill/>
            </a:ln>
          </c:spPr>
        </c:majorGridlines>
        <c:title>
          <c:tx>
            <c:rich>
              <a:bodyPr rot="-5400000" vert="horz"/>
              <a:lstStyle/>
              <a:p>
                <a:pPr>
                  <a:defRPr sz="1050" b="0"/>
                </a:pPr>
                <a:r>
                  <a:rPr lang="en-US" sz="1050" b="0"/>
                  <a:t>Âge ( années) </a:t>
                </a:r>
              </a:p>
            </c:rich>
          </c:tx>
          <c:layout>
            <c:manualLayout>
              <c:xMode val="edge"/>
              <c:yMode val="edge"/>
              <c:x val="1.6906605496803669E-2"/>
              <c:y val="0.66937191122527551"/>
            </c:manualLayout>
          </c:layout>
          <c:overlay val="0"/>
        </c:title>
        <c:numFmt formatCode="General" sourceLinked="0"/>
        <c:majorTickMark val="none"/>
        <c:minorTickMark val="none"/>
        <c:tickLblPos val="low"/>
        <c:spPr>
          <a:ln w="28575">
            <a:solidFill>
              <a:schemeClr val="bg1"/>
            </a:solidFill>
          </a:ln>
        </c:spPr>
        <c:txPr>
          <a:bodyPr rot="-720000"/>
          <a:lstStyle/>
          <a:p>
            <a:pPr>
              <a:defRPr sz="1100"/>
            </a:pPr>
            <a:endParaRPr lang="fr-FR"/>
          </a:p>
        </c:txPr>
        <c:crossAx val="103072128"/>
        <c:crosses val="autoZero"/>
        <c:auto val="1"/>
        <c:lblAlgn val="ctr"/>
        <c:lblOffset val="100"/>
        <c:noMultiLvlLbl val="0"/>
      </c:catAx>
      <c:valAx>
        <c:axId val="103072128"/>
        <c:scaling>
          <c:orientation val="minMax"/>
          <c:max val="140"/>
          <c:min val="-140"/>
        </c:scaling>
        <c:delete val="0"/>
        <c:axPos val="b"/>
        <c:majorGridlines>
          <c:spPr>
            <a:ln>
              <a:solidFill>
                <a:schemeClr val="bg1">
                  <a:lumMod val="85000"/>
                </a:schemeClr>
              </a:solidFill>
            </a:ln>
          </c:spPr>
        </c:majorGridlines>
        <c:title>
          <c:tx>
            <c:rich>
              <a:bodyPr/>
              <a:lstStyle/>
              <a:p>
                <a:pPr>
                  <a:defRPr sz="1050" b="0" i="0"/>
                </a:pPr>
                <a:r>
                  <a:rPr lang="en-US" sz="1050" b="0" i="0"/>
                  <a:t>Effectif p.10 000</a:t>
                </a:r>
              </a:p>
            </c:rich>
          </c:tx>
          <c:layout>
            <c:manualLayout>
              <c:xMode val="edge"/>
              <c:yMode val="edge"/>
              <c:x val="0.78927510586662319"/>
              <c:y val="0.863831204219764"/>
            </c:manualLayout>
          </c:layout>
          <c:overlay val="0"/>
        </c:title>
        <c:numFmt formatCode="0;[Black]0" sourceLinked="0"/>
        <c:majorTickMark val="none"/>
        <c:minorTickMark val="none"/>
        <c:tickLblPos val="nextTo"/>
        <c:spPr>
          <a:ln>
            <a:solidFill>
              <a:schemeClr val="accent1"/>
            </a:solidFill>
          </a:ln>
        </c:spPr>
        <c:txPr>
          <a:bodyPr/>
          <a:lstStyle/>
          <a:p>
            <a:pPr>
              <a:defRPr sz="1200"/>
            </a:pPr>
            <a:endParaRPr lang="fr-FR"/>
          </a:p>
        </c:txPr>
        <c:crossAx val="103041280"/>
        <c:crosses val="autoZero"/>
        <c:crossBetween val="between"/>
        <c:majorUnit val="40"/>
      </c:valAx>
      <c:spPr>
        <a:noFill/>
        <a:ln>
          <a:solidFill>
            <a:schemeClr val="accent1"/>
          </a:solidFill>
        </a:ln>
      </c:spPr>
    </c:plotArea>
    <c:legend>
      <c:legendPos val="r"/>
      <c:legendEntry>
        <c:idx val="1"/>
        <c:delete val="1"/>
      </c:legendEntry>
      <c:legendEntry>
        <c:idx val="2"/>
        <c:delete val="1"/>
      </c:legendEntry>
      <c:layout>
        <c:manualLayout>
          <c:xMode val="edge"/>
          <c:yMode val="edge"/>
          <c:x val="0.7878856114206142"/>
          <c:y val="8.6184522836109556E-2"/>
          <c:w val="0.20249876168663219"/>
          <c:h val="0.59853064732159111"/>
        </c:manualLayout>
      </c:layout>
      <c:overlay val="0"/>
      <c:txPr>
        <a:bodyPr/>
        <a:lstStyle/>
        <a:p>
          <a:pPr>
            <a:defRPr sz="1200"/>
          </a:pPr>
          <a:endParaRPr lang="fr-FR"/>
        </a:p>
      </c:txPr>
    </c:legend>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72933561659456"/>
          <c:y val="4.746505943749077E-2"/>
          <c:w val="0.59572528073857978"/>
          <c:h val="0.84613035021107796"/>
        </c:manualLayout>
      </c:layout>
      <c:barChart>
        <c:barDir val="bar"/>
        <c:grouping val="clustered"/>
        <c:varyColors val="0"/>
        <c:ser>
          <c:idx val="4"/>
          <c:order val="0"/>
          <c:tx>
            <c:strRef>
              <c:f>COMMUNE!$H$34</c:f>
              <c:strCache>
                <c:ptCount val="1"/>
                <c:pt idx="0">
                  <c:v>Allocation d'Education Enfant Handicapé</c:v>
                </c:pt>
              </c:strCache>
            </c:strRef>
          </c:tx>
          <c:spPr>
            <a:solidFill>
              <a:schemeClr val="accent5"/>
            </a:solidFill>
            <a:ln>
              <a:noFill/>
            </a:ln>
            <a:effectLst/>
          </c:spPr>
          <c:invertIfNegative val="0"/>
          <c:cat>
            <c:strRef>
              <c:f>COMMUNE!$I$29:$J$29</c:f>
              <c:strCache>
                <c:ptCount val="2"/>
                <c:pt idx="0">
                  <c:v>STAINS</c:v>
                </c:pt>
                <c:pt idx="1">
                  <c:v>LES LILAS</c:v>
                </c:pt>
              </c:strCache>
            </c:strRef>
          </c:cat>
          <c:val>
            <c:numRef>
              <c:f>COMMUNE!$I$34:$J$34</c:f>
              <c:numCache>
                <c:formatCode>0%</c:formatCode>
                <c:ptCount val="2"/>
                <c:pt idx="0">
                  <c:v>1.6246577113352374E-2</c:v>
                </c:pt>
                <c:pt idx="1">
                  <c:v>5.3081180897150216E-3</c:v>
                </c:pt>
              </c:numCache>
            </c:numRef>
          </c:val>
          <c:extLst>
            <c:ext xmlns:c16="http://schemas.microsoft.com/office/drawing/2014/chart" uri="{C3380CC4-5D6E-409C-BE32-E72D297353CC}">
              <c16:uniqueId val="{00000004-2609-49E7-B2BF-9D46414B05CC}"/>
            </c:ext>
          </c:extLst>
        </c:ser>
        <c:ser>
          <c:idx val="3"/>
          <c:order val="1"/>
          <c:tx>
            <c:strRef>
              <c:f>COMMUNE!$H$33</c:f>
              <c:strCache>
                <c:ptCount val="1"/>
                <c:pt idx="0">
                  <c:v>Allocation Soutien Familial</c:v>
                </c:pt>
              </c:strCache>
            </c:strRef>
          </c:tx>
          <c:spPr>
            <a:solidFill>
              <a:schemeClr val="accent4"/>
            </a:solidFill>
            <a:ln>
              <a:noFill/>
            </a:ln>
            <a:effectLst/>
          </c:spPr>
          <c:invertIfNegative val="0"/>
          <c:cat>
            <c:strRef>
              <c:f>COMMUNE!$I$29:$J$29</c:f>
              <c:strCache>
                <c:ptCount val="2"/>
                <c:pt idx="0">
                  <c:v>STAINS</c:v>
                </c:pt>
                <c:pt idx="1">
                  <c:v>LES LILAS</c:v>
                </c:pt>
              </c:strCache>
            </c:strRef>
          </c:cat>
          <c:val>
            <c:numRef>
              <c:f>COMMUNE!$I$33:$J$33</c:f>
              <c:numCache>
                <c:formatCode>0%</c:formatCode>
                <c:ptCount val="2"/>
                <c:pt idx="0">
                  <c:v>7.1038954828972156E-2</c:v>
                </c:pt>
                <c:pt idx="1">
                  <c:v>2.4170894872809472E-2</c:v>
                </c:pt>
              </c:numCache>
            </c:numRef>
          </c:val>
          <c:extLst>
            <c:ext xmlns:c16="http://schemas.microsoft.com/office/drawing/2014/chart" uri="{C3380CC4-5D6E-409C-BE32-E72D297353CC}">
              <c16:uniqueId val="{00000003-2609-49E7-B2BF-9D46414B05CC}"/>
            </c:ext>
          </c:extLst>
        </c:ser>
        <c:ser>
          <c:idx val="2"/>
          <c:order val="2"/>
          <c:tx>
            <c:strRef>
              <c:f>COMMUNE!$H$32</c:f>
              <c:strCache>
                <c:ptCount val="1"/>
                <c:pt idx="0">
                  <c:v>Allocation Rentrée Scolaire</c:v>
                </c:pt>
              </c:strCache>
            </c:strRef>
          </c:tx>
          <c:spPr>
            <a:solidFill>
              <a:schemeClr val="accent3"/>
            </a:solidFill>
            <a:ln>
              <a:noFill/>
            </a:ln>
            <a:effectLst/>
          </c:spPr>
          <c:invertIfNegative val="0"/>
          <c:cat>
            <c:strRef>
              <c:f>COMMUNE!$I$29:$J$29</c:f>
              <c:strCache>
                <c:ptCount val="2"/>
                <c:pt idx="0">
                  <c:v>STAINS</c:v>
                </c:pt>
                <c:pt idx="1">
                  <c:v>LES LILAS</c:v>
                </c:pt>
              </c:strCache>
            </c:strRef>
          </c:cat>
          <c:val>
            <c:numRef>
              <c:f>COMMUNE!$I$32:$J$32</c:f>
              <c:numCache>
                <c:formatCode>0%</c:formatCode>
                <c:ptCount val="2"/>
                <c:pt idx="0">
                  <c:v>0.23246940487193912</c:v>
                </c:pt>
                <c:pt idx="1">
                  <c:v>8.6256918957869105E-2</c:v>
                </c:pt>
              </c:numCache>
            </c:numRef>
          </c:val>
          <c:extLst>
            <c:ext xmlns:c16="http://schemas.microsoft.com/office/drawing/2014/chart" uri="{C3380CC4-5D6E-409C-BE32-E72D297353CC}">
              <c16:uniqueId val="{00000002-2609-49E7-B2BF-9D46414B05CC}"/>
            </c:ext>
          </c:extLst>
        </c:ser>
        <c:ser>
          <c:idx val="1"/>
          <c:order val="3"/>
          <c:tx>
            <c:strRef>
              <c:f>COMMUNE!$H$31</c:f>
              <c:strCache>
                <c:ptCount val="1"/>
                <c:pt idx="0">
                  <c:v> Complément Familial </c:v>
                </c:pt>
              </c:strCache>
            </c:strRef>
          </c:tx>
          <c:spPr>
            <a:solidFill>
              <a:schemeClr val="accent2"/>
            </a:solidFill>
            <a:ln>
              <a:noFill/>
            </a:ln>
            <a:effectLst/>
          </c:spPr>
          <c:invertIfNegative val="0"/>
          <c:cat>
            <c:strRef>
              <c:f>COMMUNE!$I$29:$J$29</c:f>
              <c:strCache>
                <c:ptCount val="2"/>
                <c:pt idx="0">
                  <c:v>STAINS</c:v>
                </c:pt>
                <c:pt idx="1">
                  <c:v>LES LILAS</c:v>
                </c:pt>
              </c:strCache>
            </c:strRef>
          </c:cat>
          <c:val>
            <c:numRef>
              <c:f>COMMUNE!$I$31:$J$31</c:f>
              <c:numCache>
                <c:formatCode>0%</c:formatCode>
                <c:ptCount val="2"/>
                <c:pt idx="0">
                  <c:v>8.4179568670654223E-2</c:v>
                </c:pt>
                <c:pt idx="1">
                  <c:v>2.6351014802513856E-2</c:v>
                </c:pt>
              </c:numCache>
            </c:numRef>
          </c:val>
          <c:extLst>
            <c:ext xmlns:c16="http://schemas.microsoft.com/office/drawing/2014/chart" uri="{C3380CC4-5D6E-409C-BE32-E72D297353CC}">
              <c16:uniqueId val="{00000001-2609-49E7-B2BF-9D46414B05CC}"/>
            </c:ext>
          </c:extLst>
        </c:ser>
        <c:ser>
          <c:idx val="0"/>
          <c:order val="4"/>
          <c:tx>
            <c:strRef>
              <c:f>COMMUNE!$H$30</c:f>
              <c:strCache>
                <c:ptCount val="1"/>
                <c:pt idx="0">
                  <c:v>Allocataires famille (mén.)</c:v>
                </c:pt>
              </c:strCache>
            </c:strRef>
          </c:tx>
          <c:spPr>
            <a:solidFill>
              <a:schemeClr val="accent1"/>
            </a:solidFill>
            <a:ln>
              <a:noFill/>
            </a:ln>
            <a:effectLst/>
          </c:spPr>
          <c:invertIfNegative val="0"/>
          <c:cat>
            <c:strRef>
              <c:f>COMMUNE!$I$29:$J$29</c:f>
              <c:strCache>
                <c:ptCount val="2"/>
                <c:pt idx="0">
                  <c:v>STAINS</c:v>
                </c:pt>
                <c:pt idx="1">
                  <c:v>LES LILAS</c:v>
                </c:pt>
              </c:strCache>
            </c:strRef>
          </c:cat>
          <c:val>
            <c:numRef>
              <c:f>COMMUNE!$I$30:$J$30</c:f>
              <c:numCache>
                <c:formatCode>0%</c:formatCode>
                <c:ptCount val="2"/>
                <c:pt idx="0">
                  <c:v>0.26432543842753203</c:v>
                </c:pt>
                <c:pt idx="1">
                  <c:v>0.15232403161021499</c:v>
                </c:pt>
              </c:numCache>
            </c:numRef>
          </c:val>
          <c:extLst>
            <c:ext xmlns:c16="http://schemas.microsoft.com/office/drawing/2014/chart" uri="{C3380CC4-5D6E-409C-BE32-E72D297353CC}">
              <c16:uniqueId val="{00000000-2609-49E7-B2BF-9D46414B05CC}"/>
            </c:ext>
          </c:extLst>
        </c:ser>
        <c:dLbls>
          <c:showLegendKey val="0"/>
          <c:showVal val="0"/>
          <c:showCatName val="0"/>
          <c:showSerName val="0"/>
          <c:showPercent val="0"/>
          <c:showBubbleSize val="0"/>
        </c:dLbls>
        <c:gapWidth val="182"/>
        <c:axId val="1233246831"/>
        <c:axId val="1233245999"/>
      </c:barChart>
      <c:catAx>
        <c:axId val="1233246831"/>
        <c:scaling>
          <c:orientation val="minMax"/>
        </c:scaling>
        <c:delete val="0"/>
        <c:axPos val="l"/>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1233245999"/>
        <c:crosses val="autoZero"/>
        <c:auto val="1"/>
        <c:lblAlgn val="ctr"/>
        <c:lblOffset val="100"/>
        <c:noMultiLvlLbl val="0"/>
      </c:catAx>
      <c:valAx>
        <c:axId val="123324599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1233246831"/>
        <c:crosses val="autoZero"/>
        <c:crossBetween val="between"/>
      </c:valAx>
      <c:spPr>
        <a:noFill/>
        <a:ln>
          <a:solidFill>
            <a:schemeClr val="accent1"/>
          </a:solidFill>
        </a:ln>
        <a:effectLst/>
      </c:spPr>
    </c:plotArea>
    <c:legend>
      <c:legendPos val="b"/>
      <c:layout>
        <c:manualLayout>
          <c:xMode val="edge"/>
          <c:yMode val="edge"/>
          <c:x val="0.75605069809643699"/>
          <c:y val="1.9037715955857331E-2"/>
          <c:w val="0.21486387753451802"/>
          <c:h val="0.934609329206564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050383754529901E-2"/>
          <c:y val="0.11022734238757068"/>
          <c:w val="0.65016789486642912"/>
          <c:h val="0.75187063362046191"/>
        </c:manualLayout>
      </c:layout>
      <c:barChart>
        <c:barDir val="col"/>
        <c:grouping val="clustered"/>
        <c:varyColors val="0"/>
        <c:ser>
          <c:idx val="1"/>
          <c:order val="0"/>
          <c:tx>
            <c:strRef>
              <c:f>COMMUNE!$B$52</c:f>
              <c:strCache>
                <c:ptCount val="1"/>
                <c:pt idx="0">
                  <c:v>Allocataires RSA (hab.)</c:v>
                </c:pt>
              </c:strCache>
            </c:strRef>
          </c:tx>
          <c:spPr>
            <a:solidFill>
              <a:schemeClr val="accent2"/>
            </a:solidFill>
            <a:ln>
              <a:noFill/>
            </a:ln>
            <a:effectLst/>
          </c:spPr>
          <c:invertIfNegative val="0"/>
          <c:cat>
            <c:strRef>
              <c:f>COMMUNE!$I$47:$J$47</c:f>
              <c:strCache>
                <c:ptCount val="2"/>
                <c:pt idx="0">
                  <c:v>STAINS</c:v>
                </c:pt>
                <c:pt idx="1">
                  <c:v>LES LILAS</c:v>
                </c:pt>
              </c:strCache>
            </c:strRef>
          </c:cat>
          <c:val>
            <c:numRef>
              <c:f>COMMUNE!$I$49:$J$49</c:f>
              <c:numCache>
                <c:formatCode>0.0%</c:formatCode>
                <c:ptCount val="2"/>
                <c:pt idx="0">
                  <c:v>0.221</c:v>
                </c:pt>
                <c:pt idx="1">
                  <c:v>9.4E-2</c:v>
                </c:pt>
              </c:numCache>
            </c:numRef>
          </c:val>
          <c:extLst>
            <c:ext xmlns:c16="http://schemas.microsoft.com/office/drawing/2014/chart" uri="{C3380CC4-5D6E-409C-BE32-E72D297353CC}">
              <c16:uniqueId val="{00000001-0993-4A72-AB3D-4D974F6E0498}"/>
            </c:ext>
          </c:extLst>
        </c:ser>
        <c:dLbls>
          <c:showLegendKey val="0"/>
          <c:showVal val="0"/>
          <c:showCatName val="0"/>
          <c:showSerName val="0"/>
          <c:showPercent val="0"/>
          <c:showBubbleSize val="0"/>
        </c:dLbls>
        <c:gapWidth val="219"/>
        <c:axId val="1150523455"/>
        <c:axId val="1150515967"/>
      </c:barChart>
      <c:lineChart>
        <c:grouping val="stacked"/>
        <c:varyColors val="0"/>
        <c:ser>
          <c:idx val="2"/>
          <c:order val="1"/>
          <c:tx>
            <c:strRef>
              <c:f>COMMUNE!$B$54</c:f>
              <c:strCache>
                <c:ptCount val="1"/>
                <c:pt idx="0">
                  <c:v>Evolution annuelle moy. RSA 2009-2013 (%)</c:v>
                </c:pt>
              </c:strCache>
            </c:strRef>
          </c:tx>
          <c:spPr>
            <a:ln w="28575" cap="rnd">
              <a:noFill/>
              <a:round/>
            </a:ln>
            <a:effectLst/>
          </c:spPr>
          <c:marker>
            <c:symbol val="triangle"/>
            <c:size val="24"/>
            <c:spPr>
              <a:pattFill prst="wdUpDiag">
                <a:fgClr>
                  <a:schemeClr val="accent1"/>
                </a:fgClr>
                <a:bgClr>
                  <a:schemeClr val="bg1"/>
                </a:bgClr>
              </a:patt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accent1"/>
                    </a:solidFill>
                    <a:latin typeface="+mn-lt"/>
                    <a:ea typeface="+mn-ea"/>
                    <a:cs typeface="+mn-cs"/>
                  </a:defRPr>
                </a:pPr>
                <a:endParaRPr lang="fr-FR"/>
              </a:p>
            </c:txPr>
            <c:dLblPos val="l"/>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COMMUNE!$I$47:$J$47</c:f>
              <c:strCache>
                <c:ptCount val="2"/>
                <c:pt idx="0">
                  <c:v>STAINS</c:v>
                </c:pt>
                <c:pt idx="1">
                  <c:v>LES LILAS</c:v>
                </c:pt>
              </c:strCache>
            </c:strRef>
          </c:cat>
          <c:val>
            <c:numRef>
              <c:f>COMMUNE!$I$50:$J$50</c:f>
              <c:numCache>
                <c:formatCode>0.0%</c:formatCode>
                <c:ptCount val="2"/>
                <c:pt idx="0">
                  <c:v>5.2000000000000005E-2</c:v>
                </c:pt>
                <c:pt idx="1">
                  <c:v>3.9E-2</c:v>
                </c:pt>
              </c:numCache>
            </c:numRef>
          </c:val>
          <c:smooth val="0"/>
          <c:extLst>
            <c:ext xmlns:c16="http://schemas.microsoft.com/office/drawing/2014/chart" uri="{C3380CC4-5D6E-409C-BE32-E72D297353CC}">
              <c16:uniqueId val="{00000002-0993-4A72-AB3D-4D974F6E0498}"/>
            </c:ext>
          </c:extLst>
        </c:ser>
        <c:dLbls>
          <c:showLegendKey val="0"/>
          <c:showVal val="0"/>
          <c:showCatName val="0"/>
          <c:showSerName val="0"/>
          <c:showPercent val="0"/>
          <c:showBubbleSize val="0"/>
        </c:dLbls>
        <c:marker val="1"/>
        <c:smooth val="0"/>
        <c:axId val="1239085743"/>
        <c:axId val="1151629311"/>
      </c:lineChart>
      <c:catAx>
        <c:axId val="1150523455"/>
        <c:scaling>
          <c:orientation val="minMax"/>
        </c:scaling>
        <c:delete val="0"/>
        <c:axPos val="b"/>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1150515967"/>
        <c:crosses val="autoZero"/>
        <c:auto val="1"/>
        <c:lblAlgn val="ctr"/>
        <c:lblOffset val="100"/>
        <c:noMultiLvlLbl val="0"/>
      </c:catAx>
      <c:valAx>
        <c:axId val="11505159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1150523455"/>
        <c:crosses val="autoZero"/>
        <c:crossBetween val="between"/>
        <c:majorUnit val="0.1"/>
      </c:valAx>
      <c:valAx>
        <c:axId val="115162931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fr-FR"/>
          </a:p>
        </c:txPr>
        <c:crossAx val="1239085743"/>
        <c:crosses val="max"/>
        <c:crossBetween val="between"/>
      </c:valAx>
      <c:catAx>
        <c:axId val="1239085743"/>
        <c:scaling>
          <c:orientation val="minMax"/>
        </c:scaling>
        <c:delete val="1"/>
        <c:axPos val="b"/>
        <c:numFmt formatCode="General" sourceLinked="1"/>
        <c:majorTickMark val="out"/>
        <c:minorTickMark val="none"/>
        <c:tickLblPos val="nextTo"/>
        <c:crossAx val="1151629311"/>
        <c:crosses val="autoZero"/>
        <c:auto val="1"/>
        <c:lblAlgn val="ctr"/>
        <c:lblOffset val="100"/>
        <c:noMultiLvlLbl val="0"/>
      </c:catAx>
      <c:spPr>
        <a:noFill/>
        <a:ln>
          <a:solidFill>
            <a:schemeClr val="accent1"/>
          </a:solidFill>
        </a:ln>
        <a:effectLst/>
      </c:spPr>
    </c:plotArea>
    <c:legend>
      <c:legendPos val="r"/>
      <c:layout>
        <c:manualLayout>
          <c:xMode val="edge"/>
          <c:yMode val="edge"/>
          <c:x val="0.75420970132703169"/>
          <c:y val="7.1042028822038514E-2"/>
          <c:w val="0.21244599200573674"/>
          <c:h val="0.86779531973619606"/>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270298535843317E-2"/>
          <c:y val="7.3186005756570083E-2"/>
          <c:w val="0.67641311079351307"/>
          <c:h val="0.77429939404842707"/>
        </c:manualLayout>
      </c:layout>
      <c:barChart>
        <c:barDir val="col"/>
        <c:grouping val="stacked"/>
        <c:varyColors val="0"/>
        <c:ser>
          <c:idx val="0"/>
          <c:order val="0"/>
          <c:tx>
            <c:v>En établissement</c:v>
          </c:tx>
          <c:spPr>
            <a:solidFill>
              <a:schemeClr val="accent1"/>
            </a:solidFill>
            <a:ln>
              <a:noFill/>
            </a:ln>
            <a:effectLst/>
          </c:spPr>
          <c:invertIfNegative val="0"/>
          <c:cat>
            <c:strRef>
              <c:f>COMMUNE!$C$87:$D$87</c:f>
              <c:strCache>
                <c:ptCount val="2"/>
                <c:pt idx="0">
                  <c:v> STAINS </c:v>
                </c:pt>
                <c:pt idx="1">
                  <c:v> LES LILAS </c:v>
                </c:pt>
              </c:strCache>
            </c:strRef>
          </c:cat>
          <c:val>
            <c:numRef>
              <c:f>COMMUNE!$I$89:$J$89</c:f>
              <c:numCache>
                <c:formatCode>0%</c:formatCode>
                <c:ptCount val="2"/>
                <c:pt idx="0">
                  <c:v>2.5655529070272409E-2</c:v>
                </c:pt>
                <c:pt idx="1">
                  <c:v>2.9220581262273063E-2</c:v>
                </c:pt>
              </c:numCache>
            </c:numRef>
          </c:val>
          <c:extLst>
            <c:ext xmlns:c16="http://schemas.microsoft.com/office/drawing/2014/chart" uri="{C3380CC4-5D6E-409C-BE32-E72D297353CC}">
              <c16:uniqueId val="{00000003-0B94-49ED-974A-5F413DA82BE7}"/>
            </c:ext>
          </c:extLst>
        </c:ser>
        <c:ser>
          <c:idx val="1"/>
          <c:order val="1"/>
          <c:tx>
            <c:v>A domicile</c:v>
          </c:tx>
          <c:spPr>
            <a:solidFill>
              <a:schemeClr val="accent2"/>
            </a:solidFill>
            <a:ln>
              <a:noFill/>
            </a:ln>
            <a:effectLst/>
          </c:spPr>
          <c:invertIfNegative val="0"/>
          <c:cat>
            <c:strRef>
              <c:f>COMMUNE!$C$87:$D$87</c:f>
              <c:strCache>
                <c:ptCount val="2"/>
                <c:pt idx="0">
                  <c:v> STAINS </c:v>
                </c:pt>
                <c:pt idx="1">
                  <c:v> LES LILAS </c:v>
                </c:pt>
              </c:strCache>
            </c:strRef>
          </c:cat>
          <c:val>
            <c:numRef>
              <c:f>COMMUNE!$I$90:$J$90</c:f>
              <c:numCache>
                <c:formatCode>0%</c:formatCode>
                <c:ptCount val="2"/>
                <c:pt idx="0">
                  <c:v>8.3516935058546363E-2</c:v>
                </c:pt>
                <c:pt idx="1">
                  <c:v>7.1343756848147213E-2</c:v>
                </c:pt>
              </c:numCache>
            </c:numRef>
          </c:val>
          <c:extLst>
            <c:ext xmlns:c16="http://schemas.microsoft.com/office/drawing/2014/chart" uri="{C3380CC4-5D6E-409C-BE32-E72D297353CC}">
              <c16:uniqueId val="{00000004-0B94-49ED-974A-5F413DA82BE7}"/>
            </c:ext>
          </c:extLst>
        </c:ser>
        <c:dLbls>
          <c:showLegendKey val="0"/>
          <c:showVal val="0"/>
          <c:showCatName val="0"/>
          <c:showSerName val="0"/>
          <c:showPercent val="0"/>
          <c:showBubbleSize val="0"/>
        </c:dLbls>
        <c:gapWidth val="150"/>
        <c:overlap val="100"/>
        <c:axId val="1341702879"/>
        <c:axId val="1341709119"/>
      </c:barChart>
      <c:catAx>
        <c:axId val="1341702879"/>
        <c:scaling>
          <c:orientation val="minMax"/>
        </c:scaling>
        <c:delete val="0"/>
        <c:axPos val="b"/>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1341709119"/>
        <c:crosses val="autoZero"/>
        <c:auto val="1"/>
        <c:lblAlgn val="ctr"/>
        <c:lblOffset val="100"/>
        <c:noMultiLvlLbl val="0"/>
      </c:catAx>
      <c:valAx>
        <c:axId val="1341709119"/>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1341702879"/>
        <c:crosses val="autoZero"/>
        <c:crossBetween val="between"/>
        <c:majorUnit val="2.0000000000000004E-2"/>
      </c:valAx>
      <c:spPr>
        <a:noFill/>
        <a:ln>
          <a:solidFill>
            <a:schemeClr val="accent1"/>
          </a:solidFill>
        </a:ln>
        <a:effectLst/>
      </c:spPr>
    </c:plotArea>
    <c:legend>
      <c:legendPos val="r"/>
      <c:layout>
        <c:manualLayout>
          <c:xMode val="edge"/>
          <c:yMode val="edge"/>
          <c:x val="0.79527999619699563"/>
          <c:y val="0.11304946726478482"/>
          <c:w val="0.19264546491728465"/>
          <c:h val="0.7108221696656734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75746339608291E-2"/>
          <c:y val="8.7478623840918215E-2"/>
          <c:w val="0.67055695082870292"/>
          <c:h val="0.75830852813735383"/>
        </c:manualLayout>
      </c:layout>
      <c:barChart>
        <c:barDir val="col"/>
        <c:grouping val="clustered"/>
        <c:varyColors val="0"/>
        <c:ser>
          <c:idx val="0"/>
          <c:order val="0"/>
          <c:tx>
            <c:strRef>
              <c:f>COMMUNE!$H$75</c:f>
              <c:strCache>
                <c:ptCount val="1"/>
                <c:pt idx="0">
                  <c:v>0 -19 ans</c:v>
                </c:pt>
              </c:strCache>
            </c:strRef>
          </c:tx>
          <c:spPr>
            <a:solidFill>
              <a:schemeClr val="accent1"/>
            </a:solidFill>
            <a:ln>
              <a:noFill/>
            </a:ln>
            <a:effectLst/>
          </c:spPr>
          <c:invertIfNegative val="0"/>
          <c:cat>
            <c:strRef>
              <c:f>COMMUNE!$I$74:$J$74</c:f>
              <c:strCache>
                <c:ptCount val="2"/>
                <c:pt idx="0">
                  <c:v> STAINS </c:v>
                </c:pt>
                <c:pt idx="1">
                  <c:v> LES LILAS </c:v>
                </c:pt>
              </c:strCache>
            </c:strRef>
          </c:cat>
          <c:val>
            <c:numRef>
              <c:f>COMMUNE!$I$75:$J$75</c:f>
              <c:numCache>
                <c:formatCode>0%</c:formatCode>
                <c:ptCount val="2"/>
                <c:pt idx="0">
                  <c:v>1.8000000000000002E-2</c:v>
                </c:pt>
                <c:pt idx="1">
                  <c:v>0.01</c:v>
                </c:pt>
              </c:numCache>
            </c:numRef>
          </c:val>
          <c:extLst>
            <c:ext xmlns:c16="http://schemas.microsoft.com/office/drawing/2014/chart" uri="{C3380CC4-5D6E-409C-BE32-E72D297353CC}">
              <c16:uniqueId val="{00000000-5339-4BAD-9B93-358C61572B8E}"/>
            </c:ext>
          </c:extLst>
        </c:ser>
        <c:ser>
          <c:idx val="1"/>
          <c:order val="1"/>
          <c:tx>
            <c:strRef>
              <c:f>COMMUNE!$H$76</c:f>
              <c:strCache>
                <c:ptCount val="1"/>
                <c:pt idx="0">
                  <c:v>20 ans et plus</c:v>
                </c:pt>
              </c:strCache>
            </c:strRef>
          </c:tx>
          <c:spPr>
            <a:solidFill>
              <a:schemeClr val="accent2"/>
            </a:solidFill>
            <a:ln>
              <a:noFill/>
            </a:ln>
            <a:effectLst/>
          </c:spPr>
          <c:invertIfNegative val="0"/>
          <c:cat>
            <c:strRef>
              <c:f>COMMUNE!$I$74:$J$74</c:f>
              <c:strCache>
                <c:ptCount val="2"/>
                <c:pt idx="0">
                  <c:v> STAINS </c:v>
                </c:pt>
                <c:pt idx="1">
                  <c:v> LES LILAS </c:v>
                </c:pt>
              </c:strCache>
            </c:strRef>
          </c:cat>
          <c:val>
            <c:numRef>
              <c:f>COMMUNE!$I$76:$J$76</c:f>
              <c:numCache>
                <c:formatCode>0%</c:formatCode>
                <c:ptCount val="2"/>
                <c:pt idx="0">
                  <c:v>0.03</c:v>
                </c:pt>
                <c:pt idx="1">
                  <c:v>1.2E-2</c:v>
                </c:pt>
              </c:numCache>
            </c:numRef>
          </c:val>
          <c:extLst>
            <c:ext xmlns:c16="http://schemas.microsoft.com/office/drawing/2014/chart" uri="{C3380CC4-5D6E-409C-BE32-E72D297353CC}">
              <c16:uniqueId val="{00000001-5339-4BAD-9B93-358C61572B8E}"/>
            </c:ext>
          </c:extLst>
        </c:ser>
        <c:dLbls>
          <c:showLegendKey val="0"/>
          <c:showVal val="0"/>
          <c:showCatName val="0"/>
          <c:showSerName val="0"/>
          <c:showPercent val="0"/>
          <c:showBubbleSize val="0"/>
        </c:dLbls>
        <c:gapWidth val="219"/>
        <c:overlap val="-27"/>
        <c:axId val="1671935263"/>
        <c:axId val="1671940671"/>
      </c:barChart>
      <c:catAx>
        <c:axId val="1671935263"/>
        <c:scaling>
          <c:orientation val="minMax"/>
        </c:scaling>
        <c:delete val="0"/>
        <c:axPos val="b"/>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1671940671"/>
        <c:crosses val="autoZero"/>
        <c:auto val="1"/>
        <c:lblAlgn val="ctr"/>
        <c:lblOffset val="100"/>
        <c:noMultiLvlLbl val="0"/>
      </c:catAx>
      <c:valAx>
        <c:axId val="167194067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1671935263"/>
        <c:crosses val="autoZero"/>
        <c:crossBetween val="between"/>
        <c:majorUnit val="1.0000000000000002E-2"/>
      </c:valAx>
      <c:spPr>
        <a:noFill/>
        <a:ln>
          <a:solidFill>
            <a:schemeClr val="accent1"/>
          </a:solidFill>
        </a:ln>
        <a:effectLst/>
      </c:spPr>
    </c:plotArea>
    <c:legend>
      <c:legendPos val="b"/>
      <c:layout>
        <c:manualLayout>
          <c:xMode val="edge"/>
          <c:yMode val="edge"/>
          <c:x val="0.7532766856156935"/>
          <c:y val="0.1946526104463274"/>
          <c:w val="0.23001799527558225"/>
          <c:h val="0.427997214427193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450703475910517E-2"/>
          <c:y val="4.5276035410827885E-2"/>
          <c:w val="0.66037186070867904"/>
          <c:h val="0.82156012278126256"/>
        </c:manualLayout>
      </c:layout>
      <c:barChart>
        <c:barDir val="col"/>
        <c:grouping val="stacked"/>
        <c:varyColors val="0"/>
        <c:ser>
          <c:idx val="0"/>
          <c:order val="0"/>
          <c:tx>
            <c:v>ALF (Location)</c:v>
          </c:tx>
          <c:spPr>
            <a:solidFill>
              <a:schemeClr val="accent1"/>
            </a:solidFill>
            <a:ln>
              <a:noFill/>
            </a:ln>
            <a:effectLst/>
          </c:spPr>
          <c:invertIfNegative val="0"/>
          <c:cat>
            <c:strRef>
              <c:f>COMMUNE!$C$73:$D$73</c:f>
              <c:strCache>
                <c:ptCount val="2"/>
                <c:pt idx="0">
                  <c:v> STAINS </c:v>
                </c:pt>
                <c:pt idx="1">
                  <c:v> LES LILAS </c:v>
                </c:pt>
              </c:strCache>
            </c:strRef>
          </c:cat>
          <c:val>
            <c:numRef>
              <c:f>(COMMUNE!$I$60,COMMUNE!$I$65)</c:f>
              <c:numCache>
                <c:formatCode>0.00%</c:formatCode>
                <c:ptCount val="2"/>
                <c:pt idx="0" formatCode="0%">
                  <c:v>4.3948265332960403E-2</c:v>
                </c:pt>
                <c:pt idx="1">
                  <c:v>3.9332207166558004E-2</c:v>
                </c:pt>
              </c:numCache>
            </c:numRef>
          </c:val>
          <c:extLst>
            <c:ext xmlns:c16="http://schemas.microsoft.com/office/drawing/2014/chart" uri="{C3380CC4-5D6E-409C-BE32-E72D297353CC}">
              <c16:uniqueId val="{00000000-C4B7-433E-848D-EA30F36F6CD8}"/>
            </c:ext>
          </c:extLst>
        </c:ser>
        <c:ser>
          <c:idx val="1"/>
          <c:order val="1"/>
          <c:tx>
            <c:v>ALF (Access.)</c:v>
          </c:tx>
          <c:spPr>
            <a:solidFill>
              <a:schemeClr val="accent2"/>
            </a:solidFill>
            <a:ln>
              <a:noFill/>
            </a:ln>
            <a:effectLst/>
          </c:spPr>
          <c:invertIfNegative val="0"/>
          <c:cat>
            <c:strRef>
              <c:f>COMMUNE!$C$73:$D$73</c:f>
              <c:strCache>
                <c:ptCount val="2"/>
                <c:pt idx="0">
                  <c:v> STAINS </c:v>
                </c:pt>
                <c:pt idx="1">
                  <c:v> LES LILAS </c:v>
                </c:pt>
              </c:strCache>
            </c:strRef>
          </c:cat>
          <c:val>
            <c:numRef>
              <c:f>(COMMUNE!$J$60,COMMUNE!$J$65)</c:f>
              <c:numCache>
                <c:formatCode>0.00%</c:formatCode>
                <c:ptCount val="2"/>
                <c:pt idx="0" formatCode="0%">
                  <c:v>1.9901101282849991E-2</c:v>
                </c:pt>
                <c:pt idx="1">
                  <c:v>2.9270479751857116E-3</c:v>
                </c:pt>
              </c:numCache>
            </c:numRef>
          </c:val>
          <c:extLst>
            <c:ext xmlns:c16="http://schemas.microsoft.com/office/drawing/2014/chart" uri="{C3380CC4-5D6E-409C-BE32-E72D297353CC}">
              <c16:uniqueId val="{00000001-C4B7-433E-848D-EA30F36F6CD8}"/>
            </c:ext>
          </c:extLst>
        </c:ser>
        <c:ser>
          <c:idx val="2"/>
          <c:order val="2"/>
          <c:tx>
            <c:v>ALS (Location)</c:v>
          </c:tx>
          <c:spPr>
            <a:solidFill>
              <a:schemeClr val="accent3"/>
            </a:solidFill>
            <a:ln>
              <a:noFill/>
            </a:ln>
            <a:effectLst/>
          </c:spPr>
          <c:invertIfNegative val="0"/>
          <c:cat>
            <c:strRef>
              <c:f>COMMUNE!$C$73:$D$73</c:f>
              <c:strCache>
                <c:ptCount val="2"/>
                <c:pt idx="0">
                  <c:v> STAINS </c:v>
                </c:pt>
                <c:pt idx="1">
                  <c:v> LES LILAS </c:v>
                </c:pt>
              </c:strCache>
            </c:strRef>
          </c:cat>
          <c:val>
            <c:numRef>
              <c:f>(COMMUNE!$K$60,COMMUNE!$K$65)</c:f>
              <c:numCache>
                <c:formatCode>0.00%</c:formatCode>
                <c:ptCount val="2"/>
                <c:pt idx="0" formatCode="0%">
                  <c:v>3.1095470754453111E-2</c:v>
                </c:pt>
                <c:pt idx="1">
                  <c:v>6.6224460438576743E-2</c:v>
                </c:pt>
              </c:numCache>
            </c:numRef>
          </c:val>
          <c:extLst>
            <c:ext xmlns:c16="http://schemas.microsoft.com/office/drawing/2014/chart" uri="{C3380CC4-5D6E-409C-BE32-E72D297353CC}">
              <c16:uniqueId val="{00000002-C4B7-433E-848D-EA30F36F6CD8}"/>
            </c:ext>
          </c:extLst>
        </c:ser>
        <c:ser>
          <c:idx val="3"/>
          <c:order val="3"/>
          <c:tx>
            <c:v>ALS (Access.)</c:v>
          </c:tx>
          <c:spPr>
            <a:solidFill>
              <a:schemeClr val="accent4"/>
            </a:solidFill>
            <a:ln>
              <a:noFill/>
            </a:ln>
            <a:effectLst/>
          </c:spPr>
          <c:invertIfNegative val="0"/>
          <c:cat>
            <c:strRef>
              <c:f>COMMUNE!$C$73:$D$73</c:f>
              <c:strCache>
                <c:ptCount val="2"/>
                <c:pt idx="0">
                  <c:v> STAINS </c:v>
                </c:pt>
                <c:pt idx="1">
                  <c:v> LES LILAS </c:v>
                </c:pt>
              </c:strCache>
            </c:strRef>
          </c:cat>
          <c:val>
            <c:numRef>
              <c:f>(COMMUNE!$L$60,COMMUNE!$L$65)</c:f>
              <c:numCache>
                <c:formatCode>0.00%</c:formatCode>
                <c:ptCount val="2"/>
                <c:pt idx="0" formatCode="0%">
                  <c:v>1.6584251069041661E-3</c:v>
                </c:pt>
                <c:pt idx="1">
                  <c:v>1.4635239875928558E-3</c:v>
                </c:pt>
              </c:numCache>
            </c:numRef>
          </c:val>
          <c:extLst>
            <c:ext xmlns:c16="http://schemas.microsoft.com/office/drawing/2014/chart" uri="{C3380CC4-5D6E-409C-BE32-E72D297353CC}">
              <c16:uniqueId val="{00000003-C4B7-433E-848D-EA30F36F6CD8}"/>
            </c:ext>
          </c:extLst>
        </c:ser>
        <c:ser>
          <c:idx val="4"/>
          <c:order val="4"/>
          <c:tx>
            <c:v>APL (Location)</c:v>
          </c:tx>
          <c:spPr>
            <a:solidFill>
              <a:schemeClr val="accent5"/>
            </a:solidFill>
            <a:ln>
              <a:noFill/>
            </a:ln>
            <a:effectLst/>
          </c:spPr>
          <c:invertIfNegative val="0"/>
          <c:cat>
            <c:strRef>
              <c:f>COMMUNE!$C$73:$D$73</c:f>
              <c:strCache>
                <c:ptCount val="2"/>
                <c:pt idx="0">
                  <c:v> STAINS </c:v>
                </c:pt>
                <c:pt idx="1">
                  <c:v> LES LILAS </c:v>
                </c:pt>
              </c:strCache>
            </c:strRef>
          </c:cat>
          <c:val>
            <c:numRef>
              <c:f>(COMMUNE!$M$60,COMMUNE!$M$65)</c:f>
              <c:numCache>
                <c:formatCode>0.00%</c:formatCode>
                <c:ptCount val="2"/>
                <c:pt idx="0" formatCode="0%">
                  <c:v>0.30680864477727071</c:v>
                </c:pt>
                <c:pt idx="1">
                  <c:v>7.2627377884295477E-2</c:v>
                </c:pt>
              </c:numCache>
            </c:numRef>
          </c:val>
          <c:extLst>
            <c:ext xmlns:c16="http://schemas.microsoft.com/office/drawing/2014/chart" uri="{C3380CC4-5D6E-409C-BE32-E72D297353CC}">
              <c16:uniqueId val="{00000004-C4B7-433E-848D-EA30F36F6CD8}"/>
            </c:ext>
          </c:extLst>
        </c:ser>
        <c:ser>
          <c:idx val="5"/>
          <c:order val="5"/>
          <c:tx>
            <c:v>APL (Access.)</c:v>
          </c:tx>
          <c:spPr>
            <a:solidFill>
              <a:schemeClr val="accent6"/>
            </a:solidFill>
            <a:ln>
              <a:noFill/>
            </a:ln>
            <a:effectLst/>
          </c:spPr>
          <c:invertIfNegative val="0"/>
          <c:cat>
            <c:strRef>
              <c:f>COMMUNE!$C$73:$D$73</c:f>
              <c:strCache>
                <c:ptCount val="2"/>
                <c:pt idx="0">
                  <c:v> STAINS </c:v>
                </c:pt>
                <c:pt idx="1">
                  <c:v> LES LILAS </c:v>
                </c:pt>
              </c:strCache>
            </c:strRef>
          </c:cat>
          <c:val>
            <c:numRef>
              <c:f>(COMMUNE!$N$60,COMMUNE!$N$65)</c:f>
              <c:numCache>
                <c:formatCode>0.00%</c:formatCode>
                <c:ptCount val="2"/>
                <c:pt idx="0" formatCode="0%">
                  <c:v>1.1194369471603122E-2</c:v>
                </c:pt>
                <c:pt idx="1">
                  <c:v>0</c:v>
                </c:pt>
              </c:numCache>
            </c:numRef>
          </c:val>
          <c:extLst>
            <c:ext xmlns:c16="http://schemas.microsoft.com/office/drawing/2014/chart" uri="{C3380CC4-5D6E-409C-BE32-E72D297353CC}">
              <c16:uniqueId val="{00000005-C4B7-433E-848D-EA30F36F6CD8}"/>
            </c:ext>
          </c:extLst>
        </c:ser>
        <c:dLbls>
          <c:showLegendKey val="0"/>
          <c:showVal val="0"/>
          <c:showCatName val="0"/>
          <c:showSerName val="0"/>
          <c:showPercent val="0"/>
          <c:showBubbleSize val="0"/>
        </c:dLbls>
        <c:gapWidth val="219"/>
        <c:overlap val="100"/>
        <c:axId val="1972221279"/>
        <c:axId val="1972224607"/>
      </c:barChart>
      <c:catAx>
        <c:axId val="1972221279"/>
        <c:scaling>
          <c:orientation val="minMax"/>
        </c:scaling>
        <c:delete val="0"/>
        <c:axPos val="b"/>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1972224607"/>
        <c:crosses val="autoZero"/>
        <c:auto val="1"/>
        <c:lblAlgn val="ctr"/>
        <c:lblOffset val="100"/>
        <c:noMultiLvlLbl val="0"/>
      </c:catAx>
      <c:valAx>
        <c:axId val="197222460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1972221279"/>
        <c:crosses val="autoZero"/>
        <c:crossBetween val="between"/>
        <c:majorUnit val="0.2"/>
      </c:valAx>
      <c:spPr>
        <a:noFill/>
        <a:ln>
          <a:solidFill>
            <a:schemeClr val="accent1"/>
          </a:solidFill>
        </a:ln>
        <a:effectLst/>
      </c:spPr>
    </c:plotArea>
    <c:legend>
      <c:legendPos val="r"/>
      <c:layout>
        <c:manualLayout>
          <c:xMode val="edge"/>
          <c:yMode val="edge"/>
          <c:x val="0.75077752432939826"/>
          <c:y val="5.4587392677610209E-2"/>
          <c:w val="0.21536619396543621"/>
          <c:h val="0.8245286712042350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fr-FR"/>
          </a:p>
        </c:rich>
      </c:tx>
      <c:layout/>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4236946724876481"/>
          <c:y val="5.8590604440100245E-2"/>
          <c:w val="0.81898362052224682"/>
          <c:h val="0.82196564985161569"/>
        </c:manualLayout>
      </c:layout>
      <c:barChart>
        <c:barDir val="col"/>
        <c:grouping val="clustered"/>
        <c:varyColors val="0"/>
        <c:ser>
          <c:idx val="0"/>
          <c:order val="0"/>
          <c:tx>
            <c:strRef>
              <c:f>DEPARTEMENT!$B$10</c:f>
              <c:strCache>
                <c:ptCount val="1"/>
                <c:pt idx="0">
                  <c:v>Taux brut d'accroissement naturel (‰)</c:v>
                </c:pt>
              </c:strCache>
            </c:strRef>
          </c:tx>
          <c:spPr>
            <a:solidFill>
              <a:schemeClr val="accent1"/>
            </a:solidFill>
            <a:ln>
              <a:noFill/>
            </a:ln>
            <a:effectLst/>
          </c:spPr>
          <c:invertIfNegative val="0"/>
          <c:cat>
            <c:numRef>
              <c:f>(DEPARTEMENT!$B$70:$B$89,DEPARTEMENT!$E$70:$E$89)</c:f>
              <c:numCache>
                <c:formatCode>0</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(DEPARTEMENT!$D$70:$D$89,DEPARTEMENT!$G$70:$G$89)</c:f>
              <c:numCache>
                <c:formatCode>_-* #\ ##0.0\ _€_-;\-* #\ ##0.0\ _€_-;_-* "-"??\ _€_-;_-@_-</c:formatCode>
                <c:ptCount val="40"/>
                <c:pt idx="0">
                  <c:v>23.11818076383139</c:v>
                </c:pt>
                <c:pt idx="1">
                  <c:v>22.675205875765791</c:v>
                </c:pt>
                <c:pt idx="2">
                  <c:v>21.803902080986425</c:v>
                </c:pt>
                <c:pt idx="3">
                  <c:v>21.238243295835147</c:v>
                </c:pt>
                <c:pt idx="4">
                  <c:v>20.633155440745526</c:v>
                </c:pt>
                <c:pt idx="5">
                  <c:v>20.425055847398291</c:v>
                </c:pt>
                <c:pt idx="6">
                  <c:v>20.411009102985883</c:v>
                </c:pt>
                <c:pt idx="7">
                  <c:v>20.230687210184517</c:v>
                </c:pt>
                <c:pt idx="8">
                  <c:v>19.831819964916445</c:v>
                </c:pt>
                <c:pt idx="9">
                  <c:v>19.451080119560906</c:v>
                </c:pt>
                <c:pt idx="10">
                  <c:v>19.426472665013574</c:v>
                </c:pt>
                <c:pt idx="11">
                  <c:v>19.425064188780759</c:v>
                </c:pt>
                <c:pt idx="12">
                  <c:v>19.41585796567324</c:v>
                </c:pt>
                <c:pt idx="13">
                  <c:v>19.158976405447216</c:v>
                </c:pt>
                <c:pt idx="14">
                  <c:v>19.057220165284669</c:v>
                </c:pt>
                <c:pt idx="15">
                  <c:v>19.032258058362654</c:v>
                </c:pt>
                <c:pt idx="16">
                  <c:v>18.954220740288829</c:v>
                </c:pt>
                <c:pt idx="17">
                  <c:v>18.467937590078659</c:v>
                </c:pt>
                <c:pt idx="18">
                  <c:v>18.44289027863589</c:v>
                </c:pt>
                <c:pt idx="19">
                  <c:v>18.218766648215841</c:v>
                </c:pt>
                <c:pt idx="20">
                  <c:v>18.132325539877339</c:v>
                </c:pt>
                <c:pt idx="21">
                  <c:v>18.122387589373606</c:v>
                </c:pt>
                <c:pt idx="22">
                  <c:v>17.932696598292683</c:v>
                </c:pt>
                <c:pt idx="23">
                  <c:v>17.839864852976277</c:v>
                </c:pt>
                <c:pt idx="24">
                  <c:v>17.690713386181486</c:v>
                </c:pt>
                <c:pt idx="25">
                  <c:v>17.58645877568749</c:v>
                </c:pt>
                <c:pt idx="26">
                  <c:v>17.512945399795811</c:v>
                </c:pt>
                <c:pt idx="27">
                  <c:v>17.44289027863589</c:v>
                </c:pt>
                <c:pt idx="28">
                  <c:v>17.029405837960894</c:v>
                </c:pt>
                <c:pt idx="29">
                  <c:v>16.760879330188601</c:v>
                </c:pt>
                <c:pt idx="30">
                  <c:v>16.509821560718443</c:v>
                </c:pt>
                <c:pt idx="31">
                  <c:v>16.419839737214154</c:v>
                </c:pt>
                <c:pt idx="32">
                  <c:v>16.156239720376512</c:v>
                </c:pt>
                <c:pt idx="33">
                  <c:v>15.937034478340207</c:v>
                </c:pt>
                <c:pt idx="34">
                  <c:v>15.459486651308662</c:v>
                </c:pt>
                <c:pt idx="35">
                  <c:v>15.351255665778115</c:v>
                </c:pt>
                <c:pt idx="36">
                  <c:v>15.156155052986509</c:v>
                </c:pt>
                <c:pt idx="37">
                  <c:v>14.641141289460716</c:v>
                </c:pt>
                <c:pt idx="38">
                  <c:v>13.779221542535403</c:v>
                </c:pt>
                <c:pt idx="39">
                  <c:v>11.386545583240062</c:v>
                </c:pt>
              </c:numCache>
            </c:numRef>
          </c:val>
          <c:extLst>
            <c:ext xmlns:c16="http://schemas.microsoft.com/office/drawing/2014/chart" uri="{C3380CC4-5D6E-409C-BE32-E72D297353CC}">
              <c16:uniqueId val="{00000000-38ED-4AC3-98D8-8C699834B5B8}"/>
            </c:ext>
          </c:extLst>
        </c:ser>
        <c:dLbls>
          <c:showLegendKey val="0"/>
          <c:showVal val="0"/>
          <c:showCatName val="0"/>
          <c:showSerName val="0"/>
          <c:showPercent val="0"/>
          <c:showBubbleSize val="0"/>
        </c:dLbls>
        <c:gapWidth val="0"/>
        <c:axId val="1233248911"/>
        <c:axId val="1233253071"/>
      </c:barChart>
      <c:catAx>
        <c:axId val="1233248911"/>
        <c:scaling>
          <c:orientation val="minMax"/>
        </c:scaling>
        <c:delete val="0"/>
        <c:axPos val="b"/>
        <c:title>
          <c:tx>
            <c:rich>
              <a:bodyPr rot="0" spcFirstLastPara="1" vertOverflow="ellipsis" vert="horz" wrap="square" anchor="ctr" anchorCtr="1"/>
              <a:lstStyle/>
              <a:p>
                <a:pPr>
                  <a:defRPr sz="1100" b="0" i="0" u="none" strike="noStrike" baseline="0">
                    <a:solidFill>
                      <a:schemeClr val="tx1">
                        <a:lumMod val="65000"/>
                        <a:lumOff val="35000"/>
                      </a:schemeClr>
                    </a:solidFill>
                    <a:latin typeface="+mn-lt"/>
                    <a:ea typeface="+mn-ea"/>
                    <a:cs typeface="+mn-cs"/>
                  </a:defRPr>
                </a:pPr>
                <a:r>
                  <a:rPr lang="en-US"/>
                  <a:t>Rang de commune</a:t>
                </a:r>
              </a:p>
            </c:rich>
          </c:tx>
          <c:layout>
            <c:manualLayout>
              <c:xMode val="edge"/>
              <c:yMode val="edge"/>
              <c:x val="0.79594199793708376"/>
              <c:y val="0.95529658792650918"/>
            </c:manualLayout>
          </c:layout>
          <c:overlay val="0"/>
          <c:spPr>
            <a:noFill/>
            <a:ln>
              <a:noFill/>
            </a:ln>
            <a:effectLst/>
          </c:spPr>
          <c:txPr>
            <a:bodyPr rot="0" spcFirstLastPara="1" vertOverflow="ellipsis" vert="horz" wrap="square" anchor="ctr" anchorCtr="1"/>
            <a:lstStyle/>
            <a:p>
              <a:pPr>
                <a:defRPr sz="1100" b="0" i="0" u="none" strike="noStrike"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1233253071"/>
        <c:crosses val="autoZero"/>
        <c:auto val="1"/>
        <c:lblAlgn val="ctr"/>
        <c:lblOffset val="100"/>
        <c:noMultiLvlLbl val="0"/>
      </c:catAx>
      <c:valAx>
        <c:axId val="1233253071"/>
        <c:scaling>
          <c:orientation val="minMax"/>
        </c:scaling>
        <c:delete val="0"/>
        <c:axPos val="l"/>
        <c:majorGridlines>
          <c:spPr>
            <a:ln w="9525" cap="flat" cmpd="sng" algn="ctr">
              <a:solidFill>
                <a:schemeClr val="tx1">
                  <a:lumMod val="15000"/>
                  <a:lumOff val="85000"/>
                </a:schemeClr>
              </a:solidFill>
              <a:round/>
            </a:ln>
            <a:effectLst/>
          </c:spPr>
        </c:majorGridlines>
        <c:numFmt formatCode="_-* #\ ##0.0\ _€_-;\-* #\ ##0.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1233248911"/>
        <c:crosses val="autoZero"/>
        <c:crossBetween val="between"/>
      </c:valAx>
      <c:spPr>
        <a:noFill/>
        <a:ln>
          <a:solidFill>
            <a:schemeClr val="accent1"/>
          </a:solidFill>
        </a:ln>
        <a:effectLst/>
      </c:spPr>
    </c:plotArea>
    <c:legend>
      <c:legendPos val="r"/>
      <c:layout>
        <c:manualLayout>
          <c:xMode val="edge"/>
          <c:yMode val="edge"/>
          <c:x val="0.63295474844257438"/>
          <c:y val="6.0948411950401848E-2"/>
          <c:w val="0.32173942302682673"/>
          <c:h val="0.2281557760233788"/>
        </c:manualLayout>
      </c:layout>
      <c:overlay val="0"/>
      <c:spPr>
        <a:solidFill>
          <a:schemeClr val="bg1"/>
        </a:solid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fr-FR"/>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104155656705139"/>
          <c:y val="5.9472979353414154E-2"/>
          <c:w val="0.72368657442559148"/>
          <c:h val="0.76743550903847602"/>
        </c:manualLayout>
      </c:layout>
      <c:scatterChart>
        <c:scatterStyle val="lineMarker"/>
        <c:varyColors val="0"/>
        <c:ser>
          <c:idx val="0"/>
          <c:order val="0"/>
          <c:spPr>
            <a:ln w="28575" cap="rnd">
              <a:noFill/>
              <a:round/>
            </a:ln>
            <a:effectLst/>
          </c:spPr>
          <c:marker>
            <c:symbol val="circle"/>
            <c:size val="10"/>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4.3838552328298148E-2"/>
                  <c:y val="0.32655130228125201"/>
                </c:manualLayout>
              </c:layout>
              <c:numFmt formatCode="General" sourceLinked="0"/>
              <c:spPr>
                <a:solidFill>
                  <a:schemeClr val="bg1"/>
                </a:solid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trendlineLbl>
          </c:trendline>
          <c:xVal>
            <c:numRef>
              <c:f>'BASE DE DONNEES'!$E$132:$AR$132</c:f>
              <c:numCache>
                <c:formatCode>0.0</c:formatCode>
                <c:ptCount val="40"/>
                <c:pt idx="0">
                  <c:v>2.6410294285427476</c:v>
                </c:pt>
                <c:pt idx="1">
                  <c:v>2.9200342038180502</c:v>
                </c:pt>
                <c:pt idx="2">
                  <c:v>2.5459212899232395</c:v>
                </c:pt>
                <c:pt idx="3">
                  <c:v>2.8535798098338447</c:v>
                </c:pt>
                <c:pt idx="4">
                  <c:v>2.8548345418393746</c:v>
                </c:pt>
                <c:pt idx="5">
                  <c:v>2.7396397565861905</c:v>
                </c:pt>
                <c:pt idx="6">
                  <c:v>2.5531044841010284</c:v>
                </c:pt>
                <c:pt idx="7">
                  <c:v>3.4286002860642251</c:v>
                </c:pt>
                <c:pt idx="8">
                  <c:v>2.6035091741491359</c:v>
                </c:pt>
                <c:pt idx="9">
                  <c:v>2.9309154846145891</c:v>
                </c:pt>
                <c:pt idx="10">
                  <c:v>2.6104004393560709</c:v>
                </c:pt>
                <c:pt idx="11">
                  <c:v>2.6502966534114467</c:v>
                </c:pt>
                <c:pt idx="12">
                  <c:v>2.7490032707523047</c:v>
                </c:pt>
                <c:pt idx="13">
                  <c:v>2.5661996768002782</c:v>
                </c:pt>
                <c:pt idx="14">
                  <c:v>2.4642783868105971</c:v>
                </c:pt>
                <c:pt idx="15">
                  <c:v>2.4996873400362398</c:v>
                </c:pt>
                <c:pt idx="16">
                  <c:v>2.1630581231510115</c:v>
                </c:pt>
                <c:pt idx="17">
                  <c:v>2.4308795160361205</c:v>
                </c:pt>
                <c:pt idx="18">
                  <c:v>2.8873997923150156</c:v>
                </c:pt>
                <c:pt idx="19">
                  <c:v>2.3722226922247192</c:v>
                </c:pt>
                <c:pt idx="20">
                  <c:v>2.4637339280854329</c:v>
                </c:pt>
                <c:pt idx="21">
                  <c:v>2.6126832912501068</c:v>
                </c:pt>
                <c:pt idx="22">
                  <c:v>2.5075996863336143</c:v>
                </c:pt>
                <c:pt idx="23">
                  <c:v>2.5765336802609298</c:v>
                </c:pt>
                <c:pt idx="24">
                  <c:v>2.3166063251793427</c:v>
                </c:pt>
                <c:pt idx="25">
                  <c:v>2.5006267618044196</c:v>
                </c:pt>
                <c:pt idx="26">
                  <c:v>2.9962178605883203</c:v>
                </c:pt>
                <c:pt idx="27">
                  <c:v>2.2091175249212465</c:v>
                </c:pt>
                <c:pt idx="28">
                  <c:v>2.240768259984848</c:v>
                </c:pt>
                <c:pt idx="29">
                  <c:v>2.4792205611524425</c:v>
                </c:pt>
                <c:pt idx="30">
                  <c:v>2.4845108570799064</c:v>
                </c:pt>
                <c:pt idx="31">
                  <c:v>2.5637756219479946</c:v>
                </c:pt>
                <c:pt idx="32">
                  <c:v>2.1661099443899707</c:v>
                </c:pt>
                <c:pt idx="33">
                  <c:v>2.989152055914305</c:v>
                </c:pt>
                <c:pt idx="34">
                  <c:v>2.8959523697868272</c:v>
                </c:pt>
                <c:pt idx="35">
                  <c:v>2.7459649980797844</c:v>
                </c:pt>
                <c:pt idx="36">
                  <c:v>2.5000472154767102</c:v>
                </c:pt>
                <c:pt idx="37">
                  <c:v>2.4240347826524147</c:v>
                </c:pt>
                <c:pt idx="38">
                  <c:v>3.0908953164112121</c:v>
                </c:pt>
                <c:pt idx="39">
                  <c:v>1.5088091438974149</c:v>
                </c:pt>
              </c:numCache>
            </c:numRef>
          </c:xVal>
          <c:yVal>
            <c:numRef>
              <c:f>'BASE DE DONNEES'!$E$111:$AR$111</c:f>
              <c:numCache>
                <c:formatCode>_-* #\ ##0\ _€_-;\-* #\ ##0\ _€_-;_-* "-"??\ _€_-;_-@_-</c:formatCode>
                <c:ptCount val="40"/>
                <c:pt idx="0">
                  <c:v>21.526294526608808</c:v>
                </c:pt>
                <c:pt idx="1">
                  <c:v>26.137245332786289</c:v>
                </c:pt>
                <c:pt idx="2">
                  <c:v>19.639227248283355</c:v>
                </c:pt>
                <c:pt idx="3">
                  <c:v>26.726400057317871</c:v>
                </c:pt>
                <c:pt idx="4">
                  <c:v>26.553268262992002</c:v>
                </c:pt>
                <c:pt idx="5">
                  <c:v>24.627136201718955</c:v>
                </c:pt>
                <c:pt idx="6">
                  <c:v>20.795966875778507</c:v>
                </c:pt>
                <c:pt idx="7">
                  <c:v>35.689941159708724</c:v>
                </c:pt>
                <c:pt idx="8">
                  <c:v>20.659971880904681</c:v>
                </c:pt>
                <c:pt idx="9">
                  <c:v>26.008170339709736</c:v>
                </c:pt>
                <c:pt idx="10">
                  <c:v>22.813557953893092</c:v>
                </c:pt>
                <c:pt idx="11">
                  <c:v>27.968751750050501</c:v>
                </c:pt>
                <c:pt idx="12">
                  <c:v>24.144773555488541</c:v>
                </c:pt>
                <c:pt idx="13">
                  <c:v>22.369016424468363</c:v>
                </c:pt>
                <c:pt idx="14">
                  <c:v>20.229289940828401</c:v>
                </c:pt>
                <c:pt idx="15">
                  <c:v>24.188369603995895</c:v>
                </c:pt>
                <c:pt idx="16">
                  <c:v>15.232403161021498</c:v>
                </c:pt>
                <c:pt idx="17">
                  <c:v>19.949417907859345</c:v>
                </c:pt>
                <c:pt idx="18">
                  <c:v>26.197046210533692</c:v>
                </c:pt>
                <c:pt idx="19">
                  <c:v>18.201892228422494</c:v>
                </c:pt>
                <c:pt idx="20">
                  <c:v>18.796300280115357</c:v>
                </c:pt>
                <c:pt idx="21">
                  <c:v>21.310104218312187</c:v>
                </c:pt>
                <c:pt idx="22">
                  <c:v>21.020449338294974</c:v>
                </c:pt>
                <c:pt idx="23">
                  <c:v>22.90071153054916</c:v>
                </c:pt>
                <c:pt idx="24">
                  <c:v>18.216849333650764</c:v>
                </c:pt>
                <c:pt idx="25">
                  <c:v>20.53074221790623</c:v>
                </c:pt>
                <c:pt idx="26">
                  <c:v>28.824011699362341</c:v>
                </c:pt>
                <c:pt idx="27">
                  <c:v>14.998097512304302</c:v>
                </c:pt>
                <c:pt idx="28">
                  <c:v>17.050688576289534</c:v>
                </c:pt>
                <c:pt idx="29">
                  <c:v>21.124824931713182</c:v>
                </c:pt>
                <c:pt idx="30">
                  <c:v>20.12796941853065</c:v>
                </c:pt>
                <c:pt idx="31">
                  <c:v>21.377473247875027</c:v>
                </c:pt>
                <c:pt idx="32">
                  <c:v>15.779296735957935</c:v>
                </c:pt>
                <c:pt idx="33">
                  <c:v>28.401929976341368</c:v>
                </c:pt>
                <c:pt idx="34">
                  <c:v>26.432543842753205</c:v>
                </c:pt>
                <c:pt idx="35">
                  <c:v>24.841467479408173</c:v>
                </c:pt>
                <c:pt idx="36">
                  <c:v>19.106881410103519</c:v>
                </c:pt>
                <c:pt idx="37">
                  <c:v>18.823385682814976</c:v>
                </c:pt>
                <c:pt idx="38">
                  <c:v>29.75834386586201</c:v>
                </c:pt>
                <c:pt idx="39">
                  <c:v>10.463941595956751</c:v>
                </c:pt>
              </c:numCache>
            </c:numRef>
          </c:yVal>
          <c:smooth val="0"/>
          <c:extLst>
            <c:ext xmlns:c16="http://schemas.microsoft.com/office/drawing/2014/chart" uri="{C3380CC4-5D6E-409C-BE32-E72D297353CC}">
              <c16:uniqueId val="{00000000-ADCC-4440-A7DA-BB9B3F57554E}"/>
            </c:ext>
          </c:extLst>
        </c:ser>
        <c:dLbls>
          <c:showLegendKey val="0"/>
          <c:showVal val="0"/>
          <c:showCatName val="0"/>
          <c:showSerName val="0"/>
          <c:showPercent val="0"/>
          <c:showBubbleSize val="0"/>
        </c:dLbls>
        <c:axId val="1446779504"/>
        <c:axId val="1446780336"/>
      </c:scatterChart>
      <c:valAx>
        <c:axId val="1446779504"/>
        <c:scaling>
          <c:orientation val="minMax"/>
          <c:max val="3.5"/>
          <c:min val="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Nombre moyen de personnes dans le ménage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1446780336"/>
        <c:crosses val="autoZero"/>
        <c:crossBetween val="midCat"/>
        <c:majorUnit val="0.5"/>
      </c:valAx>
      <c:valAx>
        <c:axId val="1446780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Part de ménages touchant les allocations familiales (%)</a:t>
                </a:r>
              </a:p>
            </c:rich>
          </c:tx>
          <c:layout>
            <c:manualLayout>
              <c:xMode val="edge"/>
              <c:yMode val="edge"/>
              <c:x val="2.4981411469418426E-2"/>
              <c:y val="8.0740911061536053E-2"/>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title>
        <c:numFmt formatCode="_-* #\ ##0\ _€_-;\-* #\ ##0\ _€_-;_-* &quot;-&quot;??\ _€_-;_-@_-"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fr-FR"/>
          </a:p>
        </c:txPr>
        <c:crossAx val="1446779504"/>
        <c:crosses val="autoZero"/>
        <c:crossBetween val="midCat"/>
        <c:majorUnit val="10"/>
      </c:valAx>
      <c:spPr>
        <a:noFill/>
        <a:ln>
          <a:solidFill>
            <a:schemeClr val="accent1"/>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42" dropStyle="combo" dx="16" fmlaLink="$C$7" fmlaRange="'BASE DE DONNEES'!$C$4:$C$45" noThreeD="1" sel="36" val="0"/>
</file>

<file path=xl/ctrlProps/ctrlProp14.xml><?xml version="1.0" encoding="utf-8"?>
<formControlPr xmlns="http://schemas.microsoft.com/office/spreadsheetml/2009/9/main" objectType="Drop" dropLines="41" dropStyle="combo" dx="16" fmlaLink="$D$7" fmlaRange="'BASE DE DONNEES'!$C$4:$C$45" noThreeD="1" sel="18"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Drop" dropLines="23" dropStyle="combo" dx="31" fmlaLink="'BASE DE DONNEES'!$B$265" fmlaRange="'BASE DE DONNEES'!$B$241:$B$263" sel="2" val="0"/>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Drop" dropLines="22" dropStyle="combo" dx="16" fmlaLink="$G$11" fmlaRange="'BASE DE DONNEES'!$B$49:$B$72" noThreeD="1" sel="14" val="2"/>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7</xdr:col>
      <xdr:colOff>775608</xdr:colOff>
      <xdr:row>10</xdr:row>
      <xdr:rowOff>81641</xdr:rowOff>
    </xdr:from>
    <xdr:to>
      <xdr:col>16</xdr:col>
      <xdr:colOff>251955</xdr:colOff>
      <xdr:row>45</xdr:row>
      <xdr:rowOff>174643</xdr:rowOff>
    </xdr:to>
    <xdr:grpSp>
      <xdr:nvGrpSpPr>
        <xdr:cNvPr id="43" name="Groupe 42"/>
        <xdr:cNvGrpSpPr/>
      </xdr:nvGrpSpPr>
      <xdr:grpSpPr>
        <a:xfrm>
          <a:off x="5195208" y="2177141"/>
          <a:ext cx="7020147" cy="8341652"/>
          <a:chOff x="6055179" y="870856"/>
          <a:chExt cx="4619847" cy="4729390"/>
        </a:xfrm>
      </xdr:grpSpPr>
      <xdr:sp macro="[0]!ACCUEIL_TremblayenFrance_Cliquer" textlink="">
        <xdr:nvSpPr>
          <xdr:cNvPr id="3" name="Tremblay-en-France"/>
          <xdr:cNvSpPr>
            <a:spLocks/>
          </xdr:cNvSpPr>
        </xdr:nvSpPr>
        <xdr:spPr bwMode="auto">
          <a:xfrm>
            <a:off x="9178804" y="870856"/>
            <a:ext cx="1400140" cy="1728956"/>
          </a:xfrm>
          <a:custGeom>
            <a:avLst/>
            <a:gdLst>
              <a:gd name="T0" fmla="*/ 8242 w 22893"/>
              <a:gd name="T1" fmla="*/ 16652 h 27413"/>
              <a:gd name="T2" fmla="*/ 6199 w 22893"/>
              <a:gd name="T3" fmla="*/ 13546 h 27413"/>
              <a:gd name="T4" fmla="*/ 0 w 22893"/>
              <a:gd name="T5" fmla="*/ 13476 h 27413"/>
              <a:gd name="T6" fmla="*/ 336 w 22893"/>
              <a:gd name="T7" fmla="*/ 12286 h 27413"/>
              <a:gd name="T8" fmla="*/ 2658 w 22893"/>
              <a:gd name="T9" fmla="*/ 11405 h 27413"/>
              <a:gd name="T10" fmla="*/ 7822 w 22893"/>
              <a:gd name="T11" fmla="*/ 2869 h 27413"/>
              <a:gd name="T12" fmla="*/ 11404 w 22893"/>
              <a:gd name="T13" fmla="*/ 2925 h 27413"/>
              <a:gd name="T14" fmla="*/ 12706 w 22893"/>
              <a:gd name="T15" fmla="*/ 938 h 27413"/>
              <a:gd name="T16" fmla="*/ 15770 w 22893"/>
              <a:gd name="T17" fmla="*/ 0 h 27413"/>
              <a:gd name="T18" fmla="*/ 17128 w 22893"/>
              <a:gd name="T19" fmla="*/ 3988 h 27413"/>
              <a:gd name="T20" fmla="*/ 18163 w 22893"/>
              <a:gd name="T21" fmla="*/ 4450 h 27413"/>
              <a:gd name="T22" fmla="*/ 19129 w 22893"/>
              <a:gd name="T23" fmla="*/ 9334 h 27413"/>
              <a:gd name="T24" fmla="*/ 18135 w 22893"/>
              <a:gd name="T25" fmla="*/ 11643 h 27413"/>
              <a:gd name="T26" fmla="*/ 15714 w 22893"/>
              <a:gd name="T27" fmla="*/ 12328 h 27413"/>
              <a:gd name="T28" fmla="*/ 15826 w 22893"/>
              <a:gd name="T29" fmla="*/ 13588 h 27413"/>
              <a:gd name="T30" fmla="*/ 21941 w 22893"/>
              <a:gd name="T31" fmla="*/ 23089 h 27413"/>
              <a:gd name="T32" fmla="*/ 22893 w 22893"/>
              <a:gd name="T33" fmla="*/ 27021 h 27413"/>
              <a:gd name="T34" fmla="*/ 17785 w 22893"/>
              <a:gd name="T35" fmla="*/ 27413 h 27413"/>
              <a:gd name="T36" fmla="*/ 16414 w 22893"/>
              <a:gd name="T37" fmla="*/ 25300 h 27413"/>
              <a:gd name="T38" fmla="*/ 12888 w 22893"/>
              <a:gd name="T39" fmla="*/ 16177 h 27413"/>
              <a:gd name="T40" fmla="*/ 11824 w 22893"/>
              <a:gd name="T41" fmla="*/ 15519 h 27413"/>
              <a:gd name="T42" fmla="*/ 8242 w 22893"/>
              <a:gd name="T43" fmla="*/ 16652 h 274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22893" h="27413">
                <a:moveTo>
                  <a:pt x="8242" y="16652"/>
                </a:moveTo>
                <a:lnTo>
                  <a:pt x="6199" y="13546"/>
                </a:lnTo>
                <a:lnTo>
                  <a:pt x="0" y="13476"/>
                </a:lnTo>
                <a:lnTo>
                  <a:pt x="336" y="12286"/>
                </a:lnTo>
                <a:lnTo>
                  <a:pt x="2658" y="11405"/>
                </a:lnTo>
                <a:lnTo>
                  <a:pt x="7822" y="2869"/>
                </a:lnTo>
                <a:lnTo>
                  <a:pt x="11404" y="2925"/>
                </a:lnTo>
                <a:lnTo>
                  <a:pt x="12706" y="938"/>
                </a:lnTo>
                <a:lnTo>
                  <a:pt x="15770" y="0"/>
                </a:lnTo>
                <a:lnTo>
                  <a:pt x="17128" y="3988"/>
                </a:lnTo>
                <a:lnTo>
                  <a:pt x="18163" y="4450"/>
                </a:lnTo>
                <a:lnTo>
                  <a:pt x="19129" y="9334"/>
                </a:lnTo>
                <a:lnTo>
                  <a:pt x="18135" y="11643"/>
                </a:lnTo>
                <a:lnTo>
                  <a:pt x="15714" y="12328"/>
                </a:lnTo>
                <a:lnTo>
                  <a:pt x="15826" y="13588"/>
                </a:lnTo>
                <a:lnTo>
                  <a:pt x="21941" y="23089"/>
                </a:lnTo>
                <a:lnTo>
                  <a:pt x="22893" y="27021"/>
                </a:lnTo>
                <a:lnTo>
                  <a:pt x="17785" y="27413"/>
                </a:lnTo>
                <a:lnTo>
                  <a:pt x="16414" y="25300"/>
                </a:lnTo>
                <a:lnTo>
                  <a:pt x="12888" y="16177"/>
                </a:lnTo>
                <a:lnTo>
                  <a:pt x="11824" y="15519"/>
                </a:lnTo>
                <a:lnTo>
                  <a:pt x="8242" y="16652"/>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Pantin_Cliquer" textlink="">
        <xdr:nvSpPr>
          <xdr:cNvPr id="4" name="Pantin"/>
          <xdr:cNvSpPr>
            <a:spLocks/>
          </xdr:cNvSpPr>
        </xdr:nvSpPr>
        <xdr:spPr bwMode="auto">
          <a:xfrm>
            <a:off x="7531579" y="3033630"/>
            <a:ext cx="562802" cy="801378"/>
          </a:xfrm>
          <a:custGeom>
            <a:avLst/>
            <a:gdLst>
              <a:gd name="T0" fmla="*/ 8410 w 9222"/>
              <a:gd name="T1" fmla="*/ 9795 h 12678"/>
              <a:gd name="T2" fmla="*/ 5234 w 9222"/>
              <a:gd name="T3" fmla="*/ 12678 h 12678"/>
              <a:gd name="T4" fmla="*/ 4310 w 9222"/>
              <a:gd name="T5" fmla="*/ 10747 h 12678"/>
              <a:gd name="T6" fmla="*/ 2197 w 9222"/>
              <a:gd name="T7" fmla="*/ 10397 h 12678"/>
              <a:gd name="T8" fmla="*/ 1694 w 9222"/>
              <a:gd name="T9" fmla="*/ 7920 h 12678"/>
              <a:gd name="T10" fmla="*/ 0 w 9222"/>
              <a:gd name="T11" fmla="*/ 6087 h 12678"/>
              <a:gd name="T12" fmla="*/ 2183 w 9222"/>
              <a:gd name="T13" fmla="*/ 3358 h 12678"/>
              <a:gd name="T14" fmla="*/ 4506 w 9222"/>
              <a:gd name="T15" fmla="*/ 3079 h 12678"/>
              <a:gd name="T16" fmla="*/ 4408 w 9222"/>
              <a:gd name="T17" fmla="*/ 0 h 12678"/>
              <a:gd name="T18" fmla="*/ 5010 w 9222"/>
              <a:gd name="T19" fmla="*/ 448 h 12678"/>
              <a:gd name="T20" fmla="*/ 6046 w 9222"/>
              <a:gd name="T21" fmla="*/ 4772 h 12678"/>
              <a:gd name="T22" fmla="*/ 9222 w 9222"/>
              <a:gd name="T23" fmla="*/ 8088 h 12678"/>
              <a:gd name="T24" fmla="*/ 8410 w 9222"/>
              <a:gd name="T25" fmla="*/ 9795 h 126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9222" h="12678">
                <a:moveTo>
                  <a:pt x="8410" y="9795"/>
                </a:moveTo>
                <a:lnTo>
                  <a:pt x="5234" y="12678"/>
                </a:lnTo>
                <a:lnTo>
                  <a:pt x="4310" y="10747"/>
                </a:lnTo>
                <a:lnTo>
                  <a:pt x="2197" y="10397"/>
                </a:lnTo>
                <a:lnTo>
                  <a:pt x="1694" y="7920"/>
                </a:lnTo>
                <a:lnTo>
                  <a:pt x="0" y="6087"/>
                </a:lnTo>
                <a:lnTo>
                  <a:pt x="2183" y="3358"/>
                </a:lnTo>
                <a:lnTo>
                  <a:pt x="4506" y="3079"/>
                </a:lnTo>
                <a:lnTo>
                  <a:pt x="4408" y="0"/>
                </a:lnTo>
                <a:lnTo>
                  <a:pt x="5010" y="448"/>
                </a:lnTo>
                <a:lnTo>
                  <a:pt x="6046" y="4772"/>
                </a:lnTo>
                <a:lnTo>
                  <a:pt x="9222" y="8088"/>
                </a:lnTo>
                <a:lnTo>
                  <a:pt x="8410" y="9795"/>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GournaysurMarne_Cliquer" textlink="">
        <xdr:nvSpPr>
          <xdr:cNvPr id="5" name="Gournay-sur-Marne"/>
          <xdr:cNvSpPr>
            <a:spLocks/>
          </xdr:cNvSpPr>
        </xdr:nvSpPr>
        <xdr:spPr bwMode="auto">
          <a:xfrm>
            <a:off x="10141210" y="4248316"/>
            <a:ext cx="301991" cy="290263"/>
          </a:xfrm>
          <a:custGeom>
            <a:avLst/>
            <a:gdLst>
              <a:gd name="T0" fmla="*/ 3765 w 4940"/>
              <a:gd name="T1" fmla="*/ 3582 h 4604"/>
              <a:gd name="T2" fmla="*/ 1665 w 4940"/>
              <a:gd name="T3" fmla="*/ 4604 h 4604"/>
              <a:gd name="T4" fmla="*/ 14 w 4940"/>
              <a:gd name="T5" fmla="*/ 3009 h 4604"/>
              <a:gd name="T6" fmla="*/ 0 w 4940"/>
              <a:gd name="T7" fmla="*/ 84 h 4604"/>
              <a:gd name="T8" fmla="*/ 280 w 4940"/>
              <a:gd name="T9" fmla="*/ 0 h 4604"/>
              <a:gd name="T10" fmla="*/ 4940 w 4940"/>
              <a:gd name="T11" fmla="*/ 378 h 4604"/>
              <a:gd name="T12" fmla="*/ 3765 w 4940"/>
              <a:gd name="T13" fmla="*/ 3582 h 4604"/>
            </a:gdLst>
            <a:ahLst/>
            <a:cxnLst>
              <a:cxn ang="0">
                <a:pos x="T0" y="T1"/>
              </a:cxn>
              <a:cxn ang="0">
                <a:pos x="T2" y="T3"/>
              </a:cxn>
              <a:cxn ang="0">
                <a:pos x="T4" y="T5"/>
              </a:cxn>
              <a:cxn ang="0">
                <a:pos x="T6" y="T7"/>
              </a:cxn>
              <a:cxn ang="0">
                <a:pos x="T8" y="T9"/>
              </a:cxn>
              <a:cxn ang="0">
                <a:pos x="T10" y="T11"/>
              </a:cxn>
              <a:cxn ang="0">
                <a:pos x="T12" y="T13"/>
              </a:cxn>
            </a:cxnLst>
            <a:rect l="0" t="0" r="r" b="b"/>
            <a:pathLst>
              <a:path w="4940" h="4604">
                <a:moveTo>
                  <a:pt x="3765" y="3582"/>
                </a:moveTo>
                <a:lnTo>
                  <a:pt x="1665" y="4604"/>
                </a:lnTo>
                <a:lnTo>
                  <a:pt x="14" y="3009"/>
                </a:lnTo>
                <a:lnTo>
                  <a:pt x="0" y="84"/>
                </a:lnTo>
                <a:lnTo>
                  <a:pt x="280" y="0"/>
                </a:lnTo>
                <a:lnTo>
                  <a:pt x="4940" y="378"/>
                </a:lnTo>
                <a:lnTo>
                  <a:pt x="3765" y="3582"/>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ÎleSaintDenis_Cliquer" textlink="">
        <xdr:nvSpPr>
          <xdr:cNvPr id="6" name="L'Île-Saint-Denis"/>
          <xdr:cNvSpPr>
            <a:spLocks/>
          </xdr:cNvSpPr>
        </xdr:nvSpPr>
        <xdr:spPr bwMode="auto">
          <a:xfrm>
            <a:off x="6090259" y="2244871"/>
            <a:ext cx="742776" cy="823463"/>
          </a:xfrm>
          <a:custGeom>
            <a:avLst/>
            <a:gdLst>
              <a:gd name="T0" fmla="*/ 2938 w 12146"/>
              <a:gd name="T1" fmla="*/ 0 h 13056"/>
              <a:gd name="T2" fmla="*/ 9641 w 12146"/>
              <a:gd name="T3" fmla="*/ 1847 h 13056"/>
              <a:gd name="T4" fmla="*/ 11390 w 12146"/>
              <a:gd name="T5" fmla="*/ 3344 h 13056"/>
              <a:gd name="T6" fmla="*/ 12146 w 12146"/>
              <a:gd name="T7" fmla="*/ 6605 h 13056"/>
              <a:gd name="T8" fmla="*/ 9991 w 12146"/>
              <a:gd name="T9" fmla="*/ 10537 h 13056"/>
              <a:gd name="T10" fmla="*/ 6842 w 12146"/>
              <a:gd name="T11" fmla="*/ 13056 h 13056"/>
              <a:gd name="T12" fmla="*/ 7374 w 12146"/>
              <a:gd name="T13" fmla="*/ 12062 h 13056"/>
              <a:gd name="T14" fmla="*/ 8941 w 12146"/>
              <a:gd name="T15" fmla="*/ 10579 h 13056"/>
              <a:gd name="T16" fmla="*/ 10774 w 12146"/>
              <a:gd name="T17" fmla="*/ 7374 h 13056"/>
              <a:gd name="T18" fmla="*/ 10551 w 12146"/>
              <a:gd name="T19" fmla="*/ 3736 h 13056"/>
              <a:gd name="T20" fmla="*/ 4981 w 12146"/>
              <a:gd name="T21" fmla="*/ 1343 h 13056"/>
              <a:gd name="T22" fmla="*/ 0 w 12146"/>
              <a:gd name="T23" fmla="*/ 196 h 13056"/>
              <a:gd name="T24" fmla="*/ 321 w 12146"/>
              <a:gd name="T25" fmla="*/ 42 h 13056"/>
              <a:gd name="T26" fmla="*/ 2938 w 12146"/>
              <a:gd name="T27" fmla="*/ 0 h 130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2146" h="13056">
                <a:moveTo>
                  <a:pt x="2938" y="0"/>
                </a:moveTo>
                <a:lnTo>
                  <a:pt x="9641" y="1847"/>
                </a:lnTo>
                <a:lnTo>
                  <a:pt x="11390" y="3344"/>
                </a:lnTo>
                <a:lnTo>
                  <a:pt x="12146" y="6605"/>
                </a:lnTo>
                <a:lnTo>
                  <a:pt x="9991" y="10537"/>
                </a:lnTo>
                <a:lnTo>
                  <a:pt x="6842" y="13056"/>
                </a:lnTo>
                <a:lnTo>
                  <a:pt x="7374" y="12062"/>
                </a:lnTo>
                <a:lnTo>
                  <a:pt x="8941" y="10579"/>
                </a:lnTo>
                <a:lnTo>
                  <a:pt x="10774" y="7374"/>
                </a:lnTo>
                <a:lnTo>
                  <a:pt x="10551" y="3736"/>
                </a:lnTo>
                <a:lnTo>
                  <a:pt x="4981" y="1343"/>
                </a:lnTo>
                <a:lnTo>
                  <a:pt x="0" y="196"/>
                </a:lnTo>
                <a:lnTo>
                  <a:pt x="321" y="42"/>
                </a:lnTo>
                <a:lnTo>
                  <a:pt x="2938" y="0"/>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aCourneuve_Cliquer" textlink="">
        <xdr:nvSpPr>
          <xdr:cNvPr id="7" name="La Courneuve"/>
          <xdr:cNvSpPr>
            <a:spLocks/>
          </xdr:cNvSpPr>
        </xdr:nvSpPr>
        <xdr:spPr bwMode="auto">
          <a:xfrm>
            <a:off x="7319576" y="2263802"/>
            <a:ext cx="697020" cy="798223"/>
          </a:xfrm>
          <a:custGeom>
            <a:avLst/>
            <a:gdLst>
              <a:gd name="T0" fmla="*/ 9320 w 11405"/>
              <a:gd name="T1" fmla="*/ 11726 h 12664"/>
              <a:gd name="T2" fmla="*/ 8480 w 11405"/>
              <a:gd name="T3" fmla="*/ 12664 h 12664"/>
              <a:gd name="T4" fmla="*/ 7878 w 11405"/>
              <a:gd name="T5" fmla="*/ 12216 h 12664"/>
              <a:gd name="T6" fmla="*/ 5779 w 11405"/>
              <a:gd name="T7" fmla="*/ 10789 h 12664"/>
              <a:gd name="T8" fmla="*/ 2071 w 11405"/>
              <a:gd name="T9" fmla="*/ 11530 h 12664"/>
              <a:gd name="T10" fmla="*/ 0 w 11405"/>
              <a:gd name="T11" fmla="*/ 10047 h 12664"/>
              <a:gd name="T12" fmla="*/ 3135 w 11405"/>
              <a:gd name="T13" fmla="*/ 3680 h 12664"/>
              <a:gd name="T14" fmla="*/ 5793 w 11405"/>
              <a:gd name="T15" fmla="*/ 1161 h 12664"/>
              <a:gd name="T16" fmla="*/ 7235 w 11405"/>
              <a:gd name="T17" fmla="*/ 0 h 12664"/>
              <a:gd name="T18" fmla="*/ 10355 w 11405"/>
              <a:gd name="T19" fmla="*/ 4296 h 12664"/>
              <a:gd name="T20" fmla="*/ 9683 w 11405"/>
              <a:gd name="T21" fmla="*/ 6577 h 12664"/>
              <a:gd name="T22" fmla="*/ 11405 w 11405"/>
              <a:gd name="T23" fmla="*/ 7962 h 12664"/>
              <a:gd name="T24" fmla="*/ 9320 w 11405"/>
              <a:gd name="T25" fmla="*/ 11726 h 1266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1405" h="12664">
                <a:moveTo>
                  <a:pt x="9320" y="11726"/>
                </a:moveTo>
                <a:lnTo>
                  <a:pt x="8480" y="12664"/>
                </a:lnTo>
                <a:lnTo>
                  <a:pt x="7878" y="12216"/>
                </a:lnTo>
                <a:lnTo>
                  <a:pt x="5779" y="10789"/>
                </a:lnTo>
                <a:lnTo>
                  <a:pt x="2071" y="11530"/>
                </a:lnTo>
                <a:lnTo>
                  <a:pt x="0" y="10047"/>
                </a:lnTo>
                <a:lnTo>
                  <a:pt x="3135" y="3680"/>
                </a:lnTo>
                <a:lnTo>
                  <a:pt x="5793" y="1161"/>
                </a:lnTo>
                <a:lnTo>
                  <a:pt x="7235" y="0"/>
                </a:lnTo>
                <a:lnTo>
                  <a:pt x="10355" y="4296"/>
                </a:lnTo>
                <a:lnTo>
                  <a:pt x="9683" y="6577"/>
                </a:lnTo>
                <a:lnTo>
                  <a:pt x="11405" y="7962"/>
                </a:lnTo>
                <a:lnTo>
                  <a:pt x="9320" y="11726"/>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SaintOuen_Cliquer" textlink="">
        <xdr:nvSpPr>
          <xdr:cNvPr id="8" name="Saint-Ouen"/>
          <xdr:cNvSpPr>
            <a:spLocks/>
          </xdr:cNvSpPr>
        </xdr:nvSpPr>
        <xdr:spPr bwMode="auto">
          <a:xfrm>
            <a:off x="6418178" y="2910583"/>
            <a:ext cx="559751" cy="515848"/>
          </a:xfrm>
          <a:custGeom>
            <a:avLst/>
            <a:gdLst>
              <a:gd name="T0" fmla="*/ 9138 w 9138"/>
              <a:gd name="T1" fmla="*/ 7850 h 8186"/>
              <a:gd name="T2" fmla="*/ 3862 w 9138"/>
              <a:gd name="T3" fmla="*/ 7948 h 8186"/>
              <a:gd name="T4" fmla="*/ 1427 w 9138"/>
              <a:gd name="T5" fmla="*/ 8186 h 8186"/>
              <a:gd name="T6" fmla="*/ 0 w 9138"/>
              <a:gd name="T7" fmla="*/ 3218 h 8186"/>
              <a:gd name="T8" fmla="*/ 1469 w 9138"/>
              <a:gd name="T9" fmla="*/ 2519 h 8186"/>
              <a:gd name="T10" fmla="*/ 4618 w 9138"/>
              <a:gd name="T11" fmla="*/ 0 h 8186"/>
              <a:gd name="T12" fmla="*/ 8480 w 9138"/>
              <a:gd name="T13" fmla="*/ 4296 h 8186"/>
              <a:gd name="T14" fmla="*/ 9138 w 9138"/>
              <a:gd name="T15" fmla="*/ 7850 h 8186"/>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138" h="8186">
                <a:moveTo>
                  <a:pt x="9138" y="7850"/>
                </a:moveTo>
                <a:lnTo>
                  <a:pt x="3862" y="7948"/>
                </a:lnTo>
                <a:lnTo>
                  <a:pt x="1427" y="8186"/>
                </a:lnTo>
                <a:lnTo>
                  <a:pt x="0" y="3218"/>
                </a:lnTo>
                <a:lnTo>
                  <a:pt x="1469" y="2519"/>
                </a:lnTo>
                <a:lnTo>
                  <a:pt x="4618" y="0"/>
                </a:lnTo>
                <a:lnTo>
                  <a:pt x="8480" y="4296"/>
                </a:lnTo>
                <a:lnTo>
                  <a:pt x="9138" y="7850"/>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SaintDenis_Cliquer" textlink="">
        <xdr:nvSpPr>
          <xdr:cNvPr id="9" name="Saint-Denis"/>
          <xdr:cNvSpPr>
            <a:spLocks/>
          </xdr:cNvSpPr>
        </xdr:nvSpPr>
        <xdr:spPr bwMode="auto">
          <a:xfrm>
            <a:off x="6701867" y="2276422"/>
            <a:ext cx="971557" cy="1129501"/>
          </a:xfrm>
          <a:custGeom>
            <a:avLst/>
            <a:gdLst>
              <a:gd name="T0" fmla="*/ 0 w 15896"/>
              <a:gd name="T1" fmla="*/ 10033 h 17883"/>
              <a:gd name="T2" fmla="*/ 2155 w 15896"/>
              <a:gd name="T3" fmla="*/ 6101 h 17883"/>
              <a:gd name="T4" fmla="*/ 1399 w 15896"/>
              <a:gd name="T5" fmla="*/ 2840 h 17883"/>
              <a:gd name="T6" fmla="*/ 2267 w 15896"/>
              <a:gd name="T7" fmla="*/ 1315 h 17883"/>
              <a:gd name="T8" fmla="*/ 3204 w 15896"/>
              <a:gd name="T9" fmla="*/ 1427 h 17883"/>
              <a:gd name="T10" fmla="*/ 4716 w 15896"/>
              <a:gd name="T11" fmla="*/ 0 h 17883"/>
              <a:gd name="T12" fmla="*/ 9389 w 15896"/>
              <a:gd name="T13" fmla="*/ 1189 h 17883"/>
              <a:gd name="T14" fmla="*/ 12706 w 15896"/>
              <a:gd name="T15" fmla="*/ 2127 h 17883"/>
              <a:gd name="T16" fmla="*/ 15896 w 15896"/>
              <a:gd name="T17" fmla="*/ 951 h 17883"/>
              <a:gd name="T18" fmla="*/ 13238 w 15896"/>
              <a:gd name="T19" fmla="*/ 3470 h 17883"/>
              <a:gd name="T20" fmla="*/ 10103 w 15896"/>
              <a:gd name="T21" fmla="*/ 9837 h 17883"/>
              <a:gd name="T22" fmla="*/ 8130 w 15896"/>
              <a:gd name="T23" fmla="*/ 10845 h 17883"/>
              <a:gd name="T24" fmla="*/ 7892 w 15896"/>
              <a:gd name="T25" fmla="*/ 17883 h 17883"/>
              <a:gd name="T26" fmla="*/ 4520 w 15896"/>
              <a:gd name="T27" fmla="*/ 17883 h 17883"/>
              <a:gd name="T28" fmla="*/ 3862 w 15896"/>
              <a:gd name="T29" fmla="*/ 14329 h 17883"/>
              <a:gd name="T30" fmla="*/ 0 w 15896"/>
              <a:gd name="T31" fmla="*/ 10033 h 178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15896" h="17883">
                <a:moveTo>
                  <a:pt x="0" y="10033"/>
                </a:moveTo>
                <a:lnTo>
                  <a:pt x="2155" y="6101"/>
                </a:lnTo>
                <a:lnTo>
                  <a:pt x="1399" y="2840"/>
                </a:lnTo>
                <a:lnTo>
                  <a:pt x="2267" y="1315"/>
                </a:lnTo>
                <a:lnTo>
                  <a:pt x="3204" y="1427"/>
                </a:lnTo>
                <a:lnTo>
                  <a:pt x="4716" y="0"/>
                </a:lnTo>
                <a:lnTo>
                  <a:pt x="9389" y="1189"/>
                </a:lnTo>
                <a:lnTo>
                  <a:pt x="12706" y="2127"/>
                </a:lnTo>
                <a:lnTo>
                  <a:pt x="15896" y="951"/>
                </a:lnTo>
                <a:lnTo>
                  <a:pt x="13238" y="3470"/>
                </a:lnTo>
                <a:lnTo>
                  <a:pt x="10103" y="9837"/>
                </a:lnTo>
                <a:lnTo>
                  <a:pt x="8130" y="10845"/>
                </a:lnTo>
                <a:lnTo>
                  <a:pt x="7892" y="17883"/>
                </a:lnTo>
                <a:lnTo>
                  <a:pt x="4520" y="17883"/>
                </a:lnTo>
                <a:lnTo>
                  <a:pt x="3862" y="14329"/>
                </a:lnTo>
                <a:lnTo>
                  <a:pt x="0" y="10033"/>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ubervilliers_Cliquer" textlink="">
        <xdr:nvSpPr>
          <xdr:cNvPr id="10" name="Aubervilliers"/>
          <xdr:cNvSpPr>
            <a:spLocks/>
          </xdr:cNvSpPr>
        </xdr:nvSpPr>
        <xdr:spPr bwMode="auto">
          <a:xfrm>
            <a:off x="7183832" y="2897962"/>
            <a:ext cx="622284" cy="520580"/>
          </a:xfrm>
          <a:custGeom>
            <a:avLst/>
            <a:gdLst>
              <a:gd name="T0" fmla="*/ 10089 w 10187"/>
              <a:gd name="T1" fmla="*/ 2169 h 8256"/>
              <a:gd name="T2" fmla="*/ 10187 w 10187"/>
              <a:gd name="T3" fmla="*/ 5248 h 8256"/>
              <a:gd name="T4" fmla="*/ 7864 w 10187"/>
              <a:gd name="T5" fmla="*/ 5527 h 8256"/>
              <a:gd name="T6" fmla="*/ 5681 w 10187"/>
              <a:gd name="T7" fmla="*/ 8256 h 8256"/>
              <a:gd name="T8" fmla="*/ 1078 w 10187"/>
              <a:gd name="T9" fmla="*/ 8046 h 8256"/>
              <a:gd name="T10" fmla="*/ 0 w 10187"/>
              <a:gd name="T11" fmla="*/ 8046 h 8256"/>
              <a:gd name="T12" fmla="*/ 238 w 10187"/>
              <a:gd name="T13" fmla="*/ 1008 h 8256"/>
              <a:gd name="T14" fmla="*/ 2211 w 10187"/>
              <a:gd name="T15" fmla="*/ 0 h 8256"/>
              <a:gd name="T16" fmla="*/ 4282 w 10187"/>
              <a:gd name="T17" fmla="*/ 1483 h 8256"/>
              <a:gd name="T18" fmla="*/ 7990 w 10187"/>
              <a:gd name="T19" fmla="*/ 742 h 8256"/>
              <a:gd name="T20" fmla="*/ 10089 w 10187"/>
              <a:gd name="T21" fmla="*/ 2169 h 82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0187" h="8256">
                <a:moveTo>
                  <a:pt x="10089" y="2169"/>
                </a:moveTo>
                <a:lnTo>
                  <a:pt x="10187" y="5248"/>
                </a:lnTo>
                <a:lnTo>
                  <a:pt x="7864" y="5527"/>
                </a:lnTo>
                <a:lnTo>
                  <a:pt x="5681" y="8256"/>
                </a:lnTo>
                <a:lnTo>
                  <a:pt x="1078" y="8046"/>
                </a:lnTo>
                <a:lnTo>
                  <a:pt x="0" y="8046"/>
                </a:lnTo>
                <a:lnTo>
                  <a:pt x="238" y="1008"/>
                </a:lnTo>
                <a:lnTo>
                  <a:pt x="2211" y="0"/>
                </a:lnTo>
                <a:lnTo>
                  <a:pt x="4282" y="1483"/>
                </a:lnTo>
                <a:lnTo>
                  <a:pt x="7990" y="742"/>
                </a:lnTo>
                <a:lnTo>
                  <a:pt x="10089" y="2169"/>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Drancy_Cliquer" textlink="">
        <xdr:nvSpPr>
          <xdr:cNvPr id="11" name="Drancy"/>
          <xdr:cNvSpPr>
            <a:spLocks/>
          </xdr:cNvSpPr>
        </xdr:nvSpPr>
        <xdr:spPr bwMode="auto">
          <a:xfrm>
            <a:off x="7888479" y="2558796"/>
            <a:ext cx="909023" cy="640471"/>
          </a:xfrm>
          <a:custGeom>
            <a:avLst/>
            <a:gdLst>
              <a:gd name="T0" fmla="*/ 14637 w 14861"/>
              <a:gd name="T1" fmla="*/ 7458 h 10145"/>
              <a:gd name="T2" fmla="*/ 14861 w 14861"/>
              <a:gd name="T3" fmla="*/ 8186 h 10145"/>
              <a:gd name="T4" fmla="*/ 10369 w 14861"/>
              <a:gd name="T5" fmla="*/ 10145 h 10145"/>
              <a:gd name="T6" fmla="*/ 0 w 14861"/>
              <a:gd name="T7" fmla="*/ 7038 h 10145"/>
              <a:gd name="T8" fmla="*/ 2085 w 14861"/>
              <a:gd name="T9" fmla="*/ 3274 h 10145"/>
              <a:gd name="T10" fmla="*/ 6521 w 14861"/>
              <a:gd name="T11" fmla="*/ 2211 h 10145"/>
              <a:gd name="T12" fmla="*/ 7472 w 14861"/>
              <a:gd name="T13" fmla="*/ 1567 h 10145"/>
              <a:gd name="T14" fmla="*/ 6968 w 14861"/>
              <a:gd name="T15" fmla="*/ 531 h 10145"/>
              <a:gd name="T16" fmla="*/ 9347 w 14861"/>
              <a:gd name="T17" fmla="*/ 0 h 10145"/>
              <a:gd name="T18" fmla="*/ 10313 w 14861"/>
              <a:gd name="T19" fmla="*/ 825 h 10145"/>
              <a:gd name="T20" fmla="*/ 11754 w 14861"/>
              <a:gd name="T21" fmla="*/ 2910 h 10145"/>
              <a:gd name="T22" fmla="*/ 12286 w 14861"/>
              <a:gd name="T23" fmla="*/ 6618 h 10145"/>
              <a:gd name="T24" fmla="*/ 14637 w 14861"/>
              <a:gd name="T25" fmla="*/ 7458 h 101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4861" h="10145">
                <a:moveTo>
                  <a:pt x="14637" y="7458"/>
                </a:moveTo>
                <a:lnTo>
                  <a:pt x="14861" y="8186"/>
                </a:lnTo>
                <a:lnTo>
                  <a:pt x="10369" y="10145"/>
                </a:lnTo>
                <a:lnTo>
                  <a:pt x="0" y="7038"/>
                </a:lnTo>
                <a:lnTo>
                  <a:pt x="2085" y="3274"/>
                </a:lnTo>
                <a:lnTo>
                  <a:pt x="6521" y="2211"/>
                </a:lnTo>
                <a:lnTo>
                  <a:pt x="7472" y="1567"/>
                </a:lnTo>
                <a:lnTo>
                  <a:pt x="6968" y="531"/>
                </a:lnTo>
                <a:lnTo>
                  <a:pt x="9347" y="0"/>
                </a:lnTo>
                <a:lnTo>
                  <a:pt x="10313" y="825"/>
                </a:lnTo>
                <a:lnTo>
                  <a:pt x="11754" y="2910"/>
                </a:lnTo>
                <a:lnTo>
                  <a:pt x="12286" y="6618"/>
                </a:lnTo>
                <a:lnTo>
                  <a:pt x="14637" y="7458"/>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AulnaysousBois_Cliquer" textlink="">
        <xdr:nvSpPr>
          <xdr:cNvPr id="12" name="Aulnay-sous-Bois"/>
          <xdr:cNvSpPr>
            <a:spLocks/>
          </xdr:cNvSpPr>
        </xdr:nvSpPr>
        <xdr:spPr bwMode="auto">
          <a:xfrm>
            <a:off x="8571771" y="1766885"/>
            <a:ext cx="951729" cy="1299872"/>
          </a:xfrm>
          <a:custGeom>
            <a:avLst/>
            <a:gdLst>
              <a:gd name="T0" fmla="*/ 15561 w 15561"/>
              <a:gd name="T1" fmla="*/ 8327 h 20599"/>
              <a:gd name="T2" fmla="*/ 12678 w 15561"/>
              <a:gd name="T3" fmla="*/ 10747 h 20599"/>
              <a:gd name="T4" fmla="*/ 11685 w 15561"/>
              <a:gd name="T5" fmla="*/ 13084 h 20599"/>
              <a:gd name="T6" fmla="*/ 13924 w 15561"/>
              <a:gd name="T7" fmla="*/ 17422 h 20599"/>
              <a:gd name="T8" fmla="*/ 11433 w 15561"/>
              <a:gd name="T9" fmla="*/ 19969 h 20599"/>
              <a:gd name="T10" fmla="*/ 7683 w 15561"/>
              <a:gd name="T11" fmla="*/ 20599 h 20599"/>
              <a:gd name="T12" fmla="*/ 4716 w 15561"/>
              <a:gd name="T13" fmla="*/ 19521 h 20599"/>
              <a:gd name="T14" fmla="*/ 5234 w 15561"/>
              <a:gd name="T15" fmla="*/ 13280 h 20599"/>
              <a:gd name="T16" fmla="*/ 2267 w 15561"/>
              <a:gd name="T17" fmla="*/ 7725 h 20599"/>
              <a:gd name="T18" fmla="*/ 0 w 15561"/>
              <a:gd name="T19" fmla="*/ 6591 h 20599"/>
              <a:gd name="T20" fmla="*/ 1736 w 15561"/>
              <a:gd name="T21" fmla="*/ 3527 h 20599"/>
              <a:gd name="T22" fmla="*/ 7669 w 15561"/>
              <a:gd name="T23" fmla="*/ 0 h 20599"/>
              <a:gd name="T24" fmla="*/ 8844 w 15561"/>
              <a:gd name="T25" fmla="*/ 196 h 20599"/>
              <a:gd name="T26" fmla="*/ 15561 w 15561"/>
              <a:gd name="T27" fmla="*/ 8327 h 205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5561" h="20599">
                <a:moveTo>
                  <a:pt x="15561" y="8327"/>
                </a:moveTo>
                <a:lnTo>
                  <a:pt x="12678" y="10747"/>
                </a:lnTo>
                <a:lnTo>
                  <a:pt x="11685" y="13084"/>
                </a:lnTo>
                <a:lnTo>
                  <a:pt x="13924" y="17422"/>
                </a:lnTo>
                <a:lnTo>
                  <a:pt x="11433" y="19969"/>
                </a:lnTo>
                <a:lnTo>
                  <a:pt x="7683" y="20599"/>
                </a:lnTo>
                <a:lnTo>
                  <a:pt x="4716" y="19521"/>
                </a:lnTo>
                <a:lnTo>
                  <a:pt x="5234" y="13280"/>
                </a:lnTo>
                <a:lnTo>
                  <a:pt x="2267" y="7725"/>
                </a:lnTo>
                <a:lnTo>
                  <a:pt x="0" y="6591"/>
                </a:lnTo>
                <a:lnTo>
                  <a:pt x="1736" y="3527"/>
                </a:lnTo>
                <a:lnTo>
                  <a:pt x="7669" y="0"/>
                </a:lnTo>
                <a:lnTo>
                  <a:pt x="8844" y="196"/>
                </a:lnTo>
                <a:lnTo>
                  <a:pt x="15561" y="8327"/>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RosnysousBois_Cliquer" textlink="">
        <xdr:nvSpPr>
          <xdr:cNvPr id="13" name="Rosny-sous-Bois"/>
          <xdr:cNvSpPr>
            <a:spLocks/>
          </xdr:cNvSpPr>
        </xdr:nvSpPr>
        <xdr:spPr bwMode="auto">
          <a:xfrm>
            <a:off x="8637355" y="3716694"/>
            <a:ext cx="654314" cy="665711"/>
          </a:xfrm>
          <a:custGeom>
            <a:avLst/>
            <a:gdLst>
              <a:gd name="T0" fmla="*/ 7374 w 10705"/>
              <a:gd name="T1" fmla="*/ 1833 h 10551"/>
              <a:gd name="T2" fmla="*/ 8298 w 10705"/>
              <a:gd name="T3" fmla="*/ 3946 h 10551"/>
              <a:gd name="T4" fmla="*/ 10705 w 10705"/>
              <a:gd name="T5" fmla="*/ 3988 h 10551"/>
              <a:gd name="T6" fmla="*/ 7584 w 10705"/>
              <a:gd name="T7" fmla="*/ 10551 h 10551"/>
              <a:gd name="T8" fmla="*/ 4016 w 10705"/>
              <a:gd name="T9" fmla="*/ 9977 h 10551"/>
              <a:gd name="T10" fmla="*/ 3806 w 10705"/>
              <a:gd name="T11" fmla="*/ 7766 h 10551"/>
              <a:gd name="T12" fmla="*/ 1637 w 10705"/>
              <a:gd name="T13" fmla="*/ 6913 h 10551"/>
              <a:gd name="T14" fmla="*/ 0 w 10705"/>
              <a:gd name="T15" fmla="*/ 3862 h 10551"/>
              <a:gd name="T16" fmla="*/ 2897 w 10705"/>
              <a:gd name="T17" fmla="*/ 0 h 10551"/>
              <a:gd name="T18" fmla="*/ 5345 w 10705"/>
              <a:gd name="T19" fmla="*/ 616 h 10551"/>
              <a:gd name="T20" fmla="*/ 7374 w 10705"/>
              <a:gd name="T21" fmla="*/ 1833 h 105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0705" h="10551">
                <a:moveTo>
                  <a:pt x="7374" y="1833"/>
                </a:moveTo>
                <a:lnTo>
                  <a:pt x="8298" y="3946"/>
                </a:lnTo>
                <a:lnTo>
                  <a:pt x="10705" y="3988"/>
                </a:lnTo>
                <a:lnTo>
                  <a:pt x="7584" y="10551"/>
                </a:lnTo>
                <a:lnTo>
                  <a:pt x="4016" y="9977"/>
                </a:lnTo>
                <a:lnTo>
                  <a:pt x="3806" y="7766"/>
                </a:lnTo>
                <a:lnTo>
                  <a:pt x="1637" y="6913"/>
                </a:lnTo>
                <a:lnTo>
                  <a:pt x="0" y="3862"/>
                </a:lnTo>
                <a:lnTo>
                  <a:pt x="2897" y="0"/>
                </a:lnTo>
                <a:lnTo>
                  <a:pt x="5345" y="616"/>
                </a:lnTo>
                <a:lnTo>
                  <a:pt x="7374" y="1833"/>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ÉpinaysurSeine_Cliquer" textlink="">
        <xdr:nvSpPr>
          <xdr:cNvPr id="14" name="Épinay-sur-Seine"/>
          <xdr:cNvSpPr>
            <a:spLocks/>
          </xdr:cNvSpPr>
        </xdr:nvSpPr>
        <xdr:spPr bwMode="auto">
          <a:xfrm>
            <a:off x="6055179" y="1902550"/>
            <a:ext cx="841914" cy="553708"/>
          </a:xfrm>
          <a:custGeom>
            <a:avLst/>
            <a:gdLst>
              <a:gd name="T0" fmla="*/ 12832 w 13769"/>
              <a:gd name="T1" fmla="*/ 7235 h 8760"/>
              <a:gd name="T2" fmla="*/ 11964 w 13769"/>
              <a:gd name="T3" fmla="*/ 8760 h 8760"/>
              <a:gd name="T4" fmla="*/ 10215 w 13769"/>
              <a:gd name="T5" fmla="*/ 7263 h 8760"/>
              <a:gd name="T6" fmla="*/ 3512 w 13769"/>
              <a:gd name="T7" fmla="*/ 5416 h 8760"/>
              <a:gd name="T8" fmla="*/ 895 w 13769"/>
              <a:gd name="T9" fmla="*/ 5458 h 8760"/>
              <a:gd name="T10" fmla="*/ 0 w 13769"/>
              <a:gd name="T11" fmla="*/ 2673 h 8760"/>
              <a:gd name="T12" fmla="*/ 2463 w 13769"/>
              <a:gd name="T13" fmla="*/ 0 h 8760"/>
              <a:gd name="T14" fmla="*/ 5961 w 13769"/>
              <a:gd name="T15" fmla="*/ 1540 h 8760"/>
              <a:gd name="T16" fmla="*/ 7626 w 13769"/>
              <a:gd name="T17" fmla="*/ 2953 h 8760"/>
              <a:gd name="T18" fmla="*/ 9599 w 13769"/>
              <a:gd name="T19" fmla="*/ 2505 h 8760"/>
              <a:gd name="T20" fmla="*/ 10789 w 13769"/>
              <a:gd name="T21" fmla="*/ 4087 h 8760"/>
              <a:gd name="T22" fmla="*/ 13769 w 13769"/>
              <a:gd name="T23" fmla="*/ 7347 h 8760"/>
              <a:gd name="T24" fmla="*/ 12832 w 13769"/>
              <a:gd name="T25" fmla="*/ 7235 h 87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3769" h="8760">
                <a:moveTo>
                  <a:pt x="12832" y="7235"/>
                </a:moveTo>
                <a:lnTo>
                  <a:pt x="11964" y="8760"/>
                </a:lnTo>
                <a:lnTo>
                  <a:pt x="10215" y="7263"/>
                </a:lnTo>
                <a:lnTo>
                  <a:pt x="3512" y="5416"/>
                </a:lnTo>
                <a:lnTo>
                  <a:pt x="895" y="5458"/>
                </a:lnTo>
                <a:lnTo>
                  <a:pt x="0" y="2673"/>
                </a:lnTo>
                <a:lnTo>
                  <a:pt x="2463" y="0"/>
                </a:lnTo>
                <a:lnTo>
                  <a:pt x="5961" y="1540"/>
                </a:lnTo>
                <a:lnTo>
                  <a:pt x="7626" y="2953"/>
                </a:lnTo>
                <a:lnTo>
                  <a:pt x="9599" y="2505"/>
                </a:lnTo>
                <a:lnTo>
                  <a:pt x="10789" y="4087"/>
                </a:lnTo>
                <a:lnTo>
                  <a:pt x="13769" y="7347"/>
                </a:lnTo>
                <a:lnTo>
                  <a:pt x="12832" y="7235"/>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Villemomble_Cliquer" textlink="">
        <xdr:nvSpPr>
          <xdr:cNvPr id="15" name="Villemomble"/>
          <xdr:cNvSpPr>
            <a:spLocks/>
          </xdr:cNvSpPr>
        </xdr:nvSpPr>
        <xdr:spPr bwMode="auto">
          <a:xfrm>
            <a:off x="8963749" y="3491109"/>
            <a:ext cx="632961" cy="561595"/>
          </a:xfrm>
          <a:custGeom>
            <a:avLst/>
            <a:gdLst>
              <a:gd name="T0" fmla="*/ 7571 w 10341"/>
              <a:gd name="T1" fmla="*/ 2700 h 8899"/>
              <a:gd name="T2" fmla="*/ 10341 w 10341"/>
              <a:gd name="T3" fmla="*/ 8899 h 8899"/>
              <a:gd name="T4" fmla="*/ 8075 w 10341"/>
              <a:gd name="T5" fmla="*/ 8773 h 8899"/>
              <a:gd name="T6" fmla="*/ 5360 w 10341"/>
              <a:gd name="T7" fmla="*/ 7542 h 8899"/>
              <a:gd name="T8" fmla="*/ 2953 w 10341"/>
              <a:gd name="T9" fmla="*/ 7500 h 8899"/>
              <a:gd name="T10" fmla="*/ 2029 w 10341"/>
              <a:gd name="T11" fmla="*/ 5387 h 8899"/>
              <a:gd name="T12" fmla="*/ 0 w 10341"/>
              <a:gd name="T13" fmla="*/ 4170 h 8899"/>
              <a:gd name="T14" fmla="*/ 2085 w 10341"/>
              <a:gd name="T15" fmla="*/ 3120 h 8899"/>
              <a:gd name="T16" fmla="*/ 3163 w 10341"/>
              <a:gd name="T17" fmla="*/ 1007 h 8899"/>
              <a:gd name="T18" fmla="*/ 5052 w 10341"/>
              <a:gd name="T19" fmla="*/ 0 h 8899"/>
              <a:gd name="T20" fmla="*/ 6004 w 10341"/>
              <a:gd name="T21" fmla="*/ 3288 h 8899"/>
              <a:gd name="T22" fmla="*/ 7081 w 10341"/>
              <a:gd name="T23" fmla="*/ 3792 h 8899"/>
              <a:gd name="T24" fmla="*/ 7571 w 10341"/>
              <a:gd name="T25" fmla="*/ 2700 h 88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0341" h="8899">
                <a:moveTo>
                  <a:pt x="7571" y="2700"/>
                </a:moveTo>
                <a:lnTo>
                  <a:pt x="10341" y="8899"/>
                </a:lnTo>
                <a:lnTo>
                  <a:pt x="8075" y="8773"/>
                </a:lnTo>
                <a:lnTo>
                  <a:pt x="5360" y="7542"/>
                </a:lnTo>
                <a:lnTo>
                  <a:pt x="2953" y="7500"/>
                </a:lnTo>
                <a:lnTo>
                  <a:pt x="2029" y="5387"/>
                </a:lnTo>
                <a:lnTo>
                  <a:pt x="0" y="4170"/>
                </a:lnTo>
                <a:lnTo>
                  <a:pt x="2085" y="3120"/>
                </a:lnTo>
                <a:lnTo>
                  <a:pt x="3163" y="1007"/>
                </a:lnTo>
                <a:lnTo>
                  <a:pt x="5052" y="0"/>
                </a:lnTo>
                <a:lnTo>
                  <a:pt x="6004" y="3288"/>
                </a:lnTo>
                <a:lnTo>
                  <a:pt x="7081" y="3792"/>
                </a:lnTo>
                <a:lnTo>
                  <a:pt x="7571" y="2700"/>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eBourget_Cliquer" textlink="">
        <xdr:nvSpPr>
          <xdr:cNvPr id="16" name="Le Bourget"/>
          <xdr:cNvSpPr>
            <a:spLocks/>
          </xdr:cNvSpPr>
        </xdr:nvSpPr>
        <xdr:spPr bwMode="auto">
          <a:xfrm>
            <a:off x="7911356" y="2410511"/>
            <a:ext cx="434684" cy="354941"/>
          </a:xfrm>
          <a:custGeom>
            <a:avLst/>
            <a:gdLst>
              <a:gd name="T0" fmla="*/ 6158 w 7109"/>
              <a:gd name="T1" fmla="*/ 4562 h 5625"/>
              <a:gd name="T2" fmla="*/ 1722 w 7109"/>
              <a:gd name="T3" fmla="*/ 5625 h 5625"/>
              <a:gd name="T4" fmla="*/ 0 w 7109"/>
              <a:gd name="T5" fmla="*/ 4240 h 5625"/>
              <a:gd name="T6" fmla="*/ 672 w 7109"/>
              <a:gd name="T7" fmla="*/ 1959 h 5625"/>
              <a:gd name="T8" fmla="*/ 4898 w 7109"/>
              <a:gd name="T9" fmla="*/ 0 h 5625"/>
              <a:gd name="T10" fmla="*/ 4394 w 7109"/>
              <a:gd name="T11" fmla="*/ 2295 h 5625"/>
              <a:gd name="T12" fmla="*/ 6605 w 7109"/>
              <a:gd name="T13" fmla="*/ 2882 h 5625"/>
              <a:gd name="T14" fmla="*/ 7109 w 7109"/>
              <a:gd name="T15" fmla="*/ 3918 h 5625"/>
              <a:gd name="T16" fmla="*/ 6158 w 7109"/>
              <a:gd name="T17" fmla="*/ 4562 h 56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7109" h="5625">
                <a:moveTo>
                  <a:pt x="6158" y="4562"/>
                </a:moveTo>
                <a:lnTo>
                  <a:pt x="1722" y="5625"/>
                </a:lnTo>
                <a:lnTo>
                  <a:pt x="0" y="4240"/>
                </a:lnTo>
                <a:lnTo>
                  <a:pt x="672" y="1959"/>
                </a:lnTo>
                <a:lnTo>
                  <a:pt x="4898" y="0"/>
                </a:lnTo>
                <a:lnTo>
                  <a:pt x="4394" y="2295"/>
                </a:lnTo>
                <a:lnTo>
                  <a:pt x="6605" y="2882"/>
                </a:lnTo>
                <a:lnTo>
                  <a:pt x="7109" y="3918"/>
                </a:lnTo>
                <a:lnTo>
                  <a:pt x="6158" y="4562"/>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Villetaneuse_Cliquer" textlink="">
        <xdr:nvSpPr>
          <xdr:cNvPr id="17" name="Villetaneuse"/>
          <xdr:cNvSpPr>
            <a:spLocks/>
          </xdr:cNvSpPr>
        </xdr:nvSpPr>
        <xdr:spPr bwMode="auto">
          <a:xfrm>
            <a:off x="6715594" y="1889930"/>
            <a:ext cx="297416" cy="476410"/>
          </a:xfrm>
          <a:custGeom>
            <a:avLst/>
            <a:gdLst>
              <a:gd name="T0" fmla="*/ 2533 w 4883"/>
              <a:gd name="T1" fmla="*/ 0 h 7570"/>
              <a:gd name="T2" fmla="*/ 4883 w 4883"/>
              <a:gd name="T3" fmla="*/ 601 h 7570"/>
              <a:gd name="T4" fmla="*/ 4492 w 4883"/>
              <a:gd name="T5" fmla="*/ 6143 h 7570"/>
              <a:gd name="T6" fmla="*/ 2980 w 4883"/>
              <a:gd name="T7" fmla="*/ 7570 h 7570"/>
              <a:gd name="T8" fmla="*/ 0 w 4883"/>
              <a:gd name="T9" fmla="*/ 4310 h 7570"/>
              <a:gd name="T10" fmla="*/ 2533 w 4883"/>
              <a:gd name="T11" fmla="*/ 0 h 7570"/>
            </a:gdLst>
            <a:ahLst/>
            <a:cxnLst>
              <a:cxn ang="0">
                <a:pos x="T0" y="T1"/>
              </a:cxn>
              <a:cxn ang="0">
                <a:pos x="T2" y="T3"/>
              </a:cxn>
              <a:cxn ang="0">
                <a:pos x="T4" y="T5"/>
              </a:cxn>
              <a:cxn ang="0">
                <a:pos x="T6" y="T7"/>
              </a:cxn>
              <a:cxn ang="0">
                <a:pos x="T8" y="T9"/>
              </a:cxn>
              <a:cxn ang="0">
                <a:pos x="T10" y="T11"/>
              </a:cxn>
            </a:cxnLst>
            <a:rect l="0" t="0" r="r" b="b"/>
            <a:pathLst>
              <a:path w="4883" h="7570">
                <a:moveTo>
                  <a:pt x="2533" y="0"/>
                </a:moveTo>
                <a:lnTo>
                  <a:pt x="4883" y="601"/>
                </a:lnTo>
                <a:lnTo>
                  <a:pt x="4492" y="6143"/>
                </a:lnTo>
                <a:lnTo>
                  <a:pt x="2980" y="7570"/>
                </a:lnTo>
                <a:lnTo>
                  <a:pt x="0" y="4310"/>
                </a:lnTo>
                <a:lnTo>
                  <a:pt x="2533" y="0"/>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Bondy_Cliquer" textlink="">
        <xdr:nvSpPr>
          <xdr:cNvPr id="18" name="Bondy"/>
          <xdr:cNvSpPr>
            <a:spLocks/>
          </xdr:cNvSpPr>
        </xdr:nvSpPr>
        <xdr:spPr bwMode="auto">
          <a:xfrm>
            <a:off x="8716665" y="2998923"/>
            <a:ext cx="440785" cy="755630"/>
          </a:xfrm>
          <a:custGeom>
            <a:avLst/>
            <a:gdLst>
              <a:gd name="T0" fmla="*/ 6129 w 7207"/>
              <a:gd name="T1" fmla="*/ 10929 h 11979"/>
              <a:gd name="T2" fmla="*/ 4044 w 7207"/>
              <a:gd name="T3" fmla="*/ 11979 h 11979"/>
              <a:gd name="T4" fmla="*/ 1596 w 7207"/>
              <a:gd name="T5" fmla="*/ 11363 h 11979"/>
              <a:gd name="T6" fmla="*/ 406 w 7207"/>
              <a:gd name="T7" fmla="*/ 11223 h 11979"/>
              <a:gd name="T8" fmla="*/ 966 w 7207"/>
              <a:gd name="T9" fmla="*/ 8900 h 11979"/>
              <a:gd name="T10" fmla="*/ 0 w 7207"/>
              <a:gd name="T11" fmla="*/ 5472 h 11979"/>
              <a:gd name="T12" fmla="*/ 1316 w 7207"/>
              <a:gd name="T13" fmla="*/ 1218 h 11979"/>
              <a:gd name="T14" fmla="*/ 1092 w 7207"/>
              <a:gd name="T15" fmla="*/ 490 h 11979"/>
              <a:gd name="T16" fmla="*/ 2337 w 7207"/>
              <a:gd name="T17" fmla="*/ 0 h 11979"/>
              <a:gd name="T18" fmla="*/ 5304 w 7207"/>
              <a:gd name="T19" fmla="*/ 1078 h 11979"/>
              <a:gd name="T20" fmla="*/ 5150 w 7207"/>
              <a:gd name="T21" fmla="*/ 3527 h 11979"/>
              <a:gd name="T22" fmla="*/ 7207 w 7207"/>
              <a:gd name="T23" fmla="*/ 8816 h 11979"/>
              <a:gd name="T24" fmla="*/ 6129 w 7207"/>
              <a:gd name="T25" fmla="*/ 10929 h 1197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7207" h="11979">
                <a:moveTo>
                  <a:pt x="6129" y="10929"/>
                </a:moveTo>
                <a:lnTo>
                  <a:pt x="4044" y="11979"/>
                </a:lnTo>
                <a:lnTo>
                  <a:pt x="1596" y="11363"/>
                </a:lnTo>
                <a:lnTo>
                  <a:pt x="406" y="11223"/>
                </a:lnTo>
                <a:lnTo>
                  <a:pt x="966" y="8900"/>
                </a:lnTo>
                <a:lnTo>
                  <a:pt x="0" y="5472"/>
                </a:lnTo>
                <a:lnTo>
                  <a:pt x="1316" y="1218"/>
                </a:lnTo>
                <a:lnTo>
                  <a:pt x="1092" y="490"/>
                </a:lnTo>
                <a:lnTo>
                  <a:pt x="2337" y="0"/>
                </a:lnTo>
                <a:lnTo>
                  <a:pt x="5304" y="1078"/>
                </a:lnTo>
                <a:lnTo>
                  <a:pt x="5150" y="3527"/>
                </a:lnTo>
                <a:lnTo>
                  <a:pt x="7207" y="8816"/>
                </a:lnTo>
                <a:lnTo>
                  <a:pt x="6129" y="10929"/>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NoisyleSec_Cliquer" textlink="">
        <xdr:nvSpPr>
          <xdr:cNvPr id="19" name="Noisy-le-Sec"/>
          <xdr:cNvSpPr>
            <a:spLocks/>
          </xdr:cNvSpPr>
        </xdr:nvSpPr>
        <xdr:spPr bwMode="auto">
          <a:xfrm>
            <a:off x="8295708" y="3344400"/>
            <a:ext cx="518570" cy="615231"/>
          </a:xfrm>
          <a:custGeom>
            <a:avLst/>
            <a:gdLst>
              <a:gd name="T0" fmla="*/ 2001 w 8494"/>
              <a:gd name="T1" fmla="*/ 7234 h 9753"/>
              <a:gd name="T2" fmla="*/ 419 w 8494"/>
              <a:gd name="T3" fmla="*/ 5821 h 9753"/>
              <a:gd name="T4" fmla="*/ 0 w 8494"/>
              <a:gd name="T5" fmla="*/ 2323 h 9753"/>
              <a:gd name="T6" fmla="*/ 6898 w 8494"/>
              <a:gd name="T7" fmla="*/ 0 h 9753"/>
              <a:gd name="T8" fmla="*/ 7864 w 8494"/>
              <a:gd name="T9" fmla="*/ 3428 h 9753"/>
              <a:gd name="T10" fmla="*/ 7304 w 8494"/>
              <a:gd name="T11" fmla="*/ 5751 h 9753"/>
              <a:gd name="T12" fmla="*/ 8494 w 8494"/>
              <a:gd name="T13" fmla="*/ 5891 h 9753"/>
              <a:gd name="T14" fmla="*/ 5597 w 8494"/>
              <a:gd name="T15" fmla="*/ 9753 h 9753"/>
              <a:gd name="T16" fmla="*/ 2448 w 8494"/>
              <a:gd name="T17" fmla="*/ 9571 h 9753"/>
              <a:gd name="T18" fmla="*/ 2001 w 8494"/>
              <a:gd name="T19" fmla="*/ 7234 h 975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8494" h="9753">
                <a:moveTo>
                  <a:pt x="2001" y="7234"/>
                </a:moveTo>
                <a:lnTo>
                  <a:pt x="419" y="5821"/>
                </a:lnTo>
                <a:lnTo>
                  <a:pt x="0" y="2323"/>
                </a:lnTo>
                <a:lnTo>
                  <a:pt x="6898" y="0"/>
                </a:lnTo>
                <a:lnTo>
                  <a:pt x="7864" y="3428"/>
                </a:lnTo>
                <a:lnTo>
                  <a:pt x="7304" y="5751"/>
                </a:lnTo>
                <a:lnTo>
                  <a:pt x="8494" y="5891"/>
                </a:lnTo>
                <a:lnTo>
                  <a:pt x="5597" y="9753"/>
                </a:lnTo>
                <a:lnTo>
                  <a:pt x="2448" y="9571"/>
                </a:lnTo>
                <a:lnTo>
                  <a:pt x="2001" y="7234"/>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Gagny_Cliquer" textlink="">
        <xdr:nvSpPr>
          <xdr:cNvPr id="20" name="Gagny"/>
          <xdr:cNvSpPr>
            <a:spLocks/>
          </xdr:cNvSpPr>
        </xdr:nvSpPr>
        <xdr:spPr bwMode="auto">
          <a:xfrm>
            <a:off x="9427413" y="3486377"/>
            <a:ext cx="768704" cy="768250"/>
          </a:xfrm>
          <a:custGeom>
            <a:avLst/>
            <a:gdLst>
              <a:gd name="T0" fmla="*/ 11950 w 12580"/>
              <a:gd name="T1" fmla="*/ 12090 h 12174"/>
              <a:gd name="T2" fmla="*/ 11670 w 12580"/>
              <a:gd name="T3" fmla="*/ 12174 h 12174"/>
              <a:gd name="T4" fmla="*/ 7486 w 12580"/>
              <a:gd name="T5" fmla="*/ 9641 h 12174"/>
              <a:gd name="T6" fmla="*/ 2770 w 12580"/>
              <a:gd name="T7" fmla="*/ 8997 h 12174"/>
              <a:gd name="T8" fmla="*/ 0 w 12580"/>
              <a:gd name="T9" fmla="*/ 2798 h 12174"/>
              <a:gd name="T10" fmla="*/ 3008 w 12580"/>
              <a:gd name="T11" fmla="*/ 2323 h 12174"/>
              <a:gd name="T12" fmla="*/ 3358 w 12580"/>
              <a:gd name="T13" fmla="*/ 1343 h 12174"/>
              <a:gd name="T14" fmla="*/ 4814 w 12580"/>
              <a:gd name="T15" fmla="*/ 0 h 12174"/>
              <a:gd name="T16" fmla="*/ 6857 w 12580"/>
              <a:gd name="T17" fmla="*/ 28 h 12174"/>
              <a:gd name="T18" fmla="*/ 7626 w 12580"/>
              <a:gd name="T19" fmla="*/ 4617 h 12174"/>
              <a:gd name="T20" fmla="*/ 9921 w 12580"/>
              <a:gd name="T21" fmla="*/ 4995 h 12174"/>
              <a:gd name="T22" fmla="*/ 12580 w 12580"/>
              <a:gd name="T23" fmla="*/ 7458 h 12174"/>
              <a:gd name="T24" fmla="*/ 11950 w 12580"/>
              <a:gd name="T25" fmla="*/ 12090 h 121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2580" h="12174">
                <a:moveTo>
                  <a:pt x="11950" y="12090"/>
                </a:moveTo>
                <a:lnTo>
                  <a:pt x="11670" y="12174"/>
                </a:lnTo>
                <a:lnTo>
                  <a:pt x="7486" y="9641"/>
                </a:lnTo>
                <a:lnTo>
                  <a:pt x="2770" y="8997"/>
                </a:lnTo>
                <a:lnTo>
                  <a:pt x="0" y="2798"/>
                </a:lnTo>
                <a:lnTo>
                  <a:pt x="3008" y="2323"/>
                </a:lnTo>
                <a:lnTo>
                  <a:pt x="3358" y="1343"/>
                </a:lnTo>
                <a:lnTo>
                  <a:pt x="4814" y="0"/>
                </a:lnTo>
                <a:lnTo>
                  <a:pt x="6857" y="28"/>
                </a:lnTo>
                <a:lnTo>
                  <a:pt x="7626" y="4617"/>
                </a:lnTo>
                <a:lnTo>
                  <a:pt x="9921" y="4995"/>
                </a:lnTo>
                <a:lnTo>
                  <a:pt x="12580" y="7458"/>
                </a:lnTo>
                <a:lnTo>
                  <a:pt x="11950" y="12090"/>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Romainville_Cliquer" textlink="">
        <xdr:nvSpPr>
          <xdr:cNvPr id="21" name="Romainville"/>
          <xdr:cNvSpPr>
            <a:spLocks/>
          </xdr:cNvSpPr>
        </xdr:nvSpPr>
        <xdr:spPr bwMode="auto">
          <a:xfrm>
            <a:off x="8045574" y="3491109"/>
            <a:ext cx="399604" cy="608922"/>
          </a:xfrm>
          <a:custGeom>
            <a:avLst/>
            <a:gdLst>
              <a:gd name="T0" fmla="*/ 4087 w 6535"/>
              <a:gd name="T1" fmla="*/ 0 h 9655"/>
              <a:gd name="T2" fmla="*/ 4506 w 6535"/>
              <a:gd name="T3" fmla="*/ 3498 h 9655"/>
              <a:gd name="T4" fmla="*/ 6088 w 6535"/>
              <a:gd name="T5" fmla="*/ 4911 h 9655"/>
              <a:gd name="T6" fmla="*/ 6535 w 6535"/>
              <a:gd name="T7" fmla="*/ 7248 h 9655"/>
              <a:gd name="T8" fmla="*/ 4338 w 6535"/>
              <a:gd name="T9" fmla="*/ 9655 h 9655"/>
              <a:gd name="T10" fmla="*/ 2589 w 6535"/>
              <a:gd name="T11" fmla="*/ 8648 h 9655"/>
              <a:gd name="T12" fmla="*/ 2911 w 6535"/>
              <a:gd name="T13" fmla="*/ 7780 h 9655"/>
              <a:gd name="T14" fmla="*/ 1246 w 6535"/>
              <a:gd name="T15" fmla="*/ 7290 h 9655"/>
              <a:gd name="T16" fmla="*/ 0 w 6535"/>
              <a:gd name="T17" fmla="*/ 2560 h 9655"/>
              <a:gd name="T18" fmla="*/ 812 w 6535"/>
              <a:gd name="T19" fmla="*/ 853 h 9655"/>
              <a:gd name="T20" fmla="*/ 4087 w 6535"/>
              <a:gd name="T21" fmla="*/ 0 h 96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6535" h="9655">
                <a:moveTo>
                  <a:pt x="4087" y="0"/>
                </a:moveTo>
                <a:lnTo>
                  <a:pt x="4506" y="3498"/>
                </a:lnTo>
                <a:lnTo>
                  <a:pt x="6088" y="4911"/>
                </a:lnTo>
                <a:lnTo>
                  <a:pt x="6535" y="7248"/>
                </a:lnTo>
                <a:lnTo>
                  <a:pt x="4338" y="9655"/>
                </a:lnTo>
                <a:lnTo>
                  <a:pt x="2589" y="8648"/>
                </a:lnTo>
                <a:lnTo>
                  <a:pt x="2911" y="7780"/>
                </a:lnTo>
                <a:lnTo>
                  <a:pt x="1246" y="7290"/>
                </a:lnTo>
                <a:lnTo>
                  <a:pt x="0" y="2560"/>
                </a:lnTo>
                <a:lnTo>
                  <a:pt x="812" y="853"/>
                </a:lnTo>
                <a:lnTo>
                  <a:pt x="4087" y="0"/>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esPavillonssousBois_Cliquer" textlink="">
        <xdr:nvSpPr>
          <xdr:cNvPr id="22" name="Les Pavillons-sous-Bois"/>
          <xdr:cNvSpPr>
            <a:spLocks/>
          </xdr:cNvSpPr>
        </xdr:nvSpPr>
        <xdr:spPr bwMode="auto">
          <a:xfrm>
            <a:off x="9032385" y="3027320"/>
            <a:ext cx="405705" cy="528468"/>
          </a:xfrm>
          <a:custGeom>
            <a:avLst/>
            <a:gdLst>
              <a:gd name="T0" fmla="*/ 3946 w 6647"/>
              <a:gd name="T1" fmla="*/ 7361 h 8368"/>
              <a:gd name="T2" fmla="*/ 2057 w 6647"/>
              <a:gd name="T3" fmla="*/ 8368 h 8368"/>
              <a:gd name="T4" fmla="*/ 0 w 6647"/>
              <a:gd name="T5" fmla="*/ 3079 h 8368"/>
              <a:gd name="T6" fmla="*/ 154 w 6647"/>
              <a:gd name="T7" fmla="*/ 630 h 8368"/>
              <a:gd name="T8" fmla="*/ 3904 w 6647"/>
              <a:gd name="T9" fmla="*/ 0 h 8368"/>
              <a:gd name="T10" fmla="*/ 4408 w 6647"/>
              <a:gd name="T11" fmla="*/ 2351 h 8368"/>
              <a:gd name="T12" fmla="*/ 6647 w 6647"/>
              <a:gd name="T13" fmla="*/ 3163 h 8368"/>
              <a:gd name="T14" fmla="*/ 4744 w 6647"/>
              <a:gd name="T15" fmla="*/ 6171 h 8368"/>
              <a:gd name="T16" fmla="*/ 3946 w 6647"/>
              <a:gd name="T17" fmla="*/ 7361 h 836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6647" h="8368">
                <a:moveTo>
                  <a:pt x="3946" y="7361"/>
                </a:moveTo>
                <a:lnTo>
                  <a:pt x="2057" y="8368"/>
                </a:lnTo>
                <a:lnTo>
                  <a:pt x="0" y="3079"/>
                </a:lnTo>
                <a:lnTo>
                  <a:pt x="154" y="630"/>
                </a:lnTo>
                <a:lnTo>
                  <a:pt x="3904" y="0"/>
                </a:lnTo>
                <a:lnTo>
                  <a:pt x="4408" y="2351"/>
                </a:lnTo>
                <a:lnTo>
                  <a:pt x="6647" y="3163"/>
                </a:lnTo>
                <a:lnTo>
                  <a:pt x="4744" y="6171"/>
                </a:lnTo>
                <a:lnTo>
                  <a:pt x="3946" y="7361"/>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Bagnolet_Cliquer" textlink="">
        <xdr:nvSpPr>
          <xdr:cNvPr id="23" name="Bagnolet"/>
          <xdr:cNvSpPr>
            <a:spLocks/>
          </xdr:cNvSpPr>
        </xdr:nvSpPr>
        <xdr:spPr bwMode="auto">
          <a:xfrm>
            <a:off x="7877803" y="3951743"/>
            <a:ext cx="346222" cy="530045"/>
          </a:xfrm>
          <a:custGeom>
            <a:avLst/>
            <a:gdLst>
              <a:gd name="T0" fmla="*/ 5331 w 5653"/>
              <a:gd name="T1" fmla="*/ 1358 h 8424"/>
              <a:gd name="T2" fmla="*/ 2379 w 5653"/>
              <a:gd name="T3" fmla="*/ 6871 h 8424"/>
              <a:gd name="T4" fmla="*/ 448 w 5653"/>
              <a:gd name="T5" fmla="*/ 8424 h 8424"/>
              <a:gd name="T6" fmla="*/ 0 w 5653"/>
              <a:gd name="T7" fmla="*/ 1861 h 8424"/>
              <a:gd name="T8" fmla="*/ 1665 w 5653"/>
              <a:gd name="T9" fmla="*/ 210 h 8424"/>
              <a:gd name="T10" fmla="*/ 3988 w 5653"/>
              <a:gd name="T11" fmla="*/ 0 h 8424"/>
              <a:gd name="T12" fmla="*/ 5653 w 5653"/>
              <a:gd name="T13" fmla="*/ 490 h 8424"/>
              <a:gd name="T14" fmla="*/ 5331 w 5653"/>
              <a:gd name="T15" fmla="*/ 1358 h 8424"/>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5653" h="8424">
                <a:moveTo>
                  <a:pt x="5331" y="1358"/>
                </a:moveTo>
                <a:lnTo>
                  <a:pt x="2379" y="6871"/>
                </a:lnTo>
                <a:lnTo>
                  <a:pt x="448" y="8424"/>
                </a:lnTo>
                <a:lnTo>
                  <a:pt x="0" y="1861"/>
                </a:lnTo>
                <a:lnTo>
                  <a:pt x="1665" y="210"/>
                </a:lnTo>
                <a:lnTo>
                  <a:pt x="3988" y="0"/>
                </a:lnTo>
                <a:lnTo>
                  <a:pt x="5653" y="490"/>
                </a:lnTo>
                <a:lnTo>
                  <a:pt x="5331" y="1358"/>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Villepinte_Cliquer" textlink="">
        <xdr:nvSpPr>
          <xdr:cNvPr id="24" name="Villepinte"/>
          <xdr:cNvSpPr>
            <a:spLocks/>
          </xdr:cNvSpPr>
        </xdr:nvSpPr>
        <xdr:spPr bwMode="auto">
          <a:xfrm>
            <a:off x="9113219" y="1721137"/>
            <a:ext cx="1069169" cy="927579"/>
          </a:xfrm>
          <a:custGeom>
            <a:avLst/>
            <a:gdLst>
              <a:gd name="T0" fmla="*/ 16918 w 17506"/>
              <a:gd name="T1" fmla="*/ 14133 h 14707"/>
              <a:gd name="T2" fmla="*/ 14609 w 17506"/>
              <a:gd name="T3" fmla="*/ 14707 h 14707"/>
              <a:gd name="T4" fmla="*/ 14036 w 17506"/>
              <a:gd name="T5" fmla="*/ 12272 h 14707"/>
              <a:gd name="T6" fmla="*/ 11573 w 17506"/>
              <a:gd name="T7" fmla="*/ 9473 h 14707"/>
              <a:gd name="T8" fmla="*/ 6717 w 17506"/>
              <a:gd name="T9" fmla="*/ 9068 h 14707"/>
              <a:gd name="T10" fmla="*/ 0 w 17506"/>
              <a:gd name="T11" fmla="*/ 937 h 14707"/>
              <a:gd name="T12" fmla="*/ 1092 w 17506"/>
              <a:gd name="T13" fmla="*/ 0 h 14707"/>
              <a:gd name="T14" fmla="*/ 7291 w 17506"/>
              <a:gd name="T15" fmla="*/ 70 h 14707"/>
              <a:gd name="T16" fmla="*/ 9334 w 17506"/>
              <a:gd name="T17" fmla="*/ 3176 h 14707"/>
              <a:gd name="T18" fmla="*/ 12916 w 17506"/>
              <a:gd name="T19" fmla="*/ 2043 h 14707"/>
              <a:gd name="T20" fmla="*/ 13980 w 17506"/>
              <a:gd name="T21" fmla="*/ 2701 h 14707"/>
              <a:gd name="T22" fmla="*/ 17506 w 17506"/>
              <a:gd name="T23" fmla="*/ 11824 h 14707"/>
              <a:gd name="T24" fmla="*/ 16918 w 17506"/>
              <a:gd name="T25" fmla="*/ 14133 h 1470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7506" h="14707">
                <a:moveTo>
                  <a:pt x="16918" y="14133"/>
                </a:moveTo>
                <a:lnTo>
                  <a:pt x="14609" y="14707"/>
                </a:lnTo>
                <a:lnTo>
                  <a:pt x="14036" y="12272"/>
                </a:lnTo>
                <a:lnTo>
                  <a:pt x="11573" y="9473"/>
                </a:lnTo>
                <a:lnTo>
                  <a:pt x="6717" y="9068"/>
                </a:lnTo>
                <a:lnTo>
                  <a:pt x="0" y="937"/>
                </a:lnTo>
                <a:lnTo>
                  <a:pt x="1092" y="0"/>
                </a:lnTo>
                <a:lnTo>
                  <a:pt x="7291" y="70"/>
                </a:lnTo>
                <a:lnTo>
                  <a:pt x="9334" y="3176"/>
                </a:lnTo>
                <a:lnTo>
                  <a:pt x="12916" y="2043"/>
                </a:lnTo>
                <a:lnTo>
                  <a:pt x="13980" y="2701"/>
                </a:lnTo>
                <a:lnTo>
                  <a:pt x="17506" y="11824"/>
                </a:lnTo>
                <a:lnTo>
                  <a:pt x="16918" y="14133"/>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NeuillyPlaisance_Cliquer" textlink="">
        <xdr:nvSpPr>
          <xdr:cNvPr id="25" name="Neuilly-Plaisance"/>
          <xdr:cNvSpPr>
            <a:spLocks/>
          </xdr:cNvSpPr>
        </xdr:nvSpPr>
        <xdr:spPr bwMode="auto">
          <a:xfrm>
            <a:off x="9101018" y="3967519"/>
            <a:ext cx="401130" cy="640471"/>
          </a:xfrm>
          <a:custGeom>
            <a:avLst/>
            <a:gdLst>
              <a:gd name="T0" fmla="*/ 0 w 6563"/>
              <a:gd name="T1" fmla="*/ 6563 h 10145"/>
              <a:gd name="T2" fmla="*/ 3121 w 6563"/>
              <a:gd name="T3" fmla="*/ 0 h 10145"/>
              <a:gd name="T4" fmla="*/ 5836 w 6563"/>
              <a:gd name="T5" fmla="*/ 1231 h 10145"/>
              <a:gd name="T6" fmla="*/ 6563 w 6563"/>
              <a:gd name="T7" fmla="*/ 2155 h 10145"/>
              <a:gd name="T8" fmla="*/ 5220 w 6563"/>
              <a:gd name="T9" fmla="*/ 4058 h 10145"/>
              <a:gd name="T10" fmla="*/ 5052 w 6563"/>
              <a:gd name="T11" fmla="*/ 8606 h 10145"/>
              <a:gd name="T12" fmla="*/ 5878 w 6563"/>
              <a:gd name="T13" fmla="*/ 9418 h 10145"/>
              <a:gd name="T14" fmla="*/ 4632 w 6563"/>
              <a:gd name="T15" fmla="*/ 9711 h 10145"/>
              <a:gd name="T16" fmla="*/ 4156 w 6563"/>
              <a:gd name="T17" fmla="*/ 10145 h 10145"/>
              <a:gd name="T18" fmla="*/ 1819 w 6563"/>
              <a:gd name="T19" fmla="*/ 7542 h 10145"/>
              <a:gd name="T20" fmla="*/ 798 w 6563"/>
              <a:gd name="T21" fmla="*/ 8116 h 10145"/>
              <a:gd name="T22" fmla="*/ 0 w 6563"/>
              <a:gd name="T23" fmla="*/ 6563 h 101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6563" h="10145">
                <a:moveTo>
                  <a:pt x="0" y="6563"/>
                </a:moveTo>
                <a:lnTo>
                  <a:pt x="3121" y="0"/>
                </a:lnTo>
                <a:lnTo>
                  <a:pt x="5836" y="1231"/>
                </a:lnTo>
                <a:lnTo>
                  <a:pt x="6563" y="2155"/>
                </a:lnTo>
                <a:lnTo>
                  <a:pt x="5220" y="4058"/>
                </a:lnTo>
                <a:lnTo>
                  <a:pt x="5052" y="8606"/>
                </a:lnTo>
                <a:lnTo>
                  <a:pt x="5878" y="9418"/>
                </a:lnTo>
                <a:lnTo>
                  <a:pt x="4632" y="9711"/>
                </a:lnTo>
                <a:lnTo>
                  <a:pt x="4156" y="10145"/>
                </a:lnTo>
                <a:lnTo>
                  <a:pt x="1819" y="7542"/>
                </a:lnTo>
                <a:lnTo>
                  <a:pt x="798" y="8116"/>
                </a:lnTo>
                <a:lnTo>
                  <a:pt x="0" y="6563"/>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eBlancMesnil_Cliquer" textlink="">
        <xdr:nvSpPr>
          <xdr:cNvPr id="26" name="Le Blanc-Mesnil"/>
          <xdr:cNvSpPr>
            <a:spLocks/>
          </xdr:cNvSpPr>
        </xdr:nvSpPr>
        <xdr:spPr bwMode="auto">
          <a:xfrm>
            <a:off x="8179794" y="2164418"/>
            <a:ext cx="712272" cy="866056"/>
          </a:xfrm>
          <a:custGeom>
            <a:avLst/>
            <a:gdLst>
              <a:gd name="T0" fmla="*/ 2211 w 11643"/>
              <a:gd name="T1" fmla="*/ 6786 h 13713"/>
              <a:gd name="T2" fmla="*/ 0 w 11643"/>
              <a:gd name="T3" fmla="*/ 6199 h 13713"/>
              <a:gd name="T4" fmla="*/ 504 w 11643"/>
              <a:gd name="T5" fmla="*/ 3904 h 13713"/>
              <a:gd name="T6" fmla="*/ 3541 w 11643"/>
              <a:gd name="T7" fmla="*/ 0 h 13713"/>
              <a:gd name="T8" fmla="*/ 5584 w 11643"/>
              <a:gd name="T9" fmla="*/ 27 h 13713"/>
              <a:gd name="T10" fmla="*/ 6409 w 11643"/>
              <a:gd name="T11" fmla="*/ 293 h 13713"/>
              <a:gd name="T12" fmla="*/ 8676 w 11643"/>
              <a:gd name="T13" fmla="*/ 1427 h 13713"/>
              <a:gd name="T14" fmla="*/ 11643 w 11643"/>
              <a:gd name="T15" fmla="*/ 6982 h 13713"/>
              <a:gd name="T16" fmla="*/ 11125 w 11643"/>
              <a:gd name="T17" fmla="*/ 13223 h 13713"/>
              <a:gd name="T18" fmla="*/ 9880 w 11643"/>
              <a:gd name="T19" fmla="*/ 13713 h 13713"/>
              <a:gd name="T20" fmla="*/ 7529 w 11643"/>
              <a:gd name="T21" fmla="*/ 12873 h 13713"/>
              <a:gd name="T22" fmla="*/ 6997 w 11643"/>
              <a:gd name="T23" fmla="*/ 9165 h 13713"/>
              <a:gd name="T24" fmla="*/ 5556 w 11643"/>
              <a:gd name="T25" fmla="*/ 7080 h 13713"/>
              <a:gd name="T26" fmla="*/ 4590 w 11643"/>
              <a:gd name="T27" fmla="*/ 6255 h 13713"/>
              <a:gd name="T28" fmla="*/ 2211 w 11643"/>
              <a:gd name="T29" fmla="*/ 6786 h 137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11643" h="13713">
                <a:moveTo>
                  <a:pt x="2211" y="6786"/>
                </a:moveTo>
                <a:lnTo>
                  <a:pt x="0" y="6199"/>
                </a:lnTo>
                <a:lnTo>
                  <a:pt x="504" y="3904"/>
                </a:lnTo>
                <a:lnTo>
                  <a:pt x="3541" y="0"/>
                </a:lnTo>
                <a:lnTo>
                  <a:pt x="5584" y="27"/>
                </a:lnTo>
                <a:lnTo>
                  <a:pt x="6409" y="293"/>
                </a:lnTo>
                <a:lnTo>
                  <a:pt x="8676" y="1427"/>
                </a:lnTo>
                <a:lnTo>
                  <a:pt x="11643" y="6982"/>
                </a:lnTo>
                <a:lnTo>
                  <a:pt x="11125" y="13223"/>
                </a:lnTo>
                <a:lnTo>
                  <a:pt x="9880" y="13713"/>
                </a:lnTo>
                <a:lnTo>
                  <a:pt x="7529" y="12873"/>
                </a:lnTo>
                <a:lnTo>
                  <a:pt x="6997" y="9165"/>
                </a:lnTo>
                <a:lnTo>
                  <a:pt x="5556" y="7080"/>
                </a:lnTo>
                <a:lnTo>
                  <a:pt x="4590" y="6255"/>
                </a:lnTo>
                <a:lnTo>
                  <a:pt x="2211" y="6786"/>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esLilas_Cliquer" textlink="">
        <xdr:nvSpPr>
          <xdr:cNvPr id="27" name="Les Lilas"/>
          <xdr:cNvSpPr>
            <a:spLocks/>
          </xdr:cNvSpPr>
        </xdr:nvSpPr>
        <xdr:spPr bwMode="auto">
          <a:xfrm>
            <a:off x="7841199" y="3652015"/>
            <a:ext cx="280638" cy="416464"/>
          </a:xfrm>
          <a:custGeom>
            <a:avLst/>
            <a:gdLst>
              <a:gd name="T0" fmla="*/ 2267 w 4590"/>
              <a:gd name="T1" fmla="*/ 4940 h 6591"/>
              <a:gd name="T2" fmla="*/ 602 w 4590"/>
              <a:gd name="T3" fmla="*/ 6591 h 6591"/>
              <a:gd name="T4" fmla="*/ 0 w 4590"/>
              <a:gd name="T5" fmla="*/ 4632 h 6591"/>
              <a:gd name="T6" fmla="*/ 168 w 4590"/>
              <a:gd name="T7" fmla="*/ 2883 h 6591"/>
              <a:gd name="T8" fmla="*/ 3344 w 4590"/>
              <a:gd name="T9" fmla="*/ 0 h 6591"/>
              <a:gd name="T10" fmla="*/ 4590 w 4590"/>
              <a:gd name="T11" fmla="*/ 4730 h 6591"/>
              <a:gd name="T12" fmla="*/ 2267 w 4590"/>
              <a:gd name="T13" fmla="*/ 4940 h 6591"/>
            </a:gdLst>
            <a:ahLst/>
            <a:cxnLst>
              <a:cxn ang="0">
                <a:pos x="T0" y="T1"/>
              </a:cxn>
              <a:cxn ang="0">
                <a:pos x="T2" y="T3"/>
              </a:cxn>
              <a:cxn ang="0">
                <a:pos x="T4" y="T5"/>
              </a:cxn>
              <a:cxn ang="0">
                <a:pos x="T6" y="T7"/>
              </a:cxn>
              <a:cxn ang="0">
                <a:pos x="T8" y="T9"/>
              </a:cxn>
              <a:cxn ang="0">
                <a:pos x="T10" y="T11"/>
              </a:cxn>
              <a:cxn ang="0">
                <a:pos x="T12" y="T13"/>
              </a:cxn>
            </a:cxnLst>
            <a:rect l="0" t="0" r="r" b="b"/>
            <a:pathLst>
              <a:path w="4590" h="6591">
                <a:moveTo>
                  <a:pt x="2267" y="4940"/>
                </a:moveTo>
                <a:lnTo>
                  <a:pt x="602" y="6591"/>
                </a:lnTo>
                <a:lnTo>
                  <a:pt x="0" y="4632"/>
                </a:lnTo>
                <a:lnTo>
                  <a:pt x="168" y="2883"/>
                </a:lnTo>
                <a:lnTo>
                  <a:pt x="3344" y="0"/>
                </a:lnTo>
                <a:lnTo>
                  <a:pt x="4590" y="4730"/>
                </a:lnTo>
                <a:lnTo>
                  <a:pt x="2267" y="4940"/>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Bobigny_Cliquer" textlink="">
        <xdr:nvSpPr>
          <xdr:cNvPr id="28" name="Bobigny"/>
          <xdr:cNvSpPr>
            <a:spLocks/>
          </xdr:cNvSpPr>
        </xdr:nvSpPr>
        <xdr:spPr bwMode="auto">
          <a:xfrm>
            <a:off x="7838146" y="3003655"/>
            <a:ext cx="959356" cy="541088"/>
          </a:xfrm>
          <a:custGeom>
            <a:avLst/>
            <a:gdLst>
              <a:gd name="T0" fmla="*/ 7487 w 15701"/>
              <a:gd name="T1" fmla="*/ 7725 h 8578"/>
              <a:gd name="T2" fmla="*/ 4212 w 15701"/>
              <a:gd name="T3" fmla="*/ 8578 h 8578"/>
              <a:gd name="T4" fmla="*/ 1036 w 15701"/>
              <a:gd name="T5" fmla="*/ 5262 h 8578"/>
              <a:gd name="T6" fmla="*/ 0 w 15701"/>
              <a:gd name="T7" fmla="*/ 938 h 8578"/>
              <a:gd name="T8" fmla="*/ 840 w 15701"/>
              <a:gd name="T9" fmla="*/ 0 h 8578"/>
              <a:gd name="T10" fmla="*/ 11209 w 15701"/>
              <a:gd name="T11" fmla="*/ 3107 h 8578"/>
              <a:gd name="T12" fmla="*/ 15701 w 15701"/>
              <a:gd name="T13" fmla="*/ 1148 h 8578"/>
              <a:gd name="T14" fmla="*/ 14385 w 15701"/>
              <a:gd name="T15" fmla="*/ 5402 h 8578"/>
              <a:gd name="T16" fmla="*/ 7487 w 15701"/>
              <a:gd name="T17" fmla="*/ 7725 h 85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01" h="8578">
                <a:moveTo>
                  <a:pt x="7487" y="7725"/>
                </a:moveTo>
                <a:lnTo>
                  <a:pt x="4212" y="8578"/>
                </a:lnTo>
                <a:lnTo>
                  <a:pt x="1036" y="5262"/>
                </a:lnTo>
                <a:lnTo>
                  <a:pt x="0" y="938"/>
                </a:lnTo>
                <a:lnTo>
                  <a:pt x="840" y="0"/>
                </a:lnTo>
                <a:lnTo>
                  <a:pt x="11209" y="3107"/>
                </a:lnTo>
                <a:lnTo>
                  <a:pt x="15701" y="1148"/>
                </a:lnTo>
                <a:lnTo>
                  <a:pt x="14385" y="5402"/>
                </a:lnTo>
                <a:lnTo>
                  <a:pt x="7487" y="7725"/>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PierrefittesurSeine_Cliquer" textlink="">
        <xdr:nvSpPr>
          <xdr:cNvPr id="29" name="Pierrefitte-sur-Seine"/>
          <xdr:cNvSpPr>
            <a:spLocks/>
          </xdr:cNvSpPr>
        </xdr:nvSpPr>
        <xdr:spPr bwMode="auto">
          <a:xfrm>
            <a:off x="6990131" y="1730600"/>
            <a:ext cx="353848" cy="621541"/>
          </a:xfrm>
          <a:custGeom>
            <a:avLst/>
            <a:gdLst>
              <a:gd name="T0" fmla="*/ 5135 w 5807"/>
              <a:gd name="T1" fmla="*/ 4464 h 9851"/>
              <a:gd name="T2" fmla="*/ 3512 w 5807"/>
              <a:gd name="T3" fmla="*/ 6325 h 9851"/>
              <a:gd name="T4" fmla="*/ 4673 w 5807"/>
              <a:gd name="T5" fmla="*/ 9851 h 9851"/>
              <a:gd name="T6" fmla="*/ 0 w 5807"/>
              <a:gd name="T7" fmla="*/ 8662 h 9851"/>
              <a:gd name="T8" fmla="*/ 391 w 5807"/>
              <a:gd name="T9" fmla="*/ 3120 h 9851"/>
              <a:gd name="T10" fmla="*/ 3470 w 5807"/>
              <a:gd name="T11" fmla="*/ 0 h 9851"/>
              <a:gd name="T12" fmla="*/ 5807 w 5807"/>
              <a:gd name="T13" fmla="*/ 825 h 9851"/>
              <a:gd name="T14" fmla="*/ 5135 w 5807"/>
              <a:gd name="T15" fmla="*/ 4464 h 9851"/>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5807" h="9851">
                <a:moveTo>
                  <a:pt x="5135" y="4464"/>
                </a:moveTo>
                <a:lnTo>
                  <a:pt x="3512" y="6325"/>
                </a:lnTo>
                <a:lnTo>
                  <a:pt x="4673" y="9851"/>
                </a:lnTo>
                <a:lnTo>
                  <a:pt x="0" y="8662"/>
                </a:lnTo>
                <a:lnTo>
                  <a:pt x="391" y="3120"/>
                </a:lnTo>
                <a:lnTo>
                  <a:pt x="3470" y="0"/>
                </a:lnTo>
                <a:lnTo>
                  <a:pt x="5807" y="825"/>
                </a:lnTo>
                <a:lnTo>
                  <a:pt x="5135" y="4464"/>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LivryGargan_Cliquer" textlink="">
        <xdr:nvSpPr>
          <xdr:cNvPr id="30" name="Livry-Gargan"/>
          <xdr:cNvSpPr>
            <a:spLocks/>
          </xdr:cNvSpPr>
        </xdr:nvSpPr>
        <xdr:spPr bwMode="auto">
          <a:xfrm>
            <a:off x="9270316" y="2666067"/>
            <a:ext cx="846490" cy="750897"/>
          </a:xfrm>
          <a:custGeom>
            <a:avLst/>
            <a:gdLst>
              <a:gd name="T0" fmla="*/ 7053 w 13825"/>
              <a:gd name="T1" fmla="*/ 2617 h 11894"/>
              <a:gd name="T2" fmla="*/ 9571 w 13825"/>
              <a:gd name="T3" fmla="*/ 14 h 11894"/>
              <a:gd name="T4" fmla="*/ 12062 w 13825"/>
              <a:gd name="T5" fmla="*/ 0 h 11894"/>
              <a:gd name="T6" fmla="*/ 13825 w 13825"/>
              <a:gd name="T7" fmla="*/ 2281 h 11894"/>
              <a:gd name="T8" fmla="*/ 12510 w 13825"/>
              <a:gd name="T9" fmla="*/ 4799 h 11894"/>
              <a:gd name="T10" fmla="*/ 11111 w 13825"/>
              <a:gd name="T11" fmla="*/ 6815 h 11894"/>
              <a:gd name="T12" fmla="*/ 8676 w 13825"/>
              <a:gd name="T13" fmla="*/ 6521 h 11894"/>
              <a:gd name="T14" fmla="*/ 7542 w 13825"/>
              <a:gd name="T15" fmla="*/ 8676 h 11894"/>
              <a:gd name="T16" fmla="*/ 3386 w 13825"/>
              <a:gd name="T17" fmla="*/ 11222 h 11894"/>
              <a:gd name="T18" fmla="*/ 840 w 13825"/>
              <a:gd name="T19" fmla="*/ 11894 h 11894"/>
              <a:gd name="T20" fmla="*/ 2743 w 13825"/>
              <a:gd name="T21" fmla="*/ 8886 h 11894"/>
              <a:gd name="T22" fmla="*/ 504 w 13825"/>
              <a:gd name="T23" fmla="*/ 8074 h 11894"/>
              <a:gd name="T24" fmla="*/ 0 w 13825"/>
              <a:gd name="T25" fmla="*/ 5723 h 11894"/>
              <a:gd name="T26" fmla="*/ 2491 w 13825"/>
              <a:gd name="T27" fmla="*/ 3176 h 11894"/>
              <a:gd name="T28" fmla="*/ 7053 w 13825"/>
              <a:gd name="T29" fmla="*/ 2617 h 1189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13825" h="11894">
                <a:moveTo>
                  <a:pt x="7053" y="2617"/>
                </a:moveTo>
                <a:lnTo>
                  <a:pt x="9571" y="14"/>
                </a:lnTo>
                <a:lnTo>
                  <a:pt x="12062" y="0"/>
                </a:lnTo>
                <a:lnTo>
                  <a:pt x="13825" y="2281"/>
                </a:lnTo>
                <a:lnTo>
                  <a:pt x="12510" y="4799"/>
                </a:lnTo>
                <a:lnTo>
                  <a:pt x="11111" y="6815"/>
                </a:lnTo>
                <a:lnTo>
                  <a:pt x="8676" y="6521"/>
                </a:lnTo>
                <a:lnTo>
                  <a:pt x="7542" y="8676"/>
                </a:lnTo>
                <a:lnTo>
                  <a:pt x="3386" y="11222"/>
                </a:lnTo>
                <a:lnTo>
                  <a:pt x="840" y="11894"/>
                </a:lnTo>
                <a:lnTo>
                  <a:pt x="2743" y="8886"/>
                </a:lnTo>
                <a:lnTo>
                  <a:pt x="504" y="8074"/>
                </a:lnTo>
                <a:lnTo>
                  <a:pt x="0" y="5723"/>
                </a:lnTo>
                <a:lnTo>
                  <a:pt x="2491" y="3176"/>
                </a:lnTo>
                <a:lnTo>
                  <a:pt x="7053" y="2617"/>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Coubron_2_Cliquer" textlink="">
        <xdr:nvSpPr>
          <xdr:cNvPr id="31" name="Coubron"/>
          <xdr:cNvSpPr>
            <a:spLocks/>
          </xdr:cNvSpPr>
        </xdr:nvSpPr>
        <xdr:spPr bwMode="auto">
          <a:xfrm>
            <a:off x="10035970" y="2809621"/>
            <a:ext cx="488066" cy="490608"/>
          </a:xfrm>
          <a:custGeom>
            <a:avLst/>
            <a:gdLst>
              <a:gd name="T0" fmla="*/ 1413 w 7990"/>
              <a:gd name="T1" fmla="*/ 7290 h 7766"/>
              <a:gd name="T2" fmla="*/ 0 w 7990"/>
              <a:gd name="T3" fmla="*/ 2518 h 7766"/>
              <a:gd name="T4" fmla="*/ 1315 w 7990"/>
              <a:gd name="T5" fmla="*/ 0 h 7766"/>
              <a:gd name="T6" fmla="*/ 2897 w 7990"/>
              <a:gd name="T7" fmla="*/ 1357 h 7766"/>
              <a:gd name="T8" fmla="*/ 7361 w 7990"/>
              <a:gd name="T9" fmla="*/ 252 h 7766"/>
              <a:gd name="T10" fmla="*/ 7990 w 7990"/>
              <a:gd name="T11" fmla="*/ 1231 h 7766"/>
              <a:gd name="T12" fmla="*/ 7165 w 7990"/>
              <a:gd name="T13" fmla="*/ 6731 h 7766"/>
              <a:gd name="T14" fmla="*/ 7962 w 7990"/>
              <a:gd name="T15" fmla="*/ 7570 h 7766"/>
              <a:gd name="T16" fmla="*/ 7738 w 7990"/>
              <a:gd name="T17" fmla="*/ 7766 h 7766"/>
              <a:gd name="T18" fmla="*/ 5695 w 7990"/>
              <a:gd name="T19" fmla="*/ 6772 h 7766"/>
              <a:gd name="T20" fmla="*/ 3652 w 7990"/>
              <a:gd name="T21" fmla="*/ 7752 h 7766"/>
              <a:gd name="T22" fmla="*/ 1413 w 7990"/>
              <a:gd name="T23" fmla="*/ 7290 h 776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7990" h="7766">
                <a:moveTo>
                  <a:pt x="1413" y="7290"/>
                </a:moveTo>
                <a:lnTo>
                  <a:pt x="0" y="2518"/>
                </a:lnTo>
                <a:lnTo>
                  <a:pt x="1315" y="0"/>
                </a:lnTo>
                <a:lnTo>
                  <a:pt x="2897" y="1357"/>
                </a:lnTo>
                <a:lnTo>
                  <a:pt x="7361" y="252"/>
                </a:lnTo>
                <a:lnTo>
                  <a:pt x="7990" y="1231"/>
                </a:lnTo>
                <a:lnTo>
                  <a:pt x="7165" y="6731"/>
                </a:lnTo>
                <a:lnTo>
                  <a:pt x="7962" y="7570"/>
                </a:lnTo>
                <a:lnTo>
                  <a:pt x="7738" y="7766"/>
                </a:lnTo>
                <a:lnTo>
                  <a:pt x="5695" y="6772"/>
                </a:lnTo>
                <a:lnTo>
                  <a:pt x="3652" y="7752"/>
                </a:lnTo>
                <a:lnTo>
                  <a:pt x="1413" y="7290"/>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ePréSaintGervais_Cliquer" textlink="">
        <xdr:nvSpPr>
          <xdr:cNvPr id="32" name="Le Pré-Saint-Gervais"/>
          <xdr:cNvSpPr>
            <a:spLocks/>
          </xdr:cNvSpPr>
        </xdr:nvSpPr>
        <xdr:spPr bwMode="auto">
          <a:xfrm>
            <a:off x="7665798" y="3689875"/>
            <a:ext cx="186075" cy="255557"/>
          </a:xfrm>
          <a:custGeom>
            <a:avLst/>
            <a:gdLst>
              <a:gd name="T0" fmla="*/ 0 w 3037"/>
              <a:gd name="T1" fmla="*/ 0 h 4030"/>
              <a:gd name="T2" fmla="*/ 2113 w 3037"/>
              <a:gd name="T3" fmla="*/ 350 h 4030"/>
              <a:gd name="T4" fmla="*/ 3037 w 3037"/>
              <a:gd name="T5" fmla="*/ 2281 h 4030"/>
              <a:gd name="T6" fmla="*/ 2869 w 3037"/>
              <a:gd name="T7" fmla="*/ 4030 h 4030"/>
              <a:gd name="T8" fmla="*/ 392 w 3037"/>
              <a:gd name="T9" fmla="*/ 2071 h 4030"/>
              <a:gd name="T10" fmla="*/ 0 w 3037"/>
              <a:gd name="T11" fmla="*/ 0 h 4030"/>
            </a:gdLst>
            <a:ahLst/>
            <a:cxnLst>
              <a:cxn ang="0">
                <a:pos x="T0" y="T1"/>
              </a:cxn>
              <a:cxn ang="0">
                <a:pos x="T2" y="T3"/>
              </a:cxn>
              <a:cxn ang="0">
                <a:pos x="T4" y="T5"/>
              </a:cxn>
              <a:cxn ang="0">
                <a:pos x="T6" y="T7"/>
              </a:cxn>
              <a:cxn ang="0">
                <a:pos x="T8" y="T9"/>
              </a:cxn>
              <a:cxn ang="0">
                <a:pos x="T10" y="T11"/>
              </a:cxn>
            </a:cxnLst>
            <a:rect l="0" t="0" r="r" b="b"/>
            <a:pathLst>
              <a:path w="3037" h="4030">
                <a:moveTo>
                  <a:pt x="0" y="0"/>
                </a:moveTo>
                <a:lnTo>
                  <a:pt x="2113" y="350"/>
                </a:lnTo>
                <a:lnTo>
                  <a:pt x="3037" y="2281"/>
                </a:lnTo>
                <a:lnTo>
                  <a:pt x="2869" y="4030"/>
                </a:lnTo>
                <a:lnTo>
                  <a:pt x="392" y="2071"/>
                </a:lnTo>
                <a:lnTo>
                  <a:pt x="0" y="0"/>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NeuillysurMarne_Cliquer" textlink="">
        <xdr:nvSpPr>
          <xdr:cNvPr id="33" name="Neuilly-sur-Marne"/>
          <xdr:cNvSpPr>
            <a:spLocks/>
          </xdr:cNvSpPr>
        </xdr:nvSpPr>
        <xdr:spPr bwMode="auto">
          <a:xfrm>
            <a:off x="9410635" y="4044815"/>
            <a:ext cx="730575" cy="517425"/>
          </a:xfrm>
          <a:custGeom>
            <a:avLst/>
            <a:gdLst>
              <a:gd name="T0" fmla="*/ 11950 w 11964"/>
              <a:gd name="T1" fmla="*/ 3303 h 8187"/>
              <a:gd name="T2" fmla="*/ 11964 w 11964"/>
              <a:gd name="T3" fmla="*/ 6228 h 8187"/>
              <a:gd name="T4" fmla="*/ 10271 w 11964"/>
              <a:gd name="T5" fmla="*/ 7613 h 8187"/>
              <a:gd name="T6" fmla="*/ 826 w 11964"/>
              <a:gd name="T7" fmla="*/ 8187 h 8187"/>
              <a:gd name="T8" fmla="*/ 0 w 11964"/>
              <a:gd name="T9" fmla="*/ 7375 h 8187"/>
              <a:gd name="T10" fmla="*/ 168 w 11964"/>
              <a:gd name="T11" fmla="*/ 2827 h 8187"/>
              <a:gd name="T12" fmla="*/ 1511 w 11964"/>
              <a:gd name="T13" fmla="*/ 924 h 8187"/>
              <a:gd name="T14" fmla="*/ 784 w 11964"/>
              <a:gd name="T15" fmla="*/ 0 h 8187"/>
              <a:gd name="T16" fmla="*/ 3050 w 11964"/>
              <a:gd name="T17" fmla="*/ 126 h 8187"/>
              <a:gd name="T18" fmla="*/ 7766 w 11964"/>
              <a:gd name="T19" fmla="*/ 770 h 8187"/>
              <a:gd name="T20" fmla="*/ 11950 w 11964"/>
              <a:gd name="T21" fmla="*/ 3303 h 81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1964" h="8187">
                <a:moveTo>
                  <a:pt x="11950" y="3303"/>
                </a:moveTo>
                <a:lnTo>
                  <a:pt x="11964" y="6228"/>
                </a:lnTo>
                <a:lnTo>
                  <a:pt x="10271" y="7613"/>
                </a:lnTo>
                <a:lnTo>
                  <a:pt x="826" y="8187"/>
                </a:lnTo>
                <a:lnTo>
                  <a:pt x="0" y="7375"/>
                </a:lnTo>
                <a:lnTo>
                  <a:pt x="168" y="2827"/>
                </a:lnTo>
                <a:lnTo>
                  <a:pt x="1511" y="924"/>
                </a:lnTo>
                <a:lnTo>
                  <a:pt x="784" y="0"/>
                </a:lnTo>
                <a:lnTo>
                  <a:pt x="3050" y="126"/>
                </a:lnTo>
                <a:lnTo>
                  <a:pt x="7766" y="770"/>
                </a:lnTo>
                <a:lnTo>
                  <a:pt x="11950" y="3303"/>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Stains_Cliquer" textlink="">
        <xdr:nvSpPr>
          <xdr:cNvPr id="34" name="Stains"/>
          <xdr:cNvSpPr>
            <a:spLocks/>
          </xdr:cNvSpPr>
        </xdr:nvSpPr>
        <xdr:spPr bwMode="auto">
          <a:xfrm>
            <a:off x="7203660" y="1782659"/>
            <a:ext cx="600932" cy="627851"/>
          </a:xfrm>
          <a:custGeom>
            <a:avLst/>
            <a:gdLst>
              <a:gd name="T0" fmla="*/ 1161 w 9823"/>
              <a:gd name="T1" fmla="*/ 9026 h 9964"/>
              <a:gd name="T2" fmla="*/ 0 w 9823"/>
              <a:gd name="T3" fmla="*/ 5500 h 9964"/>
              <a:gd name="T4" fmla="*/ 1623 w 9823"/>
              <a:gd name="T5" fmla="*/ 3639 h 9964"/>
              <a:gd name="T6" fmla="*/ 2295 w 9823"/>
              <a:gd name="T7" fmla="*/ 0 h 9964"/>
              <a:gd name="T8" fmla="*/ 3862 w 9823"/>
              <a:gd name="T9" fmla="*/ 280 h 9964"/>
              <a:gd name="T10" fmla="*/ 9823 w 9823"/>
              <a:gd name="T11" fmla="*/ 5878 h 9964"/>
              <a:gd name="T12" fmla="*/ 9110 w 9823"/>
              <a:gd name="T13" fmla="*/ 7627 h 9964"/>
              <a:gd name="T14" fmla="*/ 7668 w 9823"/>
              <a:gd name="T15" fmla="*/ 8788 h 9964"/>
              <a:gd name="T16" fmla="*/ 4478 w 9823"/>
              <a:gd name="T17" fmla="*/ 9964 h 9964"/>
              <a:gd name="T18" fmla="*/ 1161 w 9823"/>
              <a:gd name="T19" fmla="*/ 9026 h 996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9823" h="9964">
                <a:moveTo>
                  <a:pt x="1161" y="9026"/>
                </a:moveTo>
                <a:lnTo>
                  <a:pt x="0" y="5500"/>
                </a:lnTo>
                <a:lnTo>
                  <a:pt x="1623" y="3639"/>
                </a:lnTo>
                <a:lnTo>
                  <a:pt x="2295" y="0"/>
                </a:lnTo>
                <a:lnTo>
                  <a:pt x="3862" y="280"/>
                </a:lnTo>
                <a:lnTo>
                  <a:pt x="9823" y="5878"/>
                </a:lnTo>
                <a:lnTo>
                  <a:pt x="9110" y="7627"/>
                </a:lnTo>
                <a:lnTo>
                  <a:pt x="7668" y="8788"/>
                </a:lnTo>
                <a:lnTo>
                  <a:pt x="4478" y="9964"/>
                </a:lnTo>
                <a:lnTo>
                  <a:pt x="1161" y="9026"/>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ClichysousBois_Cliquer" textlink="">
        <xdr:nvSpPr>
          <xdr:cNvPr id="35" name="Clichy-sous-Bois"/>
          <xdr:cNvSpPr>
            <a:spLocks/>
          </xdr:cNvSpPr>
        </xdr:nvSpPr>
        <xdr:spPr bwMode="auto">
          <a:xfrm>
            <a:off x="9477744" y="2968949"/>
            <a:ext cx="645163" cy="601033"/>
          </a:xfrm>
          <a:custGeom>
            <a:avLst/>
            <a:gdLst>
              <a:gd name="T0" fmla="*/ 10537 w 10537"/>
              <a:gd name="T1" fmla="*/ 4772 h 9530"/>
              <a:gd name="T2" fmla="*/ 6032 w 10537"/>
              <a:gd name="T3" fmla="*/ 8215 h 9530"/>
              <a:gd name="T4" fmla="*/ 3989 w 10537"/>
              <a:gd name="T5" fmla="*/ 8187 h 9530"/>
              <a:gd name="T6" fmla="*/ 2533 w 10537"/>
              <a:gd name="T7" fmla="*/ 9530 h 9530"/>
              <a:gd name="T8" fmla="*/ 2127 w 10537"/>
              <a:gd name="T9" fmla="*/ 7151 h 9530"/>
              <a:gd name="T10" fmla="*/ 0 w 10537"/>
              <a:gd name="T11" fmla="*/ 6423 h 9530"/>
              <a:gd name="T12" fmla="*/ 4156 w 10537"/>
              <a:gd name="T13" fmla="*/ 3877 h 9530"/>
              <a:gd name="T14" fmla="*/ 5290 w 10537"/>
              <a:gd name="T15" fmla="*/ 1722 h 9530"/>
              <a:gd name="T16" fmla="*/ 7725 w 10537"/>
              <a:gd name="T17" fmla="*/ 2016 h 9530"/>
              <a:gd name="T18" fmla="*/ 9124 w 10537"/>
              <a:gd name="T19" fmla="*/ 0 h 9530"/>
              <a:gd name="T20" fmla="*/ 10537 w 10537"/>
              <a:gd name="T21" fmla="*/ 4772 h 95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0537" h="9530">
                <a:moveTo>
                  <a:pt x="10537" y="4772"/>
                </a:moveTo>
                <a:lnTo>
                  <a:pt x="6032" y="8215"/>
                </a:lnTo>
                <a:lnTo>
                  <a:pt x="3989" y="8187"/>
                </a:lnTo>
                <a:lnTo>
                  <a:pt x="2533" y="9530"/>
                </a:lnTo>
                <a:lnTo>
                  <a:pt x="2127" y="7151"/>
                </a:lnTo>
                <a:lnTo>
                  <a:pt x="0" y="6423"/>
                </a:lnTo>
                <a:lnTo>
                  <a:pt x="4156" y="3877"/>
                </a:lnTo>
                <a:lnTo>
                  <a:pt x="5290" y="1722"/>
                </a:lnTo>
                <a:lnTo>
                  <a:pt x="7725" y="2016"/>
                </a:lnTo>
                <a:lnTo>
                  <a:pt x="9124" y="0"/>
                </a:lnTo>
                <a:lnTo>
                  <a:pt x="10537" y="4772"/>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Dugny_Cliquer" textlink="">
        <xdr:nvSpPr>
          <xdr:cNvPr id="36" name="Dugny"/>
          <xdr:cNvSpPr>
            <a:spLocks/>
          </xdr:cNvSpPr>
        </xdr:nvSpPr>
        <xdr:spPr bwMode="auto">
          <a:xfrm>
            <a:off x="7761884" y="2117091"/>
            <a:ext cx="634486" cy="418041"/>
          </a:xfrm>
          <a:custGeom>
            <a:avLst/>
            <a:gdLst>
              <a:gd name="T0" fmla="*/ 7346 w 10383"/>
              <a:gd name="T1" fmla="*/ 4660 h 6619"/>
              <a:gd name="T2" fmla="*/ 3120 w 10383"/>
              <a:gd name="T3" fmla="*/ 6619 h 6619"/>
              <a:gd name="T4" fmla="*/ 0 w 10383"/>
              <a:gd name="T5" fmla="*/ 2323 h 6619"/>
              <a:gd name="T6" fmla="*/ 713 w 10383"/>
              <a:gd name="T7" fmla="*/ 574 h 6619"/>
              <a:gd name="T8" fmla="*/ 3484 w 10383"/>
              <a:gd name="T9" fmla="*/ 0 h 6619"/>
              <a:gd name="T10" fmla="*/ 10383 w 10383"/>
              <a:gd name="T11" fmla="*/ 756 h 6619"/>
              <a:gd name="T12" fmla="*/ 7346 w 10383"/>
              <a:gd name="T13" fmla="*/ 4660 h 6619"/>
            </a:gdLst>
            <a:ahLst/>
            <a:cxnLst>
              <a:cxn ang="0">
                <a:pos x="T0" y="T1"/>
              </a:cxn>
              <a:cxn ang="0">
                <a:pos x="T2" y="T3"/>
              </a:cxn>
              <a:cxn ang="0">
                <a:pos x="T4" y="T5"/>
              </a:cxn>
              <a:cxn ang="0">
                <a:pos x="T6" y="T7"/>
              </a:cxn>
              <a:cxn ang="0">
                <a:pos x="T8" y="T9"/>
              </a:cxn>
              <a:cxn ang="0">
                <a:pos x="T10" y="T11"/>
              </a:cxn>
              <a:cxn ang="0">
                <a:pos x="T12" y="T13"/>
              </a:cxn>
            </a:cxnLst>
            <a:rect l="0" t="0" r="r" b="b"/>
            <a:pathLst>
              <a:path w="10383" h="6619">
                <a:moveTo>
                  <a:pt x="7346" y="4660"/>
                </a:moveTo>
                <a:lnTo>
                  <a:pt x="3120" y="6619"/>
                </a:lnTo>
                <a:lnTo>
                  <a:pt x="0" y="2323"/>
                </a:lnTo>
                <a:lnTo>
                  <a:pt x="713" y="574"/>
                </a:lnTo>
                <a:lnTo>
                  <a:pt x="3484" y="0"/>
                </a:lnTo>
                <a:lnTo>
                  <a:pt x="10383" y="756"/>
                </a:lnTo>
                <a:lnTo>
                  <a:pt x="7346" y="4660"/>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Montfermeil_Cliquer" textlink="">
        <xdr:nvSpPr>
          <xdr:cNvPr id="37" name="Montfermeil"/>
          <xdr:cNvSpPr>
            <a:spLocks/>
          </xdr:cNvSpPr>
        </xdr:nvSpPr>
        <xdr:spPr bwMode="auto">
          <a:xfrm>
            <a:off x="9846842" y="3237129"/>
            <a:ext cx="661940" cy="563173"/>
          </a:xfrm>
          <a:custGeom>
            <a:avLst/>
            <a:gdLst>
              <a:gd name="T0" fmla="*/ 9375 w 10830"/>
              <a:gd name="T1" fmla="*/ 2953 h 8928"/>
              <a:gd name="T2" fmla="*/ 9501 w 10830"/>
              <a:gd name="T3" fmla="*/ 5374 h 8928"/>
              <a:gd name="T4" fmla="*/ 4785 w 10830"/>
              <a:gd name="T5" fmla="*/ 7137 h 8928"/>
              <a:gd name="T6" fmla="*/ 3064 w 10830"/>
              <a:gd name="T7" fmla="*/ 8928 h 8928"/>
              <a:gd name="T8" fmla="*/ 769 w 10830"/>
              <a:gd name="T9" fmla="*/ 8550 h 8928"/>
              <a:gd name="T10" fmla="*/ 0 w 10830"/>
              <a:gd name="T11" fmla="*/ 3961 h 8928"/>
              <a:gd name="T12" fmla="*/ 4505 w 10830"/>
              <a:gd name="T13" fmla="*/ 518 h 8928"/>
              <a:gd name="T14" fmla="*/ 6744 w 10830"/>
              <a:gd name="T15" fmla="*/ 980 h 8928"/>
              <a:gd name="T16" fmla="*/ 8787 w 10830"/>
              <a:gd name="T17" fmla="*/ 0 h 8928"/>
              <a:gd name="T18" fmla="*/ 10830 w 10830"/>
              <a:gd name="T19" fmla="*/ 994 h 8928"/>
              <a:gd name="T20" fmla="*/ 9375 w 10830"/>
              <a:gd name="T21" fmla="*/ 2953 h 892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0830" h="8928">
                <a:moveTo>
                  <a:pt x="9375" y="2953"/>
                </a:moveTo>
                <a:lnTo>
                  <a:pt x="9501" y="5374"/>
                </a:lnTo>
                <a:lnTo>
                  <a:pt x="4785" y="7137"/>
                </a:lnTo>
                <a:lnTo>
                  <a:pt x="3064" y="8928"/>
                </a:lnTo>
                <a:lnTo>
                  <a:pt x="769" y="8550"/>
                </a:lnTo>
                <a:lnTo>
                  <a:pt x="0" y="3961"/>
                </a:lnTo>
                <a:lnTo>
                  <a:pt x="4505" y="518"/>
                </a:lnTo>
                <a:lnTo>
                  <a:pt x="6744" y="980"/>
                </a:lnTo>
                <a:lnTo>
                  <a:pt x="8787" y="0"/>
                </a:lnTo>
                <a:lnTo>
                  <a:pt x="10830" y="994"/>
                </a:lnTo>
                <a:lnTo>
                  <a:pt x="9375" y="2953"/>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NoisyleGrand_Cliquer" textlink="">
        <xdr:nvSpPr>
          <xdr:cNvPr id="38" name="Noisy-le-Grand"/>
          <xdr:cNvSpPr>
            <a:spLocks/>
          </xdr:cNvSpPr>
        </xdr:nvSpPr>
        <xdr:spPr bwMode="auto">
          <a:xfrm>
            <a:off x="9384705" y="4439194"/>
            <a:ext cx="1177460" cy="1161052"/>
          </a:xfrm>
          <a:custGeom>
            <a:avLst/>
            <a:gdLst>
              <a:gd name="T0" fmla="*/ 10691 w 19269"/>
              <a:gd name="T1" fmla="*/ 1385 h 18415"/>
              <a:gd name="T2" fmla="*/ 12384 w 19269"/>
              <a:gd name="T3" fmla="*/ 0 h 18415"/>
              <a:gd name="T4" fmla="*/ 14035 w 19269"/>
              <a:gd name="T5" fmla="*/ 1595 h 18415"/>
              <a:gd name="T6" fmla="*/ 17002 w 19269"/>
              <a:gd name="T7" fmla="*/ 8605 h 18415"/>
              <a:gd name="T8" fmla="*/ 19269 w 19269"/>
              <a:gd name="T9" fmla="*/ 15924 h 18415"/>
              <a:gd name="T10" fmla="*/ 18401 w 19269"/>
              <a:gd name="T11" fmla="*/ 18415 h 18415"/>
              <a:gd name="T12" fmla="*/ 13056 w 19269"/>
              <a:gd name="T13" fmla="*/ 15574 h 18415"/>
              <a:gd name="T14" fmla="*/ 12678 w 19269"/>
              <a:gd name="T15" fmla="*/ 14413 h 18415"/>
              <a:gd name="T16" fmla="*/ 12734 w 19269"/>
              <a:gd name="T17" fmla="*/ 12174 h 18415"/>
              <a:gd name="T18" fmla="*/ 5038 w 19269"/>
              <a:gd name="T19" fmla="*/ 6982 h 18415"/>
              <a:gd name="T20" fmla="*/ 5164 w 19269"/>
              <a:gd name="T21" fmla="*/ 5723 h 18415"/>
              <a:gd name="T22" fmla="*/ 0 w 19269"/>
              <a:gd name="T23" fmla="*/ 2252 h 18415"/>
              <a:gd name="T24" fmla="*/ 1246 w 19269"/>
              <a:gd name="T25" fmla="*/ 1959 h 18415"/>
              <a:gd name="T26" fmla="*/ 10691 w 19269"/>
              <a:gd name="T27" fmla="*/ 1385 h 184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9269" h="18415">
                <a:moveTo>
                  <a:pt x="10691" y="1385"/>
                </a:moveTo>
                <a:lnTo>
                  <a:pt x="12384" y="0"/>
                </a:lnTo>
                <a:lnTo>
                  <a:pt x="14035" y="1595"/>
                </a:lnTo>
                <a:lnTo>
                  <a:pt x="17002" y="8605"/>
                </a:lnTo>
                <a:lnTo>
                  <a:pt x="19269" y="15924"/>
                </a:lnTo>
                <a:lnTo>
                  <a:pt x="18401" y="18415"/>
                </a:lnTo>
                <a:lnTo>
                  <a:pt x="13056" y="15574"/>
                </a:lnTo>
                <a:lnTo>
                  <a:pt x="12678" y="14413"/>
                </a:lnTo>
                <a:lnTo>
                  <a:pt x="12734" y="12174"/>
                </a:lnTo>
                <a:lnTo>
                  <a:pt x="5038" y="6982"/>
                </a:lnTo>
                <a:lnTo>
                  <a:pt x="5164" y="5723"/>
                </a:lnTo>
                <a:lnTo>
                  <a:pt x="0" y="2252"/>
                </a:lnTo>
                <a:lnTo>
                  <a:pt x="1246" y="1959"/>
                </a:lnTo>
                <a:lnTo>
                  <a:pt x="10691" y="1385"/>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Montreuil_Cliquer" textlink="">
        <xdr:nvSpPr>
          <xdr:cNvPr id="39" name="Montreuil"/>
          <xdr:cNvSpPr>
            <a:spLocks/>
          </xdr:cNvSpPr>
        </xdr:nvSpPr>
        <xdr:spPr bwMode="auto">
          <a:xfrm>
            <a:off x="7905253" y="3948586"/>
            <a:ext cx="977658" cy="679909"/>
          </a:xfrm>
          <a:custGeom>
            <a:avLst/>
            <a:gdLst>
              <a:gd name="T0" fmla="*/ 3330 w 15994"/>
              <a:gd name="T1" fmla="*/ 10789 h 10789"/>
              <a:gd name="T2" fmla="*/ 867 w 15994"/>
              <a:gd name="T3" fmla="*/ 10607 h 10789"/>
              <a:gd name="T4" fmla="*/ 237 w 15994"/>
              <a:gd name="T5" fmla="*/ 10635 h 10789"/>
              <a:gd name="T6" fmla="*/ 0 w 15994"/>
              <a:gd name="T7" fmla="*/ 8466 h 10789"/>
              <a:gd name="T8" fmla="*/ 1931 w 15994"/>
              <a:gd name="T9" fmla="*/ 6913 h 10789"/>
              <a:gd name="T10" fmla="*/ 4883 w 15994"/>
              <a:gd name="T11" fmla="*/ 1400 h 10789"/>
              <a:gd name="T12" fmla="*/ 6632 w 15994"/>
              <a:gd name="T13" fmla="*/ 2407 h 10789"/>
              <a:gd name="T14" fmla="*/ 8829 w 15994"/>
              <a:gd name="T15" fmla="*/ 0 h 10789"/>
              <a:gd name="T16" fmla="*/ 11978 w 15994"/>
              <a:gd name="T17" fmla="*/ 182 h 10789"/>
              <a:gd name="T18" fmla="*/ 13615 w 15994"/>
              <a:gd name="T19" fmla="*/ 3233 h 10789"/>
              <a:gd name="T20" fmla="*/ 15784 w 15994"/>
              <a:gd name="T21" fmla="*/ 4086 h 10789"/>
              <a:gd name="T22" fmla="*/ 15994 w 15994"/>
              <a:gd name="T23" fmla="*/ 6297 h 10789"/>
              <a:gd name="T24" fmla="*/ 9403 w 15994"/>
              <a:gd name="T25" fmla="*/ 8438 h 10789"/>
              <a:gd name="T26" fmla="*/ 7654 w 15994"/>
              <a:gd name="T27" fmla="*/ 9991 h 10789"/>
              <a:gd name="T28" fmla="*/ 5289 w 15994"/>
              <a:gd name="T29" fmla="*/ 9376 h 10789"/>
              <a:gd name="T30" fmla="*/ 3330 w 15994"/>
              <a:gd name="T31" fmla="*/ 10789 h 107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15994" h="10789">
                <a:moveTo>
                  <a:pt x="3330" y="10789"/>
                </a:moveTo>
                <a:lnTo>
                  <a:pt x="867" y="10607"/>
                </a:lnTo>
                <a:lnTo>
                  <a:pt x="237" y="10635"/>
                </a:lnTo>
                <a:lnTo>
                  <a:pt x="0" y="8466"/>
                </a:lnTo>
                <a:lnTo>
                  <a:pt x="1931" y="6913"/>
                </a:lnTo>
                <a:lnTo>
                  <a:pt x="4883" y="1400"/>
                </a:lnTo>
                <a:lnTo>
                  <a:pt x="6632" y="2407"/>
                </a:lnTo>
                <a:lnTo>
                  <a:pt x="8829" y="0"/>
                </a:lnTo>
                <a:lnTo>
                  <a:pt x="11978" y="182"/>
                </a:lnTo>
                <a:lnTo>
                  <a:pt x="13615" y="3233"/>
                </a:lnTo>
                <a:lnTo>
                  <a:pt x="15784" y="4086"/>
                </a:lnTo>
                <a:lnTo>
                  <a:pt x="15994" y="6297"/>
                </a:lnTo>
                <a:lnTo>
                  <a:pt x="9403" y="8438"/>
                </a:lnTo>
                <a:lnTo>
                  <a:pt x="7654" y="9991"/>
                </a:lnTo>
                <a:lnTo>
                  <a:pt x="5289" y="9376"/>
                </a:lnTo>
                <a:lnTo>
                  <a:pt x="3330" y="10789"/>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Vaujours_Cliquer" textlink="">
        <xdr:nvSpPr>
          <xdr:cNvPr id="40" name="Vaujours"/>
          <xdr:cNvSpPr>
            <a:spLocks/>
          </xdr:cNvSpPr>
        </xdr:nvSpPr>
        <xdr:spPr bwMode="auto">
          <a:xfrm>
            <a:off x="10005462" y="2467300"/>
            <a:ext cx="669564" cy="429084"/>
          </a:xfrm>
          <a:custGeom>
            <a:avLst/>
            <a:gdLst>
              <a:gd name="T0" fmla="*/ 10957 w 10957"/>
              <a:gd name="T1" fmla="*/ 5108 h 6801"/>
              <a:gd name="T2" fmla="*/ 8480 w 10957"/>
              <a:gd name="T3" fmla="*/ 6675 h 6801"/>
              <a:gd name="T4" fmla="*/ 7851 w 10957"/>
              <a:gd name="T5" fmla="*/ 5696 h 6801"/>
              <a:gd name="T6" fmla="*/ 3387 w 10957"/>
              <a:gd name="T7" fmla="*/ 6801 h 6801"/>
              <a:gd name="T8" fmla="*/ 1805 w 10957"/>
              <a:gd name="T9" fmla="*/ 5444 h 6801"/>
              <a:gd name="T10" fmla="*/ 42 w 10957"/>
              <a:gd name="T11" fmla="*/ 3163 h 6801"/>
              <a:gd name="T12" fmla="*/ 0 w 10957"/>
              <a:gd name="T13" fmla="*/ 2883 h 6801"/>
              <a:gd name="T14" fmla="*/ 2309 w 10957"/>
              <a:gd name="T15" fmla="*/ 2309 h 6801"/>
              <a:gd name="T16" fmla="*/ 2897 w 10957"/>
              <a:gd name="T17" fmla="*/ 0 h 6801"/>
              <a:gd name="T18" fmla="*/ 4268 w 10957"/>
              <a:gd name="T19" fmla="*/ 2113 h 6801"/>
              <a:gd name="T20" fmla="*/ 9376 w 10957"/>
              <a:gd name="T21" fmla="*/ 1721 h 6801"/>
              <a:gd name="T22" fmla="*/ 10915 w 10957"/>
              <a:gd name="T23" fmla="*/ 2925 h 6801"/>
              <a:gd name="T24" fmla="*/ 10957 w 10957"/>
              <a:gd name="T25" fmla="*/ 5108 h 68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0957" h="6801">
                <a:moveTo>
                  <a:pt x="10957" y="5108"/>
                </a:moveTo>
                <a:lnTo>
                  <a:pt x="8480" y="6675"/>
                </a:lnTo>
                <a:lnTo>
                  <a:pt x="7851" y="5696"/>
                </a:lnTo>
                <a:lnTo>
                  <a:pt x="3387" y="6801"/>
                </a:lnTo>
                <a:lnTo>
                  <a:pt x="1805" y="5444"/>
                </a:lnTo>
                <a:lnTo>
                  <a:pt x="42" y="3163"/>
                </a:lnTo>
                <a:lnTo>
                  <a:pt x="0" y="2883"/>
                </a:lnTo>
                <a:lnTo>
                  <a:pt x="2309" y="2309"/>
                </a:lnTo>
                <a:lnTo>
                  <a:pt x="2897" y="0"/>
                </a:lnTo>
                <a:lnTo>
                  <a:pt x="4268" y="2113"/>
                </a:lnTo>
                <a:lnTo>
                  <a:pt x="9376" y="1721"/>
                </a:lnTo>
                <a:lnTo>
                  <a:pt x="10915" y="2925"/>
                </a:lnTo>
                <a:lnTo>
                  <a:pt x="10957" y="5108"/>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LeRaincy_Cliquer" textlink="">
        <xdr:nvSpPr>
          <xdr:cNvPr id="41" name="Le Raincy"/>
          <xdr:cNvSpPr>
            <a:spLocks/>
          </xdr:cNvSpPr>
        </xdr:nvSpPr>
        <xdr:spPr bwMode="auto">
          <a:xfrm>
            <a:off x="9273366" y="3374373"/>
            <a:ext cx="359949" cy="356518"/>
          </a:xfrm>
          <a:custGeom>
            <a:avLst/>
            <a:gdLst>
              <a:gd name="T0" fmla="*/ 952 w 5877"/>
              <a:gd name="T1" fmla="*/ 5150 h 5654"/>
              <a:gd name="T2" fmla="*/ 0 w 5877"/>
              <a:gd name="T3" fmla="*/ 1862 h 5654"/>
              <a:gd name="T4" fmla="*/ 798 w 5877"/>
              <a:gd name="T5" fmla="*/ 672 h 5654"/>
              <a:gd name="T6" fmla="*/ 3344 w 5877"/>
              <a:gd name="T7" fmla="*/ 0 h 5654"/>
              <a:gd name="T8" fmla="*/ 5471 w 5877"/>
              <a:gd name="T9" fmla="*/ 728 h 5654"/>
              <a:gd name="T10" fmla="*/ 5877 w 5877"/>
              <a:gd name="T11" fmla="*/ 3107 h 5654"/>
              <a:gd name="T12" fmla="*/ 5527 w 5877"/>
              <a:gd name="T13" fmla="*/ 4087 h 5654"/>
              <a:gd name="T14" fmla="*/ 2519 w 5877"/>
              <a:gd name="T15" fmla="*/ 4562 h 5654"/>
              <a:gd name="T16" fmla="*/ 2029 w 5877"/>
              <a:gd name="T17" fmla="*/ 5654 h 5654"/>
              <a:gd name="T18" fmla="*/ 952 w 5877"/>
              <a:gd name="T19" fmla="*/ 5150 h 56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5877" h="5654">
                <a:moveTo>
                  <a:pt x="952" y="5150"/>
                </a:moveTo>
                <a:lnTo>
                  <a:pt x="0" y="1862"/>
                </a:lnTo>
                <a:lnTo>
                  <a:pt x="798" y="672"/>
                </a:lnTo>
                <a:lnTo>
                  <a:pt x="3344" y="0"/>
                </a:lnTo>
                <a:lnTo>
                  <a:pt x="5471" y="728"/>
                </a:lnTo>
                <a:lnTo>
                  <a:pt x="5877" y="3107"/>
                </a:lnTo>
                <a:lnTo>
                  <a:pt x="5527" y="4087"/>
                </a:lnTo>
                <a:lnTo>
                  <a:pt x="2519" y="4562"/>
                </a:lnTo>
                <a:lnTo>
                  <a:pt x="2029" y="5654"/>
                </a:lnTo>
                <a:lnTo>
                  <a:pt x="952" y="5150"/>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Sevran_Cliquer" textlink="">
        <xdr:nvSpPr>
          <xdr:cNvPr id="42" name="Sevran"/>
          <xdr:cNvSpPr>
            <a:spLocks/>
          </xdr:cNvSpPr>
        </xdr:nvSpPr>
        <xdr:spPr bwMode="auto">
          <a:xfrm>
            <a:off x="9285568" y="2292194"/>
            <a:ext cx="722948" cy="574215"/>
          </a:xfrm>
          <a:custGeom>
            <a:avLst/>
            <a:gdLst>
              <a:gd name="T0" fmla="*/ 0 w 11810"/>
              <a:gd name="T1" fmla="*/ 4757 h 9095"/>
              <a:gd name="T2" fmla="*/ 993 w 11810"/>
              <a:gd name="T3" fmla="*/ 2420 h 9095"/>
              <a:gd name="T4" fmla="*/ 3876 w 11810"/>
              <a:gd name="T5" fmla="*/ 0 h 9095"/>
              <a:gd name="T6" fmla="*/ 8732 w 11810"/>
              <a:gd name="T7" fmla="*/ 405 h 9095"/>
              <a:gd name="T8" fmla="*/ 11195 w 11810"/>
              <a:gd name="T9" fmla="*/ 3204 h 9095"/>
              <a:gd name="T10" fmla="*/ 11768 w 11810"/>
              <a:gd name="T11" fmla="*/ 5639 h 9095"/>
              <a:gd name="T12" fmla="*/ 11810 w 11810"/>
              <a:gd name="T13" fmla="*/ 5919 h 9095"/>
              <a:gd name="T14" fmla="*/ 9319 w 11810"/>
              <a:gd name="T15" fmla="*/ 5933 h 9095"/>
              <a:gd name="T16" fmla="*/ 6801 w 11810"/>
              <a:gd name="T17" fmla="*/ 8536 h 9095"/>
              <a:gd name="T18" fmla="*/ 2239 w 11810"/>
              <a:gd name="T19" fmla="*/ 9095 h 9095"/>
              <a:gd name="T20" fmla="*/ 0 w 11810"/>
              <a:gd name="T21" fmla="*/ 4757 h 90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1810" h="9095">
                <a:moveTo>
                  <a:pt x="0" y="4757"/>
                </a:moveTo>
                <a:lnTo>
                  <a:pt x="993" y="2420"/>
                </a:lnTo>
                <a:lnTo>
                  <a:pt x="3876" y="0"/>
                </a:lnTo>
                <a:lnTo>
                  <a:pt x="8732" y="405"/>
                </a:lnTo>
                <a:lnTo>
                  <a:pt x="11195" y="3204"/>
                </a:lnTo>
                <a:lnTo>
                  <a:pt x="11768" y="5639"/>
                </a:lnTo>
                <a:lnTo>
                  <a:pt x="11810" y="5919"/>
                </a:lnTo>
                <a:lnTo>
                  <a:pt x="9319" y="5933"/>
                </a:lnTo>
                <a:lnTo>
                  <a:pt x="6801" y="8536"/>
                </a:lnTo>
                <a:lnTo>
                  <a:pt x="2239" y="9095"/>
                </a:lnTo>
                <a:lnTo>
                  <a:pt x="0" y="4757"/>
                </a:lnTo>
                <a:close/>
              </a:path>
            </a:pathLst>
          </a:custGeom>
          <a:solidFill>
            <a:srgbClr val="FFFCD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grpSp>
    <xdr:clientData/>
  </xdr:twoCellAnchor>
  <mc:AlternateContent xmlns:mc="http://schemas.openxmlformats.org/markup-compatibility/2006">
    <mc:Choice xmlns:a14="http://schemas.microsoft.com/office/drawing/2010/main" Requires="a14">
      <xdr:twoCellAnchor>
        <xdr:from>
          <xdr:col>2</xdr:col>
          <xdr:colOff>285750</xdr:colOff>
          <xdr:row>10</xdr:row>
          <xdr:rowOff>171450</xdr:rowOff>
        </xdr:from>
        <xdr:to>
          <xdr:col>4</xdr:col>
          <xdr:colOff>400050</xdr:colOff>
          <xdr:row>45</xdr:row>
          <xdr:rowOff>190500</xdr:rowOff>
        </xdr:to>
        <xdr:grpSp>
          <xdr:nvGrpSpPr>
            <xdr:cNvPr id="2" name="Groupe 1"/>
            <xdr:cNvGrpSpPr/>
          </xdr:nvGrpSpPr>
          <xdr:grpSpPr>
            <a:xfrm>
              <a:off x="1333500" y="2266950"/>
              <a:ext cx="1790700" cy="8267700"/>
              <a:chOff x="1333500" y="2266950"/>
              <a:chExt cx="1790700" cy="8267700"/>
            </a:xfrm>
          </xdr:grpSpPr>
          <xdr:sp macro="" textlink="">
            <xdr:nvSpPr>
              <xdr:cNvPr id="13313" name="Button 1" hidden="1">
                <a:extLst>
                  <a:ext uri="{63B3BB69-23CF-44E3-9099-C40C66FF867C}">
                    <a14:compatExt spid="_x0000_s13313"/>
                  </a:ext>
                </a:extLst>
              </xdr:cNvPr>
              <xdr:cNvSpPr/>
            </xdr:nvSpPr>
            <xdr:spPr bwMode="auto">
              <a:xfrm>
                <a:off x="1333500" y="4486275"/>
                <a:ext cx="1771650" cy="1771650"/>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993300"/>
                    </a:solidFill>
                    <a:latin typeface="Century Gothic"/>
                  </a:rPr>
                  <a:t>Données communales</a:t>
                </a:r>
              </a:p>
            </xdr:txBody>
          </xdr:sp>
          <xdr:sp macro="" textlink="">
            <xdr:nvSpPr>
              <xdr:cNvPr id="13316" name="Button 4" hidden="1">
                <a:extLst>
                  <a:ext uri="{63B3BB69-23CF-44E3-9099-C40C66FF867C}">
                    <a14:compatExt spid="_x0000_s13316"/>
                  </a:ext>
                </a:extLst>
              </xdr:cNvPr>
              <xdr:cNvSpPr/>
            </xdr:nvSpPr>
            <xdr:spPr bwMode="auto">
              <a:xfrm>
                <a:off x="1381125" y="6781801"/>
                <a:ext cx="1743075" cy="1685924"/>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993300"/>
                    </a:solidFill>
                    <a:latin typeface="Century Gothic"/>
                  </a:rPr>
                  <a:t>Données thématiques</a:t>
                </a:r>
              </a:p>
            </xdr:txBody>
          </xdr:sp>
          <xdr:sp macro="" textlink="">
            <xdr:nvSpPr>
              <xdr:cNvPr id="13318" name="Button 6" hidden="1">
                <a:extLst>
                  <a:ext uri="{63B3BB69-23CF-44E3-9099-C40C66FF867C}">
                    <a14:compatExt spid="_x0000_s13318"/>
                  </a:ext>
                </a:extLst>
              </xdr:cNvPr>
              <xdr:cNvSpPr/>
            </xdr:nvSpPr>
            <xdr:spPr bwMode="auto">
              <a:xfrm>
                <a:off x="1390650" y="8953500"/>
                <a:ext cx="1733550" cy="1581150"/>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993300"/>
                    </a:solidFill>
                    <a:latin typeface="Century Gothic"/>
                  </a:rPr>
                  <a:t>Définitions</a:t>
                </a:r>
              </a:p>
            </xdr:txBody>
          </xdr:sp>
          <xdr:sp macro="" textlink="">
            <xdr:nvSpPr>
              <xdr:cNvPr id="13320" name="Button 8" hidden="1">
                <a:extLst>
                  <a:ext uri="{63B3BB69-23CF-44E3-9099-C40C66FF867C}">
                    <a14:compatExt spid="_x0000_s13320"/>
                  </a:ext>
                </a:extLst>
              </xdr:cNvPr>
              <xdr:cNvSpPr/>
            </xdr:nvSpPr>
            <xdr:spPr bwMode="auto">
              <a:xfrm>
                <a:off x="1333500" y="2266950"/>
                <a:ext cx="1752600" cy="1609725"/>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993300"/>
                    </a:solidFill>
                    <a:latin typeface="Century Gothic"/>
                  </a:rPr>
                  <a:t>Note de lecture</a:t>
                </a:r>
              </a:p>
            </xdr:txBody>
          </xdr:sp>
        </xdr:grp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444500</xdr:colOff>
      <xdr:row>120</xdr:row>
      <xdr:rowOff>31749</xdr:rowOff>
    </xdr:from>
    <xdr:to>
      <xdr:col>17</xdr:col>
      <xdr:colOff>365125</xdr:colOff>
      <xdr:row>146</xdr:row>
      <xdr:rowOff>206374</xdr:rowOff>
    </xdr:to>
    <xdr:pic>
      <xdr:nvPicPr>
        <xdr:cNvPr id="77" name="Image 76"/>
        <xdr:cNvPicPr>
          <a:picLocks noChangeAspect="1"/>
        </xdr:cNvPicPr>
      </xdr:nvPicPr>
      <xdr:blipFill rotWithShape="1">
        <a:blip xmlns:r="http://schemas.openxmlformats.org/officeDocument/2006/relationships" r:embed="rId1"/>
        <a:srcRect l="1910" t="30405" r="59109" b="15730"/>
        <a:stretch/>
      </xdr:blipFill>
      <xdr:spPr>
        <a:xfrm>
          <a:off x="5826125" y="26638249"/>
          <a:ext cx="7127875" cy="5540375"/>
        </a:xfrm>
        <a:prstGeom prst="rect">
          <a:avLst/>
        </a:prstGeom>
      </xdr:spPr>
    </xdr:pic>
    <xdr:clientData/>
  </xdr:twoCellAnchor>
  <xdr:twoCellAnchor editAs="oneCell">
    <xdr:from>
      <xdr:col>11</xdr:col>
      <xdr:colOff>64368</xdr:colOff>
      <xdr:row>38</xdr:row>
      <xdr:rowOff>190500</xdr:rowOff>
    </xdr:from>
    <xdr:to>
      <xdr:col>17</xdr:col>
      <xdr:colOff>534761</xdr:colOff>
      <xdr:row>71</xdr:row>
      <xdr:rowOff>95250</xdr:rowOff>
    </xdr:to>
    <xdr:pic>
      <xdr:nvPicPr>
        <xdr:cNvPr id="2" name="Image 1"/>
        <xdr:cNvPicPr>
          <a:picLocks noChangeAspect="1"/>
        </xdr:cNvPicPr>
      </xdr:nvPicPr>
      <xdr:blipFill rotWithShape="1">
        <a:blip xmlns:r="http://schemas.openxmlformats.org/officeDocument/2006/relationships" r:embed="rId2"/>
        <a:srcRect l="36984" t="17121" r="35036" b="8301"/>
        <a:stretch/>
      </xdr:blipFill>
      <xdr:spPr>
        <a:xfrm>
          <a:off x="7738797" y="7674429"/>
          <a:ext cx="5160775" cy="7892143"/>
        </a:xfrm>
        <a:prstGeom prst="rect">
          <a:avLst/>
        </a:prstGeom>
        <a:ln>
          <a:solidFill>
            <a:schemeClr val="accent1"/>
          </a:solidFill>
        </a:ln>
      </xdr:spPr>
    </xdr:pic>
    <xdr:clientData/>
  </xdr:twoCellAnchor>
  <xdr:twoCellAnchor editAs="oneCell">
    <xdr:from>
      <xdr:col>9</xdr:col>
      <xdr:colOff>19050</xdr:colOff>
      <xdr:row>5</xdr:row>
      <xdr:rowOff>2843</xdr:rowOff>
    </xdr:from>
    <xdr:to>
      <xdr:col>19</xdr:col>
      <xdr:colOff>95251</xdr:colOff>
      <xdr:row>31</xdr:row>
      <xdr:rowOff>13607</xdr:rowOff>
    </xdr:to>
    <xdr:pic>
      <xdr:nvPicPr>
        <xdr:cNvPr id="3" name="Image 2"/>
        <xdr:cNvPicPr>
          <a:picLocks noChangeAspect="1"/>
        </xdr:cNvPicPr>
      </xdr:nvPicPr>
      <xdr:blipFill rotWithShape="1">
        <a:blip xmlns:r="http://schemas.openxmlformats.org/officeDocument/2006/relationships" r:embed="rId3"/>
        <a:srcRect l="2084" t="28985" r="53588" b="16748"/>
        <a:stretch/>
      </xdr:blipFill>
      <xdr:spPr>
        <a:xfrm>
          <a:off x="6033407" y="819272"/>
          <a:ext cx="8154761" cy="5317549"/>
        </a:xfrm>
        <a:prstGeom prst="rect">
          <a:avLst/>
        </a:prstGeom>
      </xdr:spPr>
    </xdr:pic>
    <xdr:clientData/>
  </xdr:twoCellAnchor>
  <xdr:twoCellAnchor>
    <xdr:from>
      <xdr:col>7</xdr:col>
      <xdr:colOff>361950</xdr:colOff>
      <xdr:row>3</xdr:row>
      <xdr:rowOff>128588</xdr:rowOff>
    </xdr:from>
    <xdr:to>
      <xdr:col>9</xdr:col>
      <xdr:colOff>138547</xdr:colOff>
      <xdr:row>5</xdr:row>
      <xdr:rowOff>190501</xdr:rowOff>
    </xdr:to>
    <xdr:cxnSp macro="">
      <xdr:nvCxnSpPr>
        <xdr:cNvPr id="6" name="Connecteur droit 5"/>
        <xdr:cNvCxnSpPr>
          <a:endCxn id="7" idx="3"/>
        </xdr:cNvCxnSpPr>
      </xdr:nvCxnSpPr>
      <xdr:spPr>
        <a:xfrm flipH="1" flipV="1">
          <a:off x="4518314" y="544224"/>
          <a:ext cx="1439142" cy="477550"/>
        </a:xfrm>
        <a:prstGeom prst="line">
          <a:avLst/>
        </a:prstGeo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727364</xdr:colOff>
      <xdr:row>2</xdr:row>
      <xdr:rowOff>114300</xdr:rowOff>
    </xdr:from>
    <xdr:to>
      <xdr:col>7</xdr:col>
      <xdr:colOff>361950</xdr:colOff>
      <xdr:row>4</xdr:row>
      <xdr:rowOff>142875</xdr:rowOff>
    </xdr:to>
    <xdr:sp macro="" textlink="">
      <xdr:nvSpPr>
        <xdr:cNvPr id="7" name="Rectangle 6"/>
        <xdr:cNvSpPr/>
      </xdr:nvSpPr>
      <xdr:spPr>
        <a:xfrm>
          <a:off x="3221182" y="322118"/>
          <a:ext cx="1297132" cy="444212"/>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fr-FR" sz="1100">
              <a:solidFill>
                <a:schemeClr val="tx1"/>
              </a:solidFill>
            </a:rPr>
            <a:t>Vous</a:t>
          </a:r>
          <a:r>
            <a:rPr lang="fr-FR" sz="1100" baseline="0">
              <a:solidFill>
                <a:schemeClr val="tx1"/>
              </a:solidFill>
            </a:rPr>
            <a:t> êtes ici</a:t>
          </a:r>
          <a:endParaRPr lang="fr-FR" sz="1100">
            <a:solidFill>
              <a:schemeClr val="tx1"/>
            </a:solidFill>
          </a:endParaRPr>
        </a:p>
      </xdr:txBody>
    </xdr:sp>
    <xdr:clientData/>
  </xdr:twoCellAnchor>
  <xdr:twoCellAnchor>
    <xdr:from>
      <xdr:col>10</xdr:col>
      <xdr:colOff>504825</xdr:colOff>
      <xdr:row>4</xdr:row>
      <xdr:rowOff>95250</xdr:rowOff>
    </xdr:from>
    <xdr:to>
      <xdr:col>17</xdr:col>
      <xdr:colOff>762000</xdr:colOff>
      <xdr:row>31</xdr:row>
      <xdr:rowOff>180975</xdr:rowOff>
    </xdr:to>
    <xdr:sp macro="" textlink="">
      <xdr:nvSpPr>
        <xdr:cNvPr id="9" name="Ellipse 8"/>
        <xdr:cNvSpPr/>
      </xdr:nvSpPr>
      <xdr:spPr>
        <a:xfrm>
          <a:off x="7362825" y="707571"/>
          <a:ext cx="6162675" cy="5596618"/>
        </a:xfrm>
        <a:prstGeom prst="ellipse">
          <a:avLst/>
        </a:prstGeom>
        <a:no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361950</xdr:colOff>
      <xdr:row>10</xdr:row>
      <xdr:rowOff>9524</xdr:rowOff>
    </xdr:from>
    <xdr:to>
      <xdr:col>10</xdr:col>
      <xdr:colOff>710046</xdr:colOff>
      <xdr:row>13</xdr:row>
      <xdr:rowOff>0</xdr:rowOff>
    </xdr:to>
    <xdr:cxnSp macro="">
      <xdr:nvCxnSpPr>
        <xdr:cNvPr id="11" name="Connecteur droit 10"/>
        <xdr:cNvCxnSpPr>
          <a:endCxn id="19" idx="3"/>
        </xdr:cNvCxnSpPr>
      </xdr:nvCxnSpPr>
      <xdr:spPr>
        <a:xfrm flipH="1" flipV="1">
          <a:off x="4902200" y="1872191"/>
          <a:ext cx="2856346" cy="498476"/>
        </a:xfrm>
        <a:prstGeom prst="line">
          <a:avLst/>
        </a:prstGeo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361950</xdr:colOff>
      <xdr:row>9</xdr:row>
      <xdr:rowOff>155864</xdr:rowOff>
    </xdr:from>
    <xdr:to>
      <xdr:col>9</xdr:col>
      <xdr:colOff>155865</xdr:colOff>
      <xdr:row>10</xdr:row>
      <xdr:rowOff>9524</xdr:rowOff>
    </xdr:to>
    <xdr:cxnSp macro="">
      <xdr:nvCxnSpPr>
        <xdr:cNvPr id="17" name="Connecteur droit 16"/>
        <xdr:cNvCxnSpPr>
          <a:endCxn id="19" idx="3"/>
        </xdr:cNvCxnSpPr>
      </xdr:nvCxnSpPr>
      <xdr:spPr>
        <a:xfrm flipH="1">
          <a:off x="4902200" y="1849197"/>
          <a:ext cx="1466082" cy="22994"/>
        </a:xfrm>
        <a:prstGeom prst="line">
          <a:avLst/>
        </a:prstGeo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762000</xdr:colOff>
      <xdr:row>8</xdr:row>
      <xdr:rowOff>114299</xdr:rowOff>
    </xdr:from>
    <xdr:to>
      <xdr:col>7</xdr:col>
      <xdr:colOff>361950</xdr:colOff>
      <xdr:row>11</xdr:row>
      <xdr:rowOff>74082</xdr:rowOff>
    </xdr:to>
    <xdr:sp macro="" textlink="">
      <xdr:nvSpPr>
        <xdr:cNvPr id="19" name="Rectangle 18"/>
        <xdr:cNvSpPr/>
      </xdr:nvSpPr>
      <xdr:spPr>
        <a:xfrm>
          <a:off x="3630083" y="1638299"/>
          <a:ext cx="1272117" cy="467783"/>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fr-FR" sz="1100">
              <a:solidFill>
                <a:schemeClr val="tx1"/>
              </a:solidFill>
            </a:rPr>
            <a:t>Feuille "COMMIUNE"</a:t>
          </a:r>
        </a:p>
      </xdr:txBody>
    </xdr:sp>
    <xdr:clientData/>
  </xdr:twoCellAnchor>
  <xdr:twoCellAnchor>
    <xdr:from>
      <xdr:col>7</xdr:col>
      <xdr:colOff>342900</xdr:colOff>
      <xdr:row>14</xdr:row>
      <xdr:rowOff>51956</xdr:rowOff>
    </xdr:from>
    <xdr:to>
      <xdr:col>9</xdr:col>
      <xdr:colOff>155865</xdr:colOff>
      <xdr:row>14</xdr:row>
      <xdr:rowOff>53975</xdr:rowOff>
    </xdr:to>
    <xdr:cxnSp macro="">
      <xdr:nvCxnSpPr>
        <xdr:cNvPr id="27" name="Connecteur droit 26"/>
        <xdr:cNvCxnSpPr>
          <a:endCxn id="30" idx="3"/>
        </xdr:cNvCxnSpPr>
      </xdr:nvCxnSpPr>
      <xdr:spPr>
        <a:xfrm flipH="1">
          <a:off x="4883150" y="2591956"/>
          <a:ext cx="1485132" cy="2019"/>
        </a:xfrm>
        <a:prstGeom prst="line">
          <a:avLst/>
        </a:prstGeo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742950</xdr:colOff>
      <xdr:row>13</xdr:row>
      <xdr:rowOff>2116</xdr:rowOff>
    </xdr:from>
    <xdr:to>
      <xdr:col>7</xdr:col>
      <xdr:colOff>342900</xdr:colOff>
      <xdr:row>15</xdr:row>
      <xdr:rowOff>105834</xdr:rowOff>
    </xdr:to>
    <xdr:sp macro="" textlink="">
      <xdr:nvSpPr>
        <xdr:cNvPr id="30" name="Rectangle 29"/>
        <xdr:cNvSpPr/>
      </xdr:nvSpPr>
      <xdr:spPr>
        <a:xfrm>
          <a:off x="3611033" y="2372783"/>
          <a:ext cx="1272117" cy="442384"/>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fr-FR" sz="1100">
              <a:solidFill>
                <a:schemeClr val="tx1"/>
              </a:solidFill>
            </a:rPr>
            <a:t>Feuille "DEPARTEMENT"</a:t>
          </a:r>
        </a:p>
      </xdr:txBody>
    </xdr:sp>
    <xdr:clientData/>
  </xdr:twoCellAnchor>
  <xdr:twoCellAnchor>
    <xdr:from>
      <xdr:col>7</xdr:col>
      <xdr:colOff>355600</xdr:colOff>
      <xdr:row>17</xdr:row>
      <xdr:rowOff>78893</xdr:rowOff>
    </xdr:from>
    <xdr:to>
      <xdr:col>9</xdr:col>
      <xdr:colOff>152977</xdr:colOff>
      <xdr:row>17</xdr:row>
      <xdr:rowOff>112183</xdr:rowOff>
    </xdr:to>
    <xdr:cxnSp macro="">
      <xdr:nvCxnSpPr>
        <xdr:cNvPr id="34" name="Connecteur droit 33"/>
        <xdr:cNvCxnSpPr>
          <a:endCxn id="35" idx="3"/>
        </xdr:cNvCxnSpPr>
      </xdr:nvCxnSpPr>
      <xdr:spPr>
        <a:xfrm flipH="1">
          <a:off x="4895850" y="3126893"/>
          <a:ext cx="1469544" cy="33290"/>
        </a:xfrm>
        <a:prstGeom prst="line">
          <a:avLst/>
        </a:prstGeo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755650</xdr:colOff>
      <xdr:row>16</xdr:row>
      <xdr:rowOff>33866</xdr:rowOff>
    </xdr:from>
    <xdr:to>
      <xdr:col>7</xdr:col>
      <xdr:colOff>355600</xdr:colOff>
      <xdr:row>19</xdr:row>
      <xdr:rowOff>21166</xdr:rowOff>
    </xdr:to>
    <xdr:sp macro="" textlink="">
      <xdr:nvSpPr>
        <xdr:cNvPr id="35" name="Rectangle 34"/>
        <xdr:cNvSpPr/>
      </xdr:nvSpPr>
      <xdr:spPr>
        <a:xfrm>
          <a:off x="3623733" y="2912533"/>
          <a:ext cx="1272117" cy="495300"/>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fr-FR" sz="1100">
              <a:solidFill>
                <a:schemeClr val="tx1"/>
              </a:solidFill>
            </a:rPr>
            <a:t>Feuille "DEFINITIONS"</a:t>
          </a:r>
        </a:p>
      </xdr:txBody>
    </xdr:sp>
    <xdr:clientData/>
  </xdr:twoCellAnchor>
  <xdr:twoCellAnchor>
    <xdr:from>
      <xdr:col>10</xdr:col>
      <xdr:colOff>394607</xdr:colOff>
      <xdr:row>41</xdr:row>
      <xdr:rowOff>35378</xdr:rowOff>
    </xdr:from>
    <xdr:to>
      <xdr:col>12</xdr:col>
      <xdr:colOff>677636</xdr:colOff>
      <xdr:row>41</xdr:row>
      <xdr:rowOff>272142</xdr:rowOff>
    </xdr:to>
    <xdr:cxnSp macro="">
      <xdr:nvCxnSpPr>
        <xdr:cNvPr id="18" name="Connecteur droit avec flèche 17"/>
        <xdr:cNvCxnSpPr/>
      </xdr:nvCxnSpPr>
      <xdr:spPr>
        <a:xfrm flipV="1">
          <a:off x="7225393" y="8376557"/>
          <a:ext cx="1970314" cy="2367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762000</xdr:colOff>
      <xdr:row>41</xdr:row>
      <xdr:rowOff>108858</xdr:rowOff>
    </xdr:from>
    <xdr:to>
      <xdr:col>10</xdr:col>
      <xdr:colOff>361950</xdr:colOff>
      <xdr:row>43</xdr:row>
      <xdr:rowOff>108858</xdr:rowOff>
    </xdr:to>
    <xdr:sp macro="" textlink="">
      <xdr:nvSpPr>
        <xdr:cNvPr id="31" name="Rectangle 30"/>
        <xdr:cNvSpPr/>
      </xdr:nvSpPr>
      <xdr:spPr>
        <a:xfrm>
          <a:off x="5905500" y="8450037"/>
          <a:ext cx="1287236" cy="571500"/>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fr-FR" sz="1200">
              <a:solidFill>
                <a:schemeClr val="tx1"/>
              </a:solidFill>
            </a:rPr>
            <a:t>Choix</a:t>
          </a:r>
          <a:r>
            <a:rPr lang="fr-FR" sz="1200" baseline="0">
              <a:solidFill>
                <a:schemeClr val="tx1"/>
              </a:solidFill>
            </a:rPr>
            <a:t> de la commune (1</a:t>
          </a:r>
          <a:r>
            <a:rPr lang="fr-FR" sz="1400" baseline="0">
              <a:solidFill>
                <a:schemeClr val="tx1"/>
              </a:solidFill>
            </a:rPr>
            <a:t>)</a:t>
          </a:r>
          <a:endParaRPr lang="fr-FR" sz="1100">
            <a:solidFill>
              <a:schemeClr val="tx1"/>
            </a:solidFill>
          </a:endParaRPr>
        </a:p>
      </xdr:txBody>
    </xdr:sp>
    <xdr:clientData/>
  </xdr:twoCellAnchor>
  <xdr:twoCellAnchor>
    <xdr:from>
      <xdr:col>6</xdr:col>
      <xdr:colOff>775608</xdr:colOff>
      <xdr:row>38</xdr:row>
      <xdr:rowOff>195943</xdr:rowOff>
    </xdr:from>
    <xdr:to>
      <xdr:col>8</xdr:col>
      <xdr:colOff>527958</xdr:colOff>
      <xdr:row>42</xdr:row>
      <xdr:rowOff>111579</xdr:rowOff>
    </xdr:to>
    <xdr:sp macro="" textlink="">
      <xdr:nvSpPr>
        <xdr:cNvPr id="32" name="Rectangle 31"/>
        <xdr:cNvSpPr/>
      </xdr:nvSpPr>
      <xdr:spPr>
        <a:xfrm>
          <a:off x="4259037" y="7679872"/>
          <a:ext cx="1439635" cy="1058636"/>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fr-FR" sz="1200">
              <a:solidFill>
                <a:schemeClr val="tx1"/>
              </a:solidFill>
            </a:rPr>
            <a:t>Choix</a:t>
          </a:r>
          <a:r>
            <a:rPr lang="fr-FR" sz="1200" baseline="0">
              <a:solidFill>
                <a:schemeClr val="tx1"/>
              </a:solidFill>
            </a:rPr>
            <a:t> de la commune</a:t>
          </a:r>
          <a:r>
            <a:rPr lang="fr-FR" sz="1100" baseline="0">
              <a:solidFill>
                <a:schemeClr val="tx1"/>
              </a:solidFill>
            </a:rPr>
            <a:t> (2)</a:t>
          </a:r>
        </a:p>
        <a:p>
          <a:pPr algn="ctr"/>
          <a:r>
            <a:rPr lang="fr-FR" sz="1100" baseline="0">
              <a:solidFill>
                <a:schemeClr val="tx1"/>
              </a:solidFill>
            </a:rPr>
            <a:t>(ou département)</a:t>
          </a:r>
          <a:endParaRPr lang="fr-FR" sz="1100">
            <a:solidFill>
              <a:schemeClr val="tx1"/>
            </a:solidFill>
          </a:endParaRPr>
        </a:p>
      </xdr:txBody>
    </xdr:sp>
    <xdr:clientData/>
  </xdr:twoCellAnchor>
  <xdr:twoCellAnchor>
    <xdr:from>
      <xdr:col>8</xdr:col>
      <xdr:colOff>517071</xdr:colOff>
      <xdr:row>39</xdr:row>
      <xdr:rowOff>108857</xdr:rowOff>
    </xdr:from>
    <xdr:to>
      <xdr:col>13</xdr:col>
      <xdr:colOff>421822</xdr:colOff>
      <xdr:row>40</xdr:row>
      <xdr:rowOff>176892</xdr:rowOff>
    </xdr:to>
    <xdr:cxnSp macro="">
      <xdr:nvCxnSpPr>
        <xdr:cNvPr id="33" name="Connecteur droit avec flèche 32"/>
        <xdr:cNvCxnSpPr/>
      </xdr:nvCxnSpPr>
      <xdr:spPr>
        <a:xfrm>
          <a:off x="5660571" y="7878536"/>
          <a:ext cx="4122965" cy="3537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802822</xdr:colOff>
      <xdr:row>41</xdr:row>
      <xdr:rowOff>77040</xdr:rowOff>
    </xdr:from>
    <xdr:to>
      <xdr:col>21</xdr:col>
      <xdr:colOff>435429</xdr:colOff>
      <xdr:row>45</xdr:row>
      <xdr:rowOff>68035</xdr:rowOff>
    </xdr:to>
    <xdr:sp macro="" textlink="">
      <xdr:nvSpPr>
        <xdr:cNvPr id="41" name="Rectangle 40"/>
        <xdr:cNvSpPr/>
      </xdr:nvSpPr>
      <xdr:spPr>
        <a:xfrm>
          <a:off x="15076315" y="9174816"/>
          <a:ext cx="1313489" cy="1139598"/>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fr-FR" sz="1200">
              <a:solidFill>
                <a:schemeClr val="tx1"/>
              </a:solidFill>
            </a:rPr>
            <a:t>Cliquer pour exporter</a:t>
          </a:r>
          <a:r>
            <a:rPr lang="fr-FR" sz="1200" baseline="0">
              <a:solidFill>
                <a:schemeClr val="tx1"/>
              </a:solidFill>
            </a:rPr>
            <a:t> en PDF (vers Bureau)</a:t>
          </a:r>
          <a:endParaRPr lang="fr-FR" sz="1100">
            <a:solidFill>
              <a:schemeClr val="tx1"/>
            </a:solidFill>
          </a:endParaRPr>
        </a:p>
      </xdr:txBody>
    </xdr:sp>
    <xdr:clientData/>
  </xdr:twoCellAnchor>
  <xdr:twoCellAnchor>
    <xdr:from>
      <xdr:col>19</xdr:col>
      <xdr:colOff>169937</xdr:colOff>
      <xdr:row>43</xdr:row>
      <xdr:rowOff>72538</xdr:rowOff>
    </xdr:from>
    <xdr:to>
      <xdr:col>19</xdr:col>
      <xdr:colOff>802822</xdr:colOff>
      <xdr:row>44</xdr:row>
      <xdr:rowOff>180319</xdr:rowOff>
    </xdr:to>
    <xdr:cxnSp macro="">
      <xdr:nvCxnSpPr>
        <xdr:cNvPr id="43" name="Connecteur droit avec flèche 42"/>
        <xdr:cNvCxnSpPr>
          <a:stCxn id="41" idx="1"/>
        </xdr:cNvCxnSpPr>
      </xdr:nvCxnSpPr>
      <xdr:spPr>
        <a:xfrm flipH="1">
          <a:off x="14443430" y="9744615"/>
          <a:ext cx="632885" cy="39493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802822</xdr:colOff>
      <xdr:row>45</xdr:row>
      <xdr:rowOff>244928</xdr:rowOff>
    </xdr:from>
    <xdr:to>
      <xdr:col>21</xdr:col>
      <xdr:colOff>449036</xdr:colOff>
      <xdr:row>49</xdr:row>
      <xdr:rowOff>27213</xdr:rowOff>
    </xdr:to>
    <xdr:sp macro="" textlink="">
      <xdr:nvSpPr>
        <xdr:cNvPr id="44" name="Rectangle 43"/>
        <xdr:cNvSpPr/>
      </xdr:nvSpPr>
      <xdr:spPr>
        <a:xfrm>
          <a:off x="15226393" y="9729107"/>
          <a:ext cx="1333500" cy="843642"/>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fr-FR" sz="1200">
              <a:solidFill>
                <a:schemeClr val="tx1"/>
              </a:solidFill>
            </a:rPr>
            <a:t>Possibilité</a:t>
          </a:r>
          <a:r>
            <a:rPr lang="fr-FR" sz="1200" baseline="0">
              <a:solidFill>
                <a:schemeClr val="tx1"/>
              </a:solidFill>
            </a:rPr>
            <a:t> de retourner au menu</a:t>
          </a:r>
          <a:endParaRPr lang="fr-FR" sz="1100">
            <a:solidFill>
              <a:schemeClr val="tx1"/>
            </a:solidFill>
          </a:endParaRPr>
        </a:p>
      </xdr:txBody>
    </xdr:sp>
    <xdr:clientData/>
  </xdr:twoCellAnchor>
  <xdr:twoCellAnchor>
    <xdr:from>
      <xdr:col>19</xdr:col>
      <xdr:colOff>176893</xdr:colOff>
      <xdr:row>46</xdr:row>
      <xdr:rowOff>95250</xdr:rowOff>
    </xdr:from>
    <xdr:to>
      <xdr:col>19</xdr:col>
      <xdr:colOff>802822</xdr:colOff>
      <xdr:row>47</xdr:row>
      <xdr:rowOff>199916</xdr:rowOff>
    </xdr:to>
    <xdr:cxnSp macro="">
      <xdr:nvCxnSpPr>
        <xdr:cNvPr id="45" name="Connecteur droit avec flèche 44"/>
        <xdr:cNvCxnSpPr>
          <a:stCxn id="44" idx="1"/>
        </xdr:cNvCxnSpPr>
      </xdr:nvCxnSpPr>
      <xdr:spPr>
        <a:xfrm flipH="1">
          <a:off x="14627679" y="10708821"/>
          <a:ext cx="625929" cy="32238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17</xdr:col>
          <xdr:colOff>544286</xdr:colOff>
          <xdr:row>39</xdr:row>
          <xdr:rowOff>68035</xdr:rowOff>
        </xdr:from>
        <xdr:to>
          <xdr:col>19</xdr:col>
          <xdr:colOff>176893</xdr:colOff>
          <xdr:row>54</xdr:row>
          <xdr:rowOff>170956</xdr:rowOff>
        </xdr:to>
        <xdr:grpSp>
          <xdr:nvGrpSpPr>
            <xdr:cNvPr id="14" name="Groupe 13"/>
            <xdr:cNvGrpSpPr/>
          </xdr:nvGrpSpPr>
          <xdr:grpSpPr>
            <a:xfrm>
              <a:off x="13133161" y="8450035"/>
              <a:ext cx="1315357" cy="4357421"/>
              <a:chOff x="13280572" y="7837714"/>
              <a:chExt cx="1319893" cy="4035383"/>
            </a:xfrm>
          </xdr:grpSpPr>
          <xdr:sp macro="" textlink="">
            <xdr:nvSpPr>
              <xdr:cNvPr id="17413" name="Button 5" hidden="1">
                <a:extLst>
                  <a:ext uri="{63B3BB69-23CF-44E3-9099-C40C66FF867C}">
                    <a14:compatExt spid="_x0000_s17413"/>
                  </a:ext>
                </a:extLst>
              </xdr:cNvPr>
              <xdr:cNvSpPr/>
            </xdr:nvSpPr>
            <xdr:spPr bwMode="auto">
              <a:xfrm>
                <a:off x="13301531" y="10072913"/>
                <a:ext cx="1298934" cy="842123"/>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400" b="1" i="0" u="none" strike="noStrike" baseline="0">
                    <a:solidFill>
                      <a:srgbClr val="993300"/>
                    </a:solidFill>
                    <a:latin typeface="Century Gothic"/>
                  </a:rPr>
                  <a:t>Données communales</a:t>
                </a:r>
              </a:p>
            </xdr:txBody>
          </xdr:sp>
          <xdr:sp macro="" textlink="">
            <xdr:nvSpPr>
              <xdr:cNvPr id="17414" name="Button 6" hidden="1">
                <a:extLst>
                  <a:ext uri="{63B3BB69-23CF-44E3-9099-C40C66FF867C}">
                    <a14:compatExt spid="_x0000_s17414"/>
                  </a:ext>
                </a:extLst>
              </xdr:cNvPr>
              <xdr:cNvSpPr/>
            </xdr:nvSpPr>
            <xdr:spPr bwMode="auto">
              <a:xfrm>
                <a:off x="13294540" y="8845685"/>
                <a:ext cx="1298934" cy="835126"/>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400" b="1" i="0" u="none" strike="noStrike" baseline="0">
                    <a:solidFill>
                      <a:srgbClr val="993300"/>
                    </a:solidFill>
                    <a:latin typeface="Century Gothic"/>
                  </a:rPr>
                  <a:t>Exporter en PDF</a:t>
                </a:r>
              </a:p>
            </xdr:txBody>
          </xdr:sp>
          <xdr:sp macro="" textlink="">
            <xdr:nvSpPr>
              <xdr:cNvPr id="17415" name="Button 7" hidden="1">
                <a:extLst>
                  <a:ext uri="{63B3BB69-23CF-44E3-9099-C40C66FF867C}">
                    <a14:compatExt spid="_x0000_s17415"/>
                  </a:ext>
                </a:extLst>
              </xdr:cNvPr>
              <xdr:cNvSpPr/>
            </xdr:nvSpPr>
            <xdr:spPr bwMode="auto">
              <a:xfrm>
                <a:off x="13322474" y="11125582"/>
                <a:ext cx="1271001" cy="747515"/>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400" b="1" i="0" u="none" strike="noStrike" baseline="0">
                    <a:solidFill>
                      <a:srgbClr val="993300"/>
                    </a:solidFill>
                    <a:latin typeface="Century Gothic"/>
                  </a:rPr>
                  <a:t>Définitions</a:t>
                </a:r>
              </a:p>
            </xdr:txBody>
          </xdr:sp>
          <xdr:sp macro="" textlink="">
            <xdr:nvSpPr>
              <xdr:cNvPr id="17416" name="Button 8" hidden="1">
                <a:extLst>
                  <a:ext uri="{63B3BB69-23CF-44E3-9099-C40C66FF867C}">
                    <a14:compatExt spid="_x0000_s17416"/>
                  </a:ext>
                </a:extLst>
              </xdr:cNvPr>
              <xdr:cNvSpPr/>
            </xdr:nvSpPr>
            <xdr:spPr bwMode="auto">
              <a:xfrm>
                <a:off x="13280572" y="7837714"/>
                <a:ext cx="1284967" cy="757622"/>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400" b="1" i="0" u="none" strike="noStrike" baseline="0">
                    <a:solidFill>
                      <a:srgbClr val="993300"/>
                    </a:solidFill>
                    <a:latin typeface="Century Gothic"/>
                  </a:rPr>
                  <a:t>Note de lecture</a:t>
                </a:r>
              </a:p>
            </xdr:txBody>
          </xdr:sp>
        </xdr:grpSp>
        <xdr:clientData/>
      </xdr:twoCellAnchor>
    </mc:Choice>
    <mc:Fallback/>
  </mc:AlternateContent>
  <xdr:twoCellAnchor>
    <xdr:from>
      <xdr:col>19</xdr:col>
      <xdr:colOff>748393</xdr:colOff>
      <xdr:row>50</xdr:row>
      <xdr:rowOff>68036</xdr:rowOff>
    </xdr:from>
    <xdr:to>
      <xdr:col>21</xdr:col>
      <xdr:colOff>394607</xdr:colOff>
      <xdr:row>54</xdr:row>
      <xdr:rowOff>95250</xdr:rowOff>
    </xdr:to>
    <xdr:sp macro="" textlink="">
      <xdr:nvSpPr>
        <xdr:cNvPr id="49" name="Rectangle 48"/>
        <xdr:cNvSpPr/>
      </xdr:nvSpPr>
      <xdr:spPr>
        <a:xfrm>
          <a:off x="15171964" y="10817679"/>
          <a:ext cx="1333500" cy="843642"/>
        </a:xfrm>
        <a:prstGeom prst="rect">
          <a:avLst/>
        </a:prstGeom>
        <a:solidFill>
          <a:sysClr val="window" lastClr="FFFFFF"/>
        </a:solidFill>
        <a:ln w="25400" cap="flat" cmpd="sng" algn="ctr">
          <a:solidFill>
            <a:srgbClr val="9B2D1F"/>
          </a:solidFill>
          <a:prstDash val="solid"/>
        </a:ln>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200" b="0" i="0" u="none" strike="noStrike" kern="0" cap="none" spc="0" normalizeH="0" baseline="0" noProof="0">
              <a:ln>
                <a:noFill/>
              </a:ln>
              <a:solidFill>
                <a:sysClr val="windowText" lastClr="000000"/>
              </a:solidFill>
              <a:effectLst/>
              <a:uLnTx/>
              <a:uFillTx/>
              <a:latin typeface="Century Gothic"/>
              <a:ea typeface="+mn-ea"/>
              <a:cs typeface="+mn-cs"/>
            </a:rPr>
            <a:t>Cliquer pour l'onglet définition</a:t>
          </a:r>
          <a:endParaRPr kumimoji="0" lang="fr-FR" sz="1100" b="0" i="0" u="none" strike="noStrike" kern="0" cap="none" spc="0" normalizeH="0" baseline="0" noProof="0">
            <a:ln>
              <a:noFill/>
            </a:ln>
            <a:solidFill>
              <a:sysClr val="windowText" lastClr="000000"/>
            </a:solidFill>
            <a:effectLst/>
            <a:uLnTx/>
            <a:uFillTx/>
            <a:latin typeface="Century Gothic"/>
            <a:ea typeface="+mn-ea"/>
            <a:cs typeface="+mn-cs"/>
          </a:endParaRPr>
        </a:p>
      </xdr:txBody>
    </xdr:sp>
    <xdr:clientData/>
  </xdr:twoCellAnchor>
  <xdr:twoCellAnchor>
    <xdr:from>
      <xdr:col>19</xdr:col>
      <xdr:colOff>176893</xdr:colOff>
      <xdr:row>52</xdr:row>
      <xdr:rowOff>0</xdr:rowOff>
    </xdr:from>
    <xdr:to>
      <xdr:col>19</xdr:col>
      <xdr:colOff>775607</xdr:colOff>
      <xdr:row>53</xdr:row>
      <xdr:rowOff>13608</xdr:rowOff>
    </xdr:to>
    <xdr:cxnSp macro="">
      <xdr:nvCxnSpPr>
        <xdr:cNvPr id="50" name="Connecteur droit avec flèche 49"/>
        <xdr:cNvCxnSpPr/>
      </xdr:nvCxnSpPr>
      <xdr:spPr>
        <a:xfrm flipH="1">
          <a:off x="14627679" y="11933464"/>
          <a:ext cx="598714" cy="217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805423</xdr:colOff>
      <xdr:row>37</xdr:row>
      <xdr:rowOff>301158</xdr:rowOff>
    </xdr:from>
    <xdr:to>
      <xdr:col>21</xdr:col>
      <xdr:colOff>427224</xdr:colOff>
      <xdr:row>40</xdr:row>
      <xdr:rowOff>128267</xdr:rowOff>
    </xdr:to>
    <xdr:sp macro="" textlink="">
      <xdr:nvSpPr>
        <xdr:cNvPr id="52" name="Rectangle 51"/>
        <xdr:cNvSpPr/>
      </xdr:nvSpPr>
      <xdr:spPr>
        <a:xfrm>
          <a:off x="15078916" y="8201305"/>
          <a:ext cx="1302683" cy="737587"/>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fr-FR" sz="1200">
              <a:solidFill>
                <a:schemeClr val="tx1"/>
              </a:solidFill>
            </a:rPr>
            <a:t>Cliquer</a:t>
          </a:r>
          <a:r>
            <a:rPr lang="fr-FR" sz="1200" baseline="0">
              <a:solidFill>
                <a:schemeClr val="tx1"/>
              </a:solidFill>
            </a:rPr>
            <a:t> pour arriver ici</a:t>
          </a:r>
          <a:endParaRPr lang="fr-FR" sz="1100">
            <a:solidFill>
              <a:schemeClr val="tx1"/>
            </a:solidFill>
          </a:endParaRPr>
        </a:p>
      </xdr:txBody>
    </xdr:sp>
    <xdr:clientData/>
  </xdr:twoCellAnchor>
  <xdr:twoCellAnchor>
    <xdr:from>
      <xdr:col>19</xdr:col>
      <xdr:colOff>121665</xdr:colOff>
      <xdr:row>39</xdr:row>
      <xdr:rowOff>46625</xdr:rowOff>
    </xdr:from>
    <xdr:to>
      <xdr:col>19</xdr:col>
      <xdr:colOff>805423</xdr:colOff>
      <xdr:row>40</xdr:row>
      <xdr:rowOff>141875</xdr:rowOff>
    </xdr:to>
    <xdr:cxnSp macro="">
      <xdr:nvCxnSpPr>
        <xdr:cNvPr id="53" name="Connecteur droit avec flèche 52"/>
        <xdr:cNvCxnSpPr>
          <a:stCxn id="52" idx="1"/>
        </xdr:cNvCxnSpPr>
      </xdr:nvCxnSpPr>
      <xdr:spPr>
        <a:xfrm flipH="1">
          <a:off x="14395158" y="8570099"/>
          <a:ext cx="683758" cy="38240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530678</xdr:colOff>
      <xdr:row>78</xdr:row>
      <xdr:rowOff>54429</xdr:rowOff>
    </xdr:from>
    <xdr:to>
      <xdr:col>18</xdr:col>
      <xdr:colOff>5227</xdr:colOff>
      <xdr:row>113</xdr:row>
      <xdr:rowOff>68036</xdr:rowOff>
    </xdr:to>
    <xdr:pic>
      <xdr:nvPicPr>
        <xdr:cNvPr id="13" name="Image 12"/>
        <xdr:cNvPicPr>
          <a:picLocks noChangeAspect="1"/>
        </xdr:cNvPicPr>
      </xdr:nvPicPr>
      <xdr:blipFill rotWithShape="1">
        <a:blip xmlns:r="http://schemas.openxmlformats.org/officeDocument/2006/relationships" r:embed="rId4"/>
        <a:srcRect l="36701" t="23019" r="34515" b="13217"/>
        <a:stretch/>
      </xdr:blipFill>
      <xdr:spPr>
        <a:xfrm>
          <a:off x="7388678" y="17090572"/>
          <a:ext cx="5842011" cy="7279821"/>
        </a:xfrm>
        <a:prstGeom prst="rect">
          <a:avLst/>
        </a:prstGeom>
        <a:ln>
          <a:solidFill>
            <a:schemeClr val="accent1"/>
          </a:solidFill>
        </a:ln>
      </xdr:spPr>
    </xdr:pic>
    <xdr:clientData/>
  </xdr:twoCellAnchor>
  <xdr:twoCellAnchor>
    <xdr:from>
      <xdr:col>6</xdr:col>
      <xdr:colOff>462643</xdr:colOff>
      <xdr:row>77</xdr:row>
      <xdr:rowOff>136070</xdr:rowOff>
    </xdr:from>
    <xdr:to>
      <xdr:col>8</xdr:col>
      <xdr:colOff>487136</xdr:colOff>
      <xdr:row>84</xdr:row>
      <xdr:rowOff>27213</xdr:rowOff>
    </xdr:to>
    <xdr:sp macro="" textlink="">
      <xdr:nvSpPr>
        <xdr:cNvPr id="57" name="Rectangle 56"/>
        <xdr:cNvSpPr/>
      </xdr:nvSpPr>
      <xdr:spPr>
        <a:xfrm>
          <a:off x="3918857" y="16668749"/>
          <a:ext cx="1711779" cy="1319893"/>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fr-FR" sz="1200">
              <a:solidFill>
                <a:schemeClr val="tx1"/>
              </a:solidFill>
            </a:rPr>
            <a:t>Choix du thème: </a:t>
          </a:r>
        </a:p>
        <a:p>
          <a:pPr algn="ctr"/>
          <a:r>
            <a:rPr lang="fr-FR" sz="1200">
              <a:solidFill>
                <a:schemeClr val="tx1"/>
              </a:solidFill>
            </a:rPr>
            <a:t>Démographie,</a:t>
          </a:r>
          <a:r>
            <a:rPr lang="fr-FR" sz="1200" baseline="0">
              <a:solidFill>
                <a:schemeClr val="tx1"/>
              </a:solidFill>
            </a:rPr>
            <a:t> Insertion, Enfance et famille, Handicap, Séniors</a:t>
          </a:r>
          <a:endParaRPr lang="fr-FR" sz="1100">
            <a:solidFill>
              <a:schemeClr val="tx1"/>
            </a:solidFill>
          </a:endParaRPr>
        </a:p>
      </xdr:txBody>
    </xdr:sp>
    <xdr:clientData/>
  </xdr:twoCellAnchor>
  <xdr:twoCellAnchor>
    <xdr:from>
      <xdr:col>8</xdr:col>
      <xdr:colOff>489857</xdr:colOff>
      <xdr:row>78</xdr:row>
      <xdr:rowOff>163285</xdr:rowOff>
    </xdr:from>
    <xdr:to>
      <xdr:col>10</xdr:col>
      <xdr:colOff>653144</xdr:colOff>
      <xdr:row>81</xdr:row>
      <xdr:rowOff>27214</xdr:rowOff>
    </xdr:to>
    <xdr:cxnSp macro="">
      <xdr:nvCxnSpPr>
        <xdr:cNvPr id="58" name="Connecteur droit avec flèche 57"/>
        <xdr:cNvCxnSpPr/>
      </xdr:nvCxnSpPr>
      <xdr:spPr>
        <a:xfrm>
          <a:off x="5633357" y="16900071"/>
          <a:ext cx="1850573" cy="476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816429</xdr:colOff>
      <xdr:row>86</xdr:row>
      <xdr:rowOff>13607</xdr:rowOff>
    </xdr:from>
    <xdr:to>
      <xdr:col>8</xdr:col>
      <xdr:colOff>840922</xdr:colOff>
      <xdr:row>92</xdr:row>
      <xdr:rowOff>108857</xdr:rowOff>
    </xdr:to>
    <xdr:sp macro="" textlink="">
      <xdr:nvSpPr>
        <xdr:cNvPr id="61" name="Rectangle 60"/>
        <xdr:cNvSpPr/>
      </xdr:nvSpPr>
      <xdr:spPr>
        <a:xfrm>
          <a:off x="4272643" y="18383250"/>
          <a:ext cx="1711779" cy="1319893"/>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fr-FR" sz="1200">
              <a:solidFill>
                <a:schemeClr val="tx1"/>
              </a:solidFill>
            </a:rPr>
            <a:t>Choix de l'indicateur</a:t>
          </a:r>
          <a:r>
            <a:rPr lang="fr-FR" sz="1200" baseline="0">
              <a:solidFill>
                <a:schemeClr val="tx1"/>
              </a:solidFill>
            </a:rPr>
            <a:t> selon le thème choisi précédemment</a:t>
          </a:r>
          <a:endParaRPr lang="fr-FR" sz="1100">
            <a:solidFill>
              <a:schemeClr val="tx1"/>
            </a:solidFill>
          </a:endParaRPr>
        </a:p>
      </xdr:txBody>
    </xdr:sp>
    <xdr:clientData/>
  </xdr:twoCellAnchor>
  <xdr:twoCellAnchor>
    <xdr:from>
      <xdr:col>9</xdr:col>
      <xdr:colOff>0</xdr:colOff>
      <xdr:row>82</xdr:row>
      <xdr:rowOff>68036</xdr:rowOff>
    </xdr:from>
    <xdr:to>
      <xdr:col>10</xdr:col>
      <xdr:colOff>625928</xdr:colOff>
      <xdr:row>89</xdr:row>
      <xdr:rowOff>108857</xdr:rowOff>
    </xdr:to>
    <xdr:cxnSp macro="">
      <xdr:nvCxnSpPr>
        <xdr:cNvPr id="62" name="Connecteur droit avec flèche 61"/>
        <xdr:cNvCxnSpPr/>
      </xdr:nvCxnSpPr>
      <xdr:spPr>
        <a:xfrm flipV="1">
          <a:off x="5987143" y="17621250"/>
          <a:ext cx="1469571" cy="146957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190500</xdr:colOff>
      <xdr:row>87</xdr:row>
      <xdr:rowOff>190498</xdr:rowOff>
    </xdr:from>
    <xdr:to>
      <xdr:col>18</xdr:col>
      <xdr:colOff>585106</xdr:colOff>
      <xdr:row>87</xdr:row>
      <xdr:rowOff>190500</xdr:rowOff>
    </xdr:to>
    <xdr:cxnSp macro="">
      <xdr:nvCxnSpPr>
        <xdr:cNvPr id="64" name="Connecteur droit avec flèche 63"/>
        <xdr:cNvCxnSpPr/>
      </xdr:nvCxnSpPr>
      <xdr:spPr>
        <a:xfrm flipH="1">
          <a:off x="12083143" y="18764248"/>
          <a:ext cx="2081892" cy="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476250</xdr:colOff>
      <xdr:row>87</xdr:row>
      <xdr:rowOff>13606</xdr:rowOff>
    </xdr:from>
    <xdr:to>
      <xdr:col>20</xdr:col>
      <xdr:colOff>122464</xdr:colOff>
      <xdr:row>93</xdr:row>
      <xdr:rowOff>81643</xdr:rowOff>
    </xdr:to>
    <xdr:sp macro="" textlink="">
      <xdr:nvSpPr>
        <xdr:cNvPr id="65" name="Rectangle 64"/>
        <xdr:cNvSpPr/>
      </xdr:nvSpPr>
      <xdr:spPr>
        <a:xfrm>
          <a:off x="14056179" y="18587356"/>
          <a:ext cx="1333499" cy="1292680"/>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fr-FR" sz="1200">
              <a:solidFill>
                <a:schemeClr val="tx1"/>
              </a:solidFill>
            </a:rPr>
            <a:t>Carte actualisée</a:t>
          </a:r>
          <a:r>
            <a:rPr lang="fr-FR" sz="1200" baseline="0">
              <a:solidFill>
                <a:schemeClr val="tx1"/>
              </a:solidFill>
            </a:rPr>
            <a:t> selon la thématique et l'indicateur choisi.</a:t>
          </a:r>
          <a:endParaRPr lang="fr-FR" sz="1100">
            <a:solidFill>
              <a:schemeClr val="tx1"/>
            </a:solidFill>
          </a:endParaRPr>
        </a:p>
      </xdr:txBody>
    </xdr:sp>
    <xdr:clientData/>
  </xdr:twoCellAnchor>
  <xdr:twoCellAnchor>
    <xdr:from>
      <xdr:col>18</xdr:col>
      <xdr:colOff>517073</xdr:colOff>
      <xdr:row>100</xdr:row>
      <xdr:rowOff>27214</xdr:rowOff>
    </xdr:from>
    <xdr:to>
      <xdr:col>20</xdr:col>
      <xdr:colOff>312966</xdr:colOff>
      <xdr:row>106</xdr:row>
      <xdr:rowOff>122464</xdr:rowOff>
    </xdr:to>
    <xdr:sp macro="" textlink="">
      <xdr:nvSpPr>
        <xdr:cNvPr id="70" name="Rectangle 69"/>
        <xdr:cNvSpPr/>
      </xdr:nvSpPr>
      <xdr:spPr>
        <a:xfrm>
          <a:off x="14097002" y="21254357"/>
          <a:ext cx="1483178" cy="1319893"/>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fr-FR" sz="1200">
              <a:solidFill>
                <a:schemeClr val="tx1"/>
              </a:solidFill>
            </a:rPr>
            <a:t>Données du</a:t>
          </a:r>
          <a:r>
            <a:rPr lang="fr-FR" sz="1200" baseline="0">
              <a:solidFill>
                <a:schemeClr val="tx1"/>
              </a:solidFill>
            </a:rPr>
            <a:t> département. Les communes sont classées par rang (1 à 40) </a:t>
          </a:r>
          <a:endParaRPr lang="fr-FR" sz="1100">
            <a:solidFill>
              <a:schemeClr val="tx1"/>
            </a:solidFill>
          </a:endParaRPr>
        </a:p>
      </xdr:txBody>
    </xdr:sp>
    <xdr:clientData/>
  </xdr:twoCellAnchor>
  <xdr:twoCellAnchor>
    <xdr:from>
      <xdr:col>16</xdr:col>
      <xdr:colOff>81643</xdr:colOff>
      <xdr:row>102</xdr:row>
      <xdr:rowOff>176893</xdr:rowOff>
    </xdr:from>
    <xdr:to>
      <xdr:col>18</xdr:col>
      <xdr:colOff>476249</xdr:colOff>
      <xdr:row>102</xdr:row>
      <xdr:rowOff>176895</xdr:rowOff>
    </xdr:to>
    <xdr:cxnSp macro="">
      <xdr:nvCxnSpPr>
        <xdr:cNvPr id="71" name="Connecteur droit avec flèche 70"/>
        <xdr:cNvCxnSpPr/>
      </xdr:nvCxnSpPr>
      <xdr:spPr>
        <a:xfrm flipH="1">
          <a:off x="11974286" y="21812250"/>
          <a:ext cx="2081892" cy="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535214</xdr:colOff>
      <xdr:row>122</xdr:row>
      <xdr:rowOff>102053</xdr:rowOff>
    </xdr:from>
    <xdr:to>
      <xdr:col>7</xdr:col>
      <xdr:colOff>331106</xdr:colOff>
      <xdr:row>128</xdr:row>
      <xdr:rowOff>199571</xdr:rowOff>
    </xdr:to>
    <xdr:sp macro="" textlink="">
      <xdr:nvSpPr>
        <xdr:cNvPr id="84" name="Rectangle 83"/>
        <xdr:cNvSpPr/>
      </xdr:nvSpPr>
      <xdr:spPr>
        <a:xfrm>
          <a:off x="3392714" y="27121303"/>
          <a:ext cx="1478642" cy="1335768"/>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fr-FR" sz="1200">
              <a:solidFill>
                <a:schemeClr val="tx1"/>
              </a:solidFill>
            </a:rPr>
            <a:t>Permet</a:t>
          </a:r>
          <a:r>
            <a:rPr lang="fr-FR" sz="1200" baseline="0">
              <a:solidFill>
                <a:schemeClr val="tx1"/>
              </a:solidFill>
            </a:rPr>
            <a:t> de naviguer vers l'onglet de votre choix</a:t>
          </a:r>
          <a:endParaRPr lang="fr-FR" sz="1100">
            <a:solidFill>
              <a:schemeClr val="tx1"/>
            </a:solidFill>
          </a:endParaRPr>
        </a:p>
      </xdr:txBody>
    </xdr:sp>
    <xdr:clientData/>
  </xdr:twoCellAnchor>
  <xdr:twoCellAnchor>
    <xdr:from>
      <xdr:col>15</xdr:col>
      <xdr:colOff>244929</xdr:colOff>
      <xdr:row>130</xdr:row>
      <xdr:rowOff>72571</xdr:rowOff>
    </xdr:from>
    <xdr:to>
      <xdr:col>17</xdr:col>
      <xdr:colOff>662215</xdr:colOff>
      <xdr:row>132</xdr:row>
      <xdr:rowOff>45357</xdr:rowOff>
    </xdr:to>
    <xdr:cxnSp macro="">
      <xdr:nvCxnSpPr>
        <xdr:cNvPr id="85" name="Connecteur droit avec flèche 84"/>
        <xdr:cNvCxnSpPr/>
      </xdr:nvCxnSpPr>
      <xdr:spPr>
        <a:xfrm flipH="1" flipV="1">
          <a:off x="11516179" y="28742821"/>
          <a:ext cx="1734911" cy="38553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344714</xdr:colOff>
      <xdr:row>125</xdr:row>
      <xdr:rowOff>72571</xdr:rowOff>
    </xdr:from>
    <xdr:to>
      <xdr:col>8</xdr:col>
      <xdr:colOff>480786</xdr:colOff>
      <xdr:row>125</xdr:row>
      <xdr:rowOff>167822</xdr:rowOff>
    </xdr:to>
    <xdr:cxnSp macro="">
      <xdr:nvCxnSpPr>
        <xdr:cNvPr id="80" name="Connecteur droit avec flèche 79"/>
        <xdr:cNvCxnSpPr/>
      </xdr:nvCxnSpPr>
      <xdr:spPr>
        <a:xfrm>
          <a:off x="4884964" y="27710946"/>
          <a:ext cx="977447" cy="9525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691697</xdr:colOff>
      <xdr:row>131</xdr:row>
      <xdr:rowOff>117929</xdr:rowOff>
    </xdr:from>
    <xdr:to>
      <xdr:col>19</xdr:col>
      <xdr:colOff>365126</xdr:colOff>
      <xdr:row>135</xdr:row>
      <xdr:rowOff>185966</xdr:rowOff>
    </xdr:to>
    <xdr:sp macro="" textlink="">
      <xdr:nvSpPr>
        <xdr:cNvPr id="87" name="Rectangle 86"/>
        <xdr:cNvSpPr/>
      </xdr:nvSpPr>
      <xdr:spPr>
        <a:xfrm>
          <a:off x="13280572" y="28994554"/>
          <a:ext cx="1356179" cy="893537"/>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fr-FR" sz="1200">
              <a:solidFill>
                <a:schemeClr val="tx1"/>
              </a:solidFill>
            </a:rPr>
            <a:t>Choix de la définition</a:t>
          </a:r>
          <a:endParaRPr lang="fr-FR" sz="1100">
            <a:solidFill>
              <a:schemeClr val="tx1"/>
            </a:solidFill>
          </a:endParaRPr>
        </a:p>
      </xdr:txBody>
    </xdr:sp>
    <xdr:clientData/>
  </xdr:twoCellAnchor>
  <xdr:twoCellAnchor>
    <xdr:from>
      <xdr:col>16</xdr:col>
      <xdr:colOff>231321</xdr:colOff>
      <xdr:row>128</xdr:row>
      <xdr:rowOff>95250</xdr:rowOff>
    </xdr:from>
    <xdr:to>
      <xdr:col>17</xdr:col>
      <xdr:colOff>285750</xdr:colOff>
      <xdr:row>129</xdr:row>
      <xdr:rowOff>136071</xdr:rowOff>
    </xdr:to>
    <xdr:cxnSp macro="">
      <xdr:nvCxnSpPr>
        <xdr:cNvPr id="88" name="Connecteur droit avec flèche 87"/>
        <xdr:cNvCxnSpPr/>
      </xdr:nvCxnSpPr>
      <xdr:spPr>
        <a:xfrm flipH="1">
          <a:off x="12185196" y="28352750"/>
          <a:ext cx="689429" cy="24719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324302</xdr:colOff>
      <xdr:row>125</xdr:row>
      <xdr:rowOff>204108</xdr:rowOff>
    </xdr:from>
    <xdr:to>
      <xdr:col>18</xdr:col>
      <xdr:colOff>757464</xdr:colOff>
      <xdr:row>130</xdr:row>
      <xdr:rowOff>24947</xdr:rowOff>
    </xdr:to>
    <xdr:sp macro="" textlink="">
      <xdr:nvSpPr>
        <xdr:cNvPr id="91" name="Rectangle 90"/>
        <xdr:cNvSpPr/>
      </xdr:nvSpPr>
      <xdr:spPr>
        <a:xfrm>
          <a:off x="12913177" y="27842483"/>
          <a:ext cx="1274537" cy="852714"/>
        </a:xfrm>
        <a:prstGeom prst="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fr-FR" sz="1200">
              <a:solidFill>
                <a:schemeClr val="tx1"/>
              </a:solidFill>
            </a:rPr>
            <a:t>Lien vers le</a:t>
          </a:r>
          <a:r>
            <a:rPr lang="fr-FR" sz="1200" baseline="0">
              <a:solidFill>
                <a:schemeClr val="tx1"/>
              </a:solidFill>
            </a:rPr>
            <a:t> site internet</a:t>
          </a:r>
          <a:r>
            <a:rPr lang="fr-FR" sz="1200">
              <a:solidFill>
                <a:schemeClr val="tx1"/>
              </a:solidFill>
            </a:rPr>
            <a:t>. </a:t>
          </a:r>
          <a:endParaRPr lang="fr-FR"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2</xdr:col>
          <xdr:colOff>136072</xdr:colOff>
          <xdr:row>6</xdr:row>
          <xdr:rowOff>149679</xdr:rowOff>
        </xdr:from>
        <xdr:to>
          <xdr:col>3</xdr:col>
          <xdr:colOff>632732</xdr:colOff>
          <xdr:row>32</xdr:row>
          <xdr:rowOff>57151</xdr:rowOff>
        </xdr:to>
        <xdr:grpSp>
          <xdr:nvGrpSpPr>
            <xdr:cNvPr id="92" name="Groupe 91"/>
            <xdr:cNvGrpSpPr/>
          </xdr:nvGrpSpPr>
          <xdr:grpSpPr>
            <a:xfrm>
              <a:off x="612322" y="1387929"/>
              <a:ext cx="1290410" cy="5273222"/>
              <a:chOff x="15944845" y="1371599"/>
              <a:chExt cx="1800234" cy="7753351"/>
            </a:xfrm>
          </xdr:grpSpPr>
          <xdr:sp macro="" textlink="">
            <xdr:nvSpPr>
              <xdr:cNvPr id="17429" name="Button 21" hidden="1">
                <a:extLst>
                  <a:ext uri="{63B3BB69-23CF-44E3-9099-C40C66FF867C}">
                    <a14:compatExt spid="_x0000_s17429"/>
                  </a:ext>
                </a:extLst>
              </xdr:cNvPr>
              <xdr:cNvSpPr/>
            </xdr:nvSpPr>
            <xdr:spPr bwMode="auto">
              <a:xfrm>
                <a:off x="15973430" y="5410199"/>
                <a:ext cx="1771649" cy="1809748"/>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400" b="1" i="0" u="none" strike="noStrike" baseline="0">
                    <a:solidFill>
                      <a:srgbClr val="993300"/>
                    </a:solidFill>
                    <a:latin typeface="Century Gothic"/>
                  </a:rPr>
                  <a:t>Données communales</a:t>
                </a:r>
              </a:p>
            </xdr:txBody>
          </xdr:sp>
          <xdr:sp macro="" textlink="">
            <xdr:nvSpPr>
              <xdr:cNvPr id="17430" name="Button 22" hidden="1">
                <a:extLst>
                  <a:ext uri="{63B3BB69-23CF-44E3-9099-C40C66FF867C}">
                    <a14:compatExt spid="_x0000_s17430"/>
                  </a:ext>
                </a:extLst>
              </xdr:cNvPr>
              <xdr:cNvSpPr/>
            </xdr:nvSpPr>
            <xdr:spPr bwMode="auto">
              <a:xfrm>
                <a:off x="15963899" y="3375840"/>
                <a:ext cx="1771649" cy="1660556"/>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400" b="1" i="0" u="none" strike="noStrike" baseline="0">
                    <a:solidFill>
                      <a:srgbClr val="993300"/>
                    </a:solidFill>
                    <a:latin typeface="Century Gothic"/>
                  </a:rPr>
                  <a:t>Exporter en PDF</a:t>
                </a:r>
              </a:p>
            </xdr:txBody>
          </xdr:sp>
          <xdr:sp macro="" textlink="">
            <xdr:nvSpPr>
              <xdr:cNvPr id="17431" name="Button 23" hidden="1">
                <a:extLst>
                  <a:ext uri="{63B3BB69-23CF-44E3-9099-C40C66FF867C}">
                    <a14:compatExt spid="_x0000_s17431"/>
                  </a:ext>
                </a:extLst>
              </xdr:cNvPr>
              <xdr:cNvSpPr/>
            </xdr:nvSpPr>
            <xdr:spPr bwMode="auto">
              <a:xfrm>
                <a:off x="16002000" y="7638602"/>
                <a:ext cx="1733551" cy="1486348"/>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400" b="1" i="0" u="none" strike="noStrike" baseline="0">
                    <a:solidFill>
                      <a:srgbClr val="993300"/>
                    </a:solidFill>
                    <a:latin typeface="Century Gothic"/>
                  </a:rPr>
                  <a:t>Définitions</a:t>
                </a:r>
              </a:p>
            </xdr:txBody>
          </xdr:sp>
          <xdr:sp macro="" textlink="">
            <xdr:nvSpPr>
              <xdr:cNvPr id="17432" name="Button 24" hidden="1">
                <a:extLst>
                  <a:ext uri="{63B3BB69-23CF-44E3-9099-C40C66FF867C}">
                    <a14:compatExt spid="_x0000_s17432"/>
                  </a:ext>
                </a:extLst>
              </xdr:cNvPr>
              <xdr:cNvSpPr/>
            </xdr:nvSpPr>
            <xdr:spPr bwMode="auto">
              <a:xfrm>
                <a:off x="15944845" y="1371599"/>
                <a:ext cx="1752599" cy="1506447"/>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400" b="1" i="0" u="none" strike="noStrike" baseline="0">
                    <a:solidFill>
                      <a:srgbClr val="993300"/>
                    </a:solidFill>
                    <a:latin typeface="Century Gothic"/>
                  </a:rPr>
                  <a:t>Note de lecture</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6</xdr:row>
          <xdr:rowOff>180975</xdr:rowOff>
        </xdr:from>
        <xdr:to>
          <xdr:col>3</xdr:col>
          <xdr:colOff>9525</xdr:colOff>
          <xdr:row>7</xdr:row>
          <xdr:rowOff>428625</xdr:rowOff>
        </xdr:to>
        <xdr:sp macro="" textlink="">
          <xdr:nvSpPr>
            <xdr:cNvPr id="5121" name="Drop Dow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6</xdr:row>
          <xdr:rowOff>190500</xdr:rowOff>
        </xdr:from>
        <xdr:to>
          <xdr:col>3</xdr:col>
          <xdr:colOff>1085850</xdr:colOff>
          <xdr:row>8</xdr:row>
          <xdr:rowOff>0</xdr:rowOff>
        </xdr:to>
        <xdr:sp macro="" textlink="">
          <xdr:nvSpPr>
            <xdr:cNvPr id="5122" name="Drop Dow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xdr:col>
      <xdr:colOff>127567</xdr:colOff>
      <xdr:row>6</xdr:row>
      <xdr:rowOff>47626</xdr:rowOff>
    </xdr:from>
    <xdr:to>
      <xdr:col>13</xdr:col>
      <xdr:colOff>683193</xdr:colOff>
      <xdr:row>19</xdr:row>
      <xdr:rowOff>161019</xdr:rowOff>
    </xdr:to>
    <xdr:grpSp>
      <xdr:nvGrpSpPr>
        <xdr:cNvPr id="12" name="Groupe 11"/>
        <xdr:cNvGrpSpPr/>
      </xdr:nvGrpSpPr>
      <xdr:grpSpPr>
        <a:xfrm>
          <a:off x="6699817" y="1079501"/>
          <a:ext cx="6340476" cy="3193143"/>
          <a:chOff x="8057130" y="1654970"/>
          <a:chExt cx="6270626" cy="3066143"/>
        </a:xfrm>
      </xdr:grpSpPr>
      <xdr:graphicFrame macro="">
        <xdr:nvGraphicFramePr>
          <xdr:cNvPr id="3" name="Graphique 2"/>
          <xdr:cNvGraphicFramePr/>
        </xdr:nvGraphicFramePr>
        <xdr:xfrm>
          <a:off x="8057130" y="1654970"/>
          <a:ext cx="6270626" cy="3066143"/>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ZoneTexte 3"/>
          <xdr:cNvSpPr txBox="1"/>
        </xdr:nvSpPr>
        <xdr:spPr>
          <a:xfrm>
            <a:off x="9161563" y="1840495"/>
            <a:ext cx="974952" cy="2959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b="1">
                <a:solidFill>
                  <a:schemeClr val="accent1">
                    <a:lumMod val="60000"/>
                    <a:lumOff val="40000"/>
                  </a:schemeClr>
                </a:solidFill>
              </a:rPr>
              <a:t>Hommes</a:t>
            </a:r>
            <a:endParaRPr lang="fr-FR" sz="1200" b="1">
              <a:solidFill>
                <a:schemeClr val="accent1">
                  <a:lumMod val="60000"/>
                  <a:lumOff val="40000"/>
                </a:schemeClr>
              </a:solidFill>
            </a:endParaRPr>
          </a:p>
        </xdr:txBody>
      </xdr:sp>
      <xdr:sp macro="" textlink="">
        <xdr:nvSpPr>
          <xdr:cNvPr id="9" name="ZoneTexte 8"/>
          <xdr:cNvSpPr txBox="1"/>
        </xdr:nvSpPr>
        <xdr:spPr>
          <a:xfrm>
            <a:off x="11751467" y="1821122"/>
            <a:ext cx="983456" cy="3426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b="1">
                <a:solidFill>
                  <a:schemeClr val="accent1">
                    <a:lumMod val="60000"/>
                    <a:lumOff val="40000"/>
                  </a:schemeClr>
                </a:solidFill>
              </a:rPr>
              <a:t>Femmes</a:t>
            </a:r>
            <a:endParaRPr lang="fr-FR" sz="900" b="1">
              <a:solidFill>
                <a:schemeClr val="accent1">
                  <a:lumMod val="60000"/>
                  <a:lumOff val="40000"/>
                </a:schemeClr>
              </a:solidFill>
            </a:endParaRPr>
          </a:p>
        </xdr:txBody>
      </xdr:sp>
    </xdr:grpSp>
    <xdr:clientData/>
  </xdr:twoCellAnchor>
  <xdr:twoCellAnchor>
    <xdr:from>
      <xdr:col>6</xdr:col>
      <xdr:colOff>4535</xdr:colOff>
      <xdr:row>24</xdr:row>
      <xdr:rowOff>238124</xdr:rowOff>
    </xdr:from>
    <xdr:to>
      <xdr:col>13</xdr:col>
      <xdr:colOff>111125</xdr:colOff>
      <xdr:row>38</xdr:row>
      <xdr:rowOff>202406</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164306</xdr:colOff>
      <xdr:row>44</xdr:row>
      <xdr:rowOff>105455</xdr:rowOff>
    </xdr:from>
    <xdr:to>
      <xdr:col>13</xdr:col>
      <xdr:colOff>713537</xdr:colOff>
      <xdr:row>53</xdr:row>
      <xdr:rowOff>190501</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188799</xdr:colOff>
      <xdr:row>85</xdr:row>
      <xdr:rowOff>103188</xdr:rowOff>
    </xdr:from>
    <xdr:to>
      <xdr:col>13</xdr:col>
      <xdr:colOff>743778</xdr:colOff>
      <xdr:row>93</xdr:row>
      <xdr:rowOff>178593</xdr:rowOff>
    </xdr:to>
    <xdr:graphicFrame macro="">
      <xdr:nvGraphicFramePr>
        <xdr:cNvPr id="8" name="Graphique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195599</xdr:colOff>
      <xdr:row>71</xdr:row>
      <xdr:rowOff>130969</xdr:rowOff>
    </xdr:from>
    <xdr:to>
      <xdr:col>13</xdr:col>
      <xdr:colOff>750578</xdr:colOff>
      <xdr:row>80</xdr:row>
      <xdr:rowOff>119062</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161926</xdr:colOff>
      <xdr:row>56</xdr:row>
      <xdr:rowOff>154782</xdr:rowOff>
    </xdr:from>
    <xdr:to>
      <xdr:col>13</xdr:col>
      <xdr:colOff>714375</xdr:colOff>
      <xdr:row>66</xdr:row>
      <xdr:rowOff>130968</xdr:rowOff>
    </xdr:to>
    <xdr:graphicFrame macro="">
      <xdr:nvGraphicFramePr>
        <xdr:cNvPr id="11" name="Graphique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15</xdr:col>
          <xdr:colOff>285750</xdr:colOff>
          <xdr:row>5</xdr:row>
          <xdr:rowOff>171450</xdr:rowOff>
        </xdr:from>
        <xdr:to>
          <xdr:col>17</xdr:col>
          <xdr:colOff>400050</xdr:colOff>
          <xdr:row>40</xdr:row>
          <xdr:rowOff>190500</xdr:rowOff>
        </xdr:to>
        <xdr:grpSp>
          <xdr:nvGrpSpPr>
            <xdr:cNvPr id="16" name="Groupe 15"/>
            <xdr:cNvGrpSpPr/>
          </xdr:nvGrpSpPr>
          <xdr:grpSpPr>
            <a:xfrm>
              <a:off x="14176375" y="965200"/>
              <a:ext cx="1797050" cy="8147050"/>
              <a:chOff x="1333500" y="2401166"/>
              <a:chExt cx="1790700" cy="6012006"/>
            </a:xfrm>
          </xdr:grpSpPr>
          <xdr:sp macro="" textlink="">
            <xdr:nvSpPr>
              <xdr:cNvPr id="5131" name="Button 11" hidden="1">
                <a:extLst>
                  <a:ext uri="{63B3BB69-23CF-44E3-9099-C40C66FF867C}">
                    <a14:compatExt spid="_x0000_s5131"/>
                  </a:ext>
                </a:extLst>
              </xdr:cNvPr>
              <xdr:cNvSpPr/>
            </xdr:nvSpPr>
            <xdr:spPr bwMode="auto">
              <a:xfrm>
                <a:off x="1333500" y="4014354"/>
                <a:ext cx="1771650" cy="1287608"/>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993300"/>
                    </a:solidFill>
                    <a:latin typeface="Century Gothic"/>
                  </a:rPr>
                  <a:t>Exporter en PDF</a:t>
                </a:r>
              </a:p>
            </xdr:txBody>
          </xdr:sp>
          <xdr:sp macro="" textlink="">
            <xdr:nvSpPr>
              <xdr:cNvPr id="5132" name="Button 12" hidden="1">
                <a:extLst>
                  <a:ext uri="{63B3BB69-23CF-44E3-9099-C40C66FF867C}">
                    <a14:compatExt spid="_x0000_s5132"/>
                  </a:ext>
                </a:extLst>
              </xdr:cNvPr>
              <xdr:cNvSpPr/>
            </xdr:nvSpPr>
            <xdr:spPr bwMode="auto">
              <a:xfrm>
                <a:off x="1382856" y="5685560"/>
                <a:ext cx="1741344" cy="1224395"/>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993300"/>
                    </a:solidFill>
                    <a:latin typeface="Century Gothic"/>
                  </a:rPr>
                  <a:t>Données thématiques</a:t>
                </a:r>
              </a:p>
            </xdr:txBody>
          </xdr:sp>
          <xdr:sp macro="" textlink="">
            <xdr:nvSpPr>
              <xdr:cNvPr id="5133" name="Button 13" hidden="1">
                <a:extLst>
                  <a:ext uri="{63B3BB69-23CF-44E3-9099-C40C66FF867C}">
                    <a14:compatExt spid="_x0000_s5133"/>
                  </a:ext>
                </a:extLst>
              </xdr:cNvPr>
              <xdr:cNvSpPr/>
            </xdr:nvSpPr>
            <xdr:spPr bwMode="auto">
              <a:xfrm>
                <a:off x="1390649" y="7260646"/>
                <a:ext cx="1733551" cy="1152526"/>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993300"/>
                    </a:solidFill>
                    <a:latin typeface="Century Gothic"/>
                  </a:rPr>
                  <a:t>Définitions</a:t>
                </a:r>
              </a:p>
            </xdr:txBody>
          </xdr:sp>
          <xdr:sp macro="" textlink="">
            <xdr:nvSpPr>
              <xdr:cNvPr id="5134" name="Button 14" hidden="1">
                <a:extLst>
                  <a:ext uri="{63B3BB69-23CF-44E3-9099-C40C66FF867C}">
                    <a14:compatExt spid="_x0000_s5134"/>
                  </a:ext>
                </a:extLst>
              </xdr:cNvPr>
              <xdr:cNvSpPr/>
            </xdr:nvSpPr>
            <xdr:spPr bwMode="auto">
              <a:xfrm>
                <a:off x="1333501" y="2401166"/>
                <a:ext cx="1752600" cy="1168111"/>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993300"/>
                    </a:solidFill>
                    <a:latin typeface="Century Gothic"/>
                  </a:rPr>
                  <a:t>Note de lecture</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12</xdr:row>
          <xdr:rowOff>9525</xdr:rowOff>
        </xdr:from>
        <xdr:to>
          <xdr:col>3</xdr:col>
          <xdr:colOff>142875</xdr:colOff>
          <xdr:row>13</xdr:row>
          <xdr:rowOff>161925</xdr:rowOff>
        </xdr:to>
        <xdr:sp macro="" textlink="">
          <xdr:nvSpPr>
            <xdr:cNvPr id="11279" name="Drop Down 2" hidden="1">
              <a:extLst>
                <a:ext uri="{63B3BB69-23CF-44E3-9099-C40C66FF867C}">
                  <a14:compatExt spid="_x0000_s112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xdr:col>
      <xdr:colOff>1419679</xdr:colOff>
      <xdr:row>11</xdr:row>
      <xdr:rowOff>164419</xdr:rowOff>
    </xdr:from>
    <xdr:to>
      <xdr:col>11</xdr:col>
      <xdr:colOff>428625</xdr:colOff>
      <xdr:row>57</xdr:row>
      <xdr:rowOff>75718</xdr:rowOff>
    </xdr:to>
    <xdr:grpSp>
      <xdr:nvGrpSpPr>
        <xdr:cNvPr id="7" name="Groupe 6"/>
        <xdr:cNvGrpSpPr>
          <a:grpSpLocks noChangeAspect="1"/>
        </xdr:cNvGrpSpPr>
      </xdr:nvGrpSpPr>
      <xdr:grpSpPr>
        <a:xfrm>
          <a:off x="2157867" y="2902857"/>
          <a:ext cx="9295946" cy="10031611"/>
          <a:chOff x="6055179" y="870856"/>
          <a:chExt cx="4619847" cy="4729390"/>
        </a:xfrm>
      </xdr:grpSpPr>
      <xdr:sp macro="[0]!ACCUEIL_TremblayenFrance_Cliquer" textlink="">
        <xdr:nvSpPr>
          <xdr:cNvPr id="8" name="Tremblay-en-France"/>
          <xdr:cNvSpPr>
            <a:spLocks/>
          </xdr:cNvSpPr>
        </xdr:nvSpPr>
        <xdr:spPr bwMode="auto">
          <a:xfrm>
            <a:off x="9178804" y="870856"/>
            <a:ext cx="1400140" cy="1728956"/>
          </a:xfrm>
          <a:custGeom>
            <a:avLst/>
            <a:gdLst>
              <a:gd name="T0" fmla="*/ 8242 w 22893"/>
              <a:gd name="T1" fmla="*/ 16652 h 27413"/>
              <a:gd name="T2" fmla="*/ 6199 w 22893"/>
              <a:gd name="T3" fmla="*/ 13546 h 27413"/>
              <a:gd name="T4" fmla="*/ 0 w 22893"/>
              <a:gd name="T5" fmla="*/ 13476 h 27413"/>
              <a:gd name="T6" fmla="*/ 336 w 22893"/>
              <a:gd name="T7" fmla="*/ 12286 h 27413"/>
              <a:gd name="T8" fmla="*/ 2658 w 22893"/>
              <a:gd name="T9" fmla="*/ 11405 h 27413"/>
              <a:gd name="T10" fmla="*/ 7822 w 22893"/>
              <a:gd name="T11" fmla="*/ 2869 h 27413"/>
              <a:gd name="T12" fmla="*/ 11404 w 22893"/>
              <a:gd name="T13" fmla="*/ 2925 h 27413"/>
              <a:gd name="T14" fmla="*/ 12706 w 22893"/>
              <a:gd name="T15" fmla="*/ 938 h 27413"/>
              <a:gd name="T16" fmla="*/ 15770 w 22893"/>
              <a:gd name="T17" fmla="*/ 0 h 27413"/>
              <a:gd name="T18" fmla="*/ 17128 w 22893"/>
              <a:gd name="T19" fmla="*/ 3988 h 27413"/>
              <a:gd name="T20" fmla="*/ 18163 w 22893"/>
              <a:gd name="T21" fmla="*/ 4450 h 27413"/>
              <a:gd name="T22" fmla="*/ 19129 w 22893"/>
              <a:gd name="T23" fmla="*/ 9334 h 27413"/>
              <a:gd name="T24" fmla="*/ 18135 w 22893"/>
              <a:gd name="T25" fmla="*/ 11643 h 27413"/>
              <a:gd name="T26" fmla="*/ 15714 w 22893"/>
              <a:gd name="T27" fmla="*/ 12328 h 27413"/>
              <a:gd name="T28" fmla="*/ 15826 w 22893"/>
              <a:gd name="T29" fmla="*/ 13588 h 27413"/>
              <a:gd name="T30" fmla="*/ 21941 w 22893"/>
              <a:gd name="T31" fmla="*/ 23089 h 27413"/>
              <a:gd name="T32" fmla="*/ 22893 w 22893"/>
              <a:gd name="T33" fmla="*/ 27021 h 27413"/>
              <a:gd name="T34" fmla="*/ 17785 w 22893"/>
              <a:gd name="T35" fmla="*/ 27413 h 27413"/>
              <a:gd name="T36" fmla="*/ 16414 w 22893"/>
              <a:gd name="T37" fmla="*/ 25300 h 27413"/>
              <a:gd name="T38" fmla="*/ 12888 w 22893"/>
              <a:gd name="T39" fmla="*/ 16177 h 27413"/>
              <a:gd name="T40" fmla="*/ 11824 w 22893"/>
              <a:gd name="T41" fmla="*/ 15519 h 27413"/>
              <a:gd name="T42" fmla="*/ 8242 w 22893"/>
              <a:gd name="T43" fmla="*/ 16652 h 274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22893" h="27413">
                <a:moveTo>
                  <a:pt x="8242" y="16652"/>
                </a:moveTo>
                <a:lnTo>
                  <a:pt x="6199" y="13546"/>
                </a:lnTo>
                <a:lnTo>
                  <a:pt x="0" y="13476"/>
                </a:lnTo>
                <a:lnTo>
                  <a:pt x="336" y="12286"/>
                </a:lnTo>
                <a:lnTo>
                  <a:pt x="2658" y="11405"/>
                </a:lnTo>
                <a:lnTo>
                  <a:pt x="7822" y="2869"/>
                </a:lnTo>
                <a:lnTo>
                  <a:pt x="11404" y="2925"/>
                </a:lnTo>
                <a:lnTo>
                  <a:pt x="12706" y="938"/>
                </a:lnTo>
                <a:lnTo>
                  <a:pt x="15770" y="0"/>
                </a:lnTo>
                <a:lnTo>
                  <a:pt x="17128" y="3988"/>
                </a:lnTo>
                <a:lnTo>
                  <a:pt x="18163" y="4450"/>
                </a:lnTo>
                <a:lnTo>
                  <a:pt x="19129" y="9334"/>
                </a:lnTo>
                <a:lnTo>
                  <a:pt x="18135" y="11643"/>
                </a:lnTo>
                <a:lnTo>
                  <a:pt x="15714" y="12328"/>
                </a:lnTo>
                <a:lnTo>
                  <a:pt x="15826" y="13588"/>
                </a:lnTo>
                <a:lnTo>
                  <a:pt x="21941" y="23089"/>
                </a:lnTo>
                <a:lnTo>
                  <a:pt x="22893" y="27021"/>
                </a:lnTo>
                <a:lnTo>
                  <a:pt x="17785" y="27413"/>
                </a:lnTo>
                <a:lnTo>
                  <a:pt x="16414" y="25300"/>
                </a:lnTo>
                <a:lnTo>
                  <a:pt x="12888" y="16177"/>
                </a:lnTo>
                <a:lnTo>
                  <a:pt x="11824" y="15519"/>
                </a:lnTo>
                <a:lnTo>
                  <a:pt x="8242" y="16652"/>
                </a:lnTo>
                <a:close/>
              </a:path>
            </a:pathLst>
          </a:custGeom>
          <a:solidFill>
            <a:srgbClr val="B8E186"/>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Pantin_Cliquer" textlink="">
        <xdr:nvSpPr>
          <xdr:cNvPr id="9" name="Pantin"/>
          <xdr:cNvSpPr>
            <a:spLocks/>
          </xdr:cNvSpPr>
        </xdr:nvSpPr>
        <xdr:spPr bwMode="auto">
          <a:xfrm>
            <a:off x="7531579" y="3033630"/>
            <a:ext cx="562802" cy="801378"/>
          </a:xfrm>
          <a:custGeom>
            <a:avLst/>
            <a:gdLst>
              <a:gd name="T0" fmla="*/ 8410 w 9222"/>
              <a:gd name="T1" fmla="*/ 9795 h 12678"/>
              <a:gd name="T2" fmla="*/ 5234 w 9222"/>
              <a:gd name="T3" fmla="*/ 12678 h 12678"/>
              <a:gd name="T4" fmla="*/ 4310 w 9222"/>
              <a:gd name="T5" fmla="*/ 10747 h 12678"/>
              <a:gd name="T6" fmla="*/ 2197 w 9222"/>
              <a:gd name="T7" fmla="*/ 10397 h 12678"/>
              <a:gd name="T8" fmla="*/ 1694 w 9222"/>
              <a:gd name="T9" fmla="*/ 7920 h 12678"/>
              <a:gd name="T10" fmla="*/ 0 w 9222"/>
              <a:gd name="T11" fmla="*/ 6087 h 12678"/>
              <a:gd name="T12" fmla="*/ 2183 w 9222"/>
              <a:gd name="T13" fmla="*/ 3358 h 12678"/>
              <a:gd name="T14" fmla="*/ 4506 w 9222"/>
              <a:gd name="T15" fmla="*/ 3079 h 12678"/>
              <a:gd name="T16" fmla="*/ 4408 w 9222"/>
              <a:gd name="T17" fmla="*/ 0 h 12678"/>
              <a:gd name="T18" fmla="*/ 5010 w 9222"/>
              <a:gd name="T19" fmla="*/ 448 h 12678"/>
              <a:gd name="T20" fmla="*/ 6046 w 9222"/>
              <a:gd name="T21" fmla="*/ 4772 h 12678"/>
              <a:gd name="T22" fmla="*/ 9222 w 9222"/>
              <a:gd name="T23" fmla="*/ 8088 h 12678"/>
              <a:gd name="T24" fmla="*/ 8410 w 9222"/>
              <a:gd name="T25" fmla="*/ 9795 h 126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9222" h="12678">
                <a:moveTo>
                  <a:pt x="8410" y="9795"/>
                </a:moveTo>
                <a:lnTo>
                  <a:pt x="5234" y="12678"/>
                </a:lnTo>
                <a:lnTo>
                  <a:pt x="4310" y="10747"/>
                </a:lnTo>
                <a:lnTo>
                  <a:pt x="2197" y="10397"/>
                </a:lnTo>
                <a:lnTo>
                  <a:pt x="1694" y="7920"/>
                </a:lnTo>
                <a:lnTo>
                  <a:pt x="0" y="6087"/>
                </a:lnTo>
                <a:lnTo>
                  <a:pt x="2183" y="3358"/>
                </a:lnTo>
                <a:lnTo>
                  <a:pt x="4506" y="3079"/>
                </a:lnTo>
                <a:lnTo>
                  <a:pt x="4408" y="0"/>
                </a:lnTo>
                <a:lnTo>
                  <a:pt x="5010" y="448"/>
                </a:lnTo>
                <a:lnTo>
                  <a:pt x="6046" y="4772"/>
                </a:lnTo>
                <a:lnTo>
                  <a:pt x="9222" y="8088"/>
                </a:lnTo>
                <a:lnTo>
                  <a:pt x="8410" y="9795"/>
                </a:lnTo>
                <a:close/>
              </a:path>
            </a:pathLst>
          </a:custGeom>
          <a:solidFill>
            <a:srgbClr val="F1B6DA"/>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GournaysurMarne_Cliquer" textlink="">
        <xdr:nvSpPr>
          <xdr:cNvPr id="10" name="Gournay-sur-Marne"/>
          <xdr:cNvSpPr>
            <a:spLocks/>
          </xdr:cNvSpPr>
        </xdr:nvSpPr>
        <xdr:spPr bwMode="auto">
          <a:xfrm>
            <a:off x="10141210" y="4248316"/>
            <a:ext cx="301991" cy="290263"/>
          </a:xfrm>
          <a:custGeom>
            <a:avLst/>
            <a:gdLst>
              <a:gd name="T0" fmla="*/ 3765 w 4940"/>
              <a:gd name="T1" fmla="*/ 3582 h 4604"/>
              <a:gd name="T2" fmla="*/ 1665 w 4940"/>
              <a:gd name="T3" fmla="*/ 4604 h 4604"/>
              <a:gd name="T4" fmla="*/ 14 w 4940"/>
              <a:gd name="T5" fmla="*/ 3009 h 4604"/>
              <a:gd name="T6" fmla="*/ 0 w 4940"/>
              <a:gd name="T7" fmla="*/ 84 h 4604"/>
              <a:gd name="T8" fmla="*/ 280 w 4940"/>
              <a:gd name="T9" fmla="*/ 0 h 4604"/>
              <a:gd name="T10" fmla="*/ 4940 w 4940"/>
              <a:gd name="T11" fmla="*/ 378 h 4604"/>
              <a:gd name="T12" fmla="*/ 3765 w 4940"/>
              <a:gd name="T13" fmla="*/ 3582 h 4604"/>
            </a:gdLst>
            <a:ahLst/>
            <a:cxnLst>
              <a:cxn ang="0">
                <a:pos x="T0" y="T1"/>
              </a:cxn>
              <a:cxn ang="0">
                <a:pos x="T2" y="T3"/>
              </a:cxn>
              <a:cxn ang="0">
                <a:pos x="T4" y="T5"/>
              </a:cxn>
              <a:cxn ang="0">
                <a:pos x="T6" y="T7"/>
              </a:cxn>
              <a:cxn ang="0">
                <a:pos x="T8" y="T9"/>
              </a:cxn>
              <a:cxn ang="0">
                <a:pos x="T10" y="T11"/>
              </a:cxn>
              <a:cxn ang="0">
                <a:pos x="T12" y="T13"/>
              </a:cxn>
            </a:cxnLst>
            <a:rect l="0" t="0" r="r" b="b"/>
            <a:pathLst>
              <a:path w="4940" h="4604">
                <a:moveTo>
                  <a:pt x="3765" y="3582"/>
                </a:moveTo>
                <a:lnTo>
                  <a:pt x="1665" y="4604"/>
                </a:lnTo>
                <a:lnTo>
                  <a:pt x="14" y="3009"/>
                </a:lnTo>
                <a:lnTo>
                  <a:pt x="0" y="84"/>
                </a:lnTo>
                <a:lnTo>
                  <a:pt x="280" y="0"/>
                </a:lnTo>
                <a:lnTo>
                  <a:pt x="4940" y="378"/>
                </a:lnTo>
                <a:lnTo>
                  <a:pt x="3765" y="3582"/>
                </a:lnTo>
                <a:close/>
              </a:path>
            </a:pathLst>
          </a:custGeom>
          <a:solidFill>
            <a:srgbClr val="276419"/>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ÎleSaintDenis_Cliquer" textlink="">
        <xdr:nvSpPr>
          <xdr:cNvPr id="11" name="L'Île-Saint-Denis"/>
          <xdr:cNvSpPr>
            <a:spLocks/>
          </xdr:cNvSpPr>
        </xdr:nvSpPr>
        <xdr:spPr bwMode="auto">
          <a:xfrm>
            <a:off x="6090259" y="2244871"/>
            <a:ext cx="742776" cy="823463"/>
          </a:xfrm>
          <a:custGeom>
            <a:avLst/>
            <a:gdLst>
              <a:gd name="T0" fmla="*/ 2938 w 12146"/>
              <a:gd name="T1" fmla="*/ 0 h 13056"/>
              <a:gd name="T2" fmla="*/ 9641 w 12146"/>
              <a:gd name="T3" fmla="*/ 1847 h 13056"/>
              <a:gd name="T4" fmla="*/ 11390 w 12146"/>
              <a:gd name="T5" fmla="*/ 3344 h 13056"/>
              <a:gd name="T6" fmla="*/ 12146 w 12146"/>
              <a:gd name="T7" fmla="*/ 6605 h 13056"/>
              <a:gd name="T8" fmla="*/ 9991 w 12146"/>
              <a:gd name="T9" fmla="*/ 10537 h 13056"/>
              <a:gd name="T10" fmla="*/ 6842 w 12146"/>
              <a:gd name="T11" fmla="*/ 13056 h 13056"/>
              <a:gd name="T12" fmla="*/ 7374 w 12146"/>
              <a:gd name="T13" fmla="*/ 12062 h 13056"/>
              <a:gd name="T14" fmla="*/ 8941 w 12146"/>
              <a:gd name="T15" fmla="*/ 10579 h 13056"/>
              <a:gd name="T16" fmla="*/ 10774 w 12146"/>
              <a:gd name="T17" fmla="*/ 7374 h 13056"/>
              <a:gd name="T18" fmla="*/ 10551 w 12146"/>
              <a:gd name="T19" fmla="*/ 3736 h 13056"/>
              <a:gd name="T20" fmla="*/ 4981 w 12146"/>
              <a:gd name="T21" fmla="*/ 1343 h 13056"/>
              <a:gd name="T22" fmla="*/ 0 w 12146"/>
              <a:gd name="T23" fmla="*/ 196 h 13056"/>
              <a:gd name="T24" fmla="*/ 321 w 12146"/>
              <a:gd name="T25" fmla="*/ 42 h 13056"/>
              <a:gd name="T26" fmla="*/ 2938 w 12146"/>
              <a:gd name="T27" fmla="*/ 0 h 130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2146" h="13056">
                <a:moveTo>
                  <a:pt x="2938" y="0"/>
                </a:moveTo>
                <a:lnTo>
                  <a:pt x="9641" y="1847"/>
                </a:lnTo>
                <a:lnTo>
                  <a:pt x="11390" y="3344"/>
                </a:lnTo>
                <a:lnTo>
                  <a:pt x="12146" y="6605"/>
                </a:lnTo>
                <a:lnTo>
                  <a:pt x="9991" y="10537"/>
                </a:lnTo>
                <a:lnTo>
                  <a:pt x="6842" y="13056"/>
                </a:lnTo>
                <a:lnTo>
                  <a:pt x="7374" y="12062"/>
                </a:lnTo>
                <a:lnTo>
                  <a:pt x="8941" y="10579"/>
                </a:lnTo>
                <a:lnTo>
                  <a:pt x="10774" y="7374"/>
                </a:lnTo>
                <a:lnTo>
                  <a:pt x="10551" y="3736"/>
                </a:lnTo>
                <a:lnTo>
                  <a:pt x="4981" y="1343"/>
                </a:lnTo>
                <a:lnTo>
                  <a:pt x="0" y="196"/>
                </a:lnTo>
                <a:lnTo>
                  <a:pt x="321" y="42"/>
                </a:lnTo>
                <a:lnTo>
                  <a:pt x="2938" y="0"/>
                </a:lnTo>
                <a:close/>
              </a:path>
            </a:pathLst>
          </a:custGeom>
          <a:solidFill>
            <a:srgbClr val="F1B6DA"/>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aCourneuve_Cliquer" textlink="">
        <xdr:nvSpPr>
          <xdr:cNvPr id="12" name="La Courneuve"/>
          <xdr:cNvSpPr>
            <a:spLocks/>
          </xdr:cNvSpPr>
        </xdr:nvSpPr>
        <xdr:spPr bwMode="auto">
          <a:xfrm>
            <a:off x="7319576" y="2263802"/>
            <a:ext cx="697020" cy="798223"/>
          </a:xfrm>
          <a:custGeom>
            <a:avLst/>
            <a:gdLst>
              <a:gd name="T0" fmla="*/ 9320 w 11405"/>
              <a:gd name="T1" fmla="*/ 11726 h 12664"/>
              <a:gd name="T2" fmla="*/ 8480 w 11405"/>
              <a:gd name="T3" fmla="*/ 12664 h 12664"/>
              <a:gd name="T4" fmla="*/ 7878 w 11405"/>
              <a:gd name="T5" fmla="*/ 12216 h 12664"/>
              <a:gd name="T6" fmla="*/ 5779 w 11405"/>
              <a:gd name="T7" fmla="*/ 10789 h 12664"/>
              <a:gd name="T8" fmla="*/ 2071 w 11405"/>
              <a:gd name="T9" fmla="*/ 11530 h 12664"/>
              <a:gd name="T10" fmla="*/ 0 w 11405"/>
              <a:gd name="T11" fmla="*/ 10047 h 12664"/>
              <a:gd name="T12" fmla="*/ 3135 w 11405"/>
              <a:gd name="T13" fmla="*/ 3680 h 12664"/>
              <a:gd name="T14" fmla="*/ 5793 w 11405"/>
              <a:gd name="T15" fmla="*/ 1161 h 12664"/>
              <a:gd name="T16" fmla="*/ 7235 w 11405"/>
              <a:gd name="T17" fmla="*/ 0 h 12664"/>
              <a:gd name="T18" fmla="*/ 10355 w 11405"/>
              <a:gd name="T19" fmla="*/ 4296 h 12664"/>
              <a:gd name="T20" fmla="*/ 9683 w 11405"/>
              <a:gd name="T21" fmla="*/ 6577 h 12664"/>
              <a:gd name="T22" fmla="*/ 11405 w 11405"/>
              <a:gd name="T23" fmla="*/ 7962 h 12664"/>
              <a:gd name="T24" fmla="*/ 9320 w 11405"/>
              <a:gd name="T25" fmla="*/ 11726 h 1266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1405" h="12664">
                <a:moveTo>
                  <a:pt x="9320" y="11726"/>
                </a:moveTo>
                <a:lnTo>
                  <a:pt x="8480" y="12664"/>
                </a:lnTo>
                <a:lnTo>
                  <a:pt x="7878" y="12216"/>
                </a:lnTo>
                <a:lnTo>
                  <a:pt x="5779" y="10789"/>
                </a:lnTo>
                <a:lnTo>
                  <a:pt x="2071" y="11530"/>
                </a:lnTo>
                <a:lnTo>
                  <a:pt x="0" y="10047"/>
                </a:lnTo>
                <a:lnTo>
                  <a:pt x="3135" y="3680"/>
                </a:lnTo>
                <a:lnTo>
                  <a:pt x="5793" y="1161"/>
                </a:lnTo>
                <a:lnTo>
                  <a:pt x="7235" y="0"/>
                </a:lnTo>
                <a:lnTo>
                  <a:pt x="10355" y="4296"/>
                </a:lnTo>
                <a:lnTo>
                  <a:pt x="9683" y="6577"/>
                </a:lnTo>
                <a:lnTo>
                  <a:pt x="11405" y="7962"/>
                </a:lnTo>
                <a:lnTo>
                  <a:pt x="9320" y="11726"/>
                </a:lnTo>
                <a:close/>
              </a:path>
            </a:pathLst>
          </a:custGeom>
          <a:solidFill>
            <a:srgbClr val="F1B6DA"/>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SaintOuen_Cliquer" textlink="">
        <xdr:nvSpPr>
          <xdr:cNvPr id="13" name="Saint-Ouen"/>
          <xdr:cNvSpPr>
            <a:spLocks/>
          </xdr:cNvSpPr>
        </xdr:nvSpPr>
        <xdr:spPr bwMode="auto">
          <a:xfrm>
            <a:off x="6418178" y="2910583"/>
            <a:ext cx="559751" cy="515848"/>
          </a:xfrm>
          <a:custGeom>
            <a:avLst/>
            <a:gdLst>
              <a:gd name="T0" fmla="*/ 9138 w 9138"/>
              <a:gd name="T1" fmla="*/ 7850 h 8186"/>
              <a:gd name="T2" fmla="*/ 3862 w 9138"/>
              <a:gd name="T3" fmla="*/ 7948 h 8186"/>
              <a:gd name="T4" fmla="*/ 1427 w 9138"/>
              <a:gd name="T5" fmla="*/ 8186 h 8186"/>
              <a:gd name="T6" fmla="*/ 0 w 9138"/>
              <a:gd name="T7" fmla="*/ 3218 h 8186"/>
              <a:gd name="T8" fmla="*/ 1469 w 9138"/>
              <a:gd name="T9" fmla="*/ 2519 h 8186"/>
              <a:gd name="T10" fmla="*/ 4618 w 9138"/>
              <a:gd name="T11" fmla="*/ 0 h 8186"/>
              <a:gd name="T12" fmla="*/ 8480 w 9138"/>
              <a:gd name="T13" fmla="*/ 4296 h 8186"/>
              <a:gd name="T14" fmla="*/ 9138 w 9138"/>
              <a:gd name="T15" fmla="*/ 7850 h 8186"/>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138" h="8186">
                <a:moveTo>
                  <a:pt x="9138" y="7850"/>
                </a:moveTo>
                <a:lnTo>
                  <a:pt x="3862" y="7948"/>
                </a:lnTo>
                <a:lnTo>
                  <a:pt x="1427" y="8186"/>
                </a:lnTo>
                <a:lnTo>
                  <a:pt x="0" y="3218"/>
                </a:lnTo>
                <a:lnTo>
                  <a:pt x="1469" y="2519"/>
                </a:lnTo>
                <a:lnTo>
                  <a:pt x="4618" y="0"/>
                </a:lnTo>
                <a:lnTo>
                  <a:pt x="8480" y="4296"/>
                </a:lnTo>
                <a:lnTo>
                  <a:pt x="9138" y="7850"/>
                </a:lnTo>
                <a:close/>
              </a:path>
            </a:pathLst>
          </a:custGeom>
          <a:solidFill>
            <a:srgbClr val="F1B6DA"/>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SaintDenis_Cliquer" textlink="">
        <xdr:nvSpPr>
          <xdr:cNvPr id="14" name="Saint-Denis"/>
          <xdr:cNvSpPr>
            <a:spLocks/>
          </xdr:cNvSpPr>
        </xdr:nvSpPr>
        <xdr:spPr bwMode="auto">
          <a:xfrm>
            <a:off x="6701867" y="2276422"/>
            <a:ext cx="971557" cy="1129501"/>
          </a:xfrm>
          <a:custGeom>
            <a:avLst/>
            <a:gdLst>
              <a:gd name="T0" fmla="*/ 0 w 15896"/>
              <a:gd name="T1" fmla="*/ 10033 h 17883"/>
              <a:gd name="T2" fmla="*/ 2155 w 15896"/>
              <a:gd name="T3" fmla="*/ 6101 h 17883"/>
              <a:gd name="T4" fmla="*/ 1399 w 15896"/>
              <a:gd name="T5" fmla="*/ 2840 h 17883"/>
              <a:gd name="T6" fmla="*/ 2267 w 15896"/>
              <a:gd name="T7" fmla="*/ 1315 h 17883"/>
              <a:gd name="T8" fmla="*/ 3204 w 15896"/>
              <a:gd name="T9" fmla="*/ 1427 h 17883"/>
              <a:gd name="T10" fmla="*/ 4716 w 15896"/>
              <a:gd name="T11" fmla="*/ 0 h 17883"/>
              <a:gd name="T12" fmla="*/ 9389 w 15896"/>
              <a:gd name="T13" fmla="*/ 1189 h 17883"/>
              <a:gd name="T14" fmla="*/ 12706 w 15896"/>
              <a:gd name="T15" fmla="*/ 2127 h 17883"/>
              <a:gd name="T16" fmla="*/ 15896 w 15896"/>
              <a:gd name="T17" fmla="*/ 951 h 17883"/>
              <a:gd name="T18" fmla="*/ 13238 w 15896"/>
              <a:gd name="T19" fmla="*/ 3470 h 17883"/>
              <a:gd name="T20" fmla="*/ 10103 w 15896"/>
              <a:gd name="T21" fmla="*/ 9837 h 17883"/>
              <a:gd name="T22" fmla="*/ 8130 w 15896"/>
              <a:gd name="T23" fmla="*/ 10845 h 17883"/>
              <a:gd name="T24" fmla="*/ 7892 w 15896"/>
              <a:gd name="T25" fmla="*/ 17883 h 17883"/>
              <a:gd name="T26" fmla="*/ 4520 w 15896"/>
              <a:gd name="T27" fmla="*/ 17883 h 17883"/>
              <a:gd name="T28" fmla="*/ 3862 w 15896"/>
              <a:gd name="T29" fmla="*/ 14329 h 17883"/>
              <a:gd name="T30" fmla="*/ 0 w 15896"/>
              <a:gd name="T31" fmla="*/ 10033 h 178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15896" h="17883">
                <a:moveTo>
                  <a:pt x="0" y="10033"/>
                </a:moveTo>
                <a:lnTo>
                  <a:pt x="2155" y="6101"/>
                </a:lnTo>
                <a:lnTo>
                  <a:pt x="1399" y="2840"/>
                </a:lnTo>
                <a:lnTo>
                  <a:pt x="2267" y="1315"/>
                </a:lnTo>
                <a:lnTo>
                  <a:pt x="3204" y="1427"/>
                </a:lnTo>
                <a:lnTo>
                  <a:pt x="4716" y="0"/>
                </a:lnTo>
                <a:lnTo>
                  <a:pt x="9389" y="1189"/>
                </a:lnTo>
                <a:lnTo>
                  <a:pt x="12706" y="2127"/>
                </a:lnTo>
                <a:lnTo>
                  <a:pt x="15896" y="951"/>
                </a:lnTo>
                <a:lnTo>
                  <a:pt x="13238" y="3470"/>
                </a:lnTo>
                <a:lnTo>
                  <a:pt x="10103" y="9837"/>
                </a:lnTo>
                <a:lnTo>
                  <a:pt x="8130" y="10845"/>
                </a:lnTo>
                <a:lnTo>
                  <a:pt x="7892" y="17883"/>
                </a:lnTo>
                <a:lnTo>
                  <a:pt x="4520" y="17883"/>
                </a:lnTo>
                <a:lnTo>
                  <a:pt x="3862" y="14329"/>
                </a:lnTo>
                <a:lnTo>
                  <a:pt x="0" y="10033"/>
                </a:lnTo>
                <a:close/>
              </a:path>
            </a:pathLst>
          </a:custGeom>
          <a:solidFill>
            <a:srgbClr val="DE77AE"/>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ubervilliers_Cliquer" textlink="">
        <xdr:nvSpPr>
          <xdr:cNvPr id="15" name="Aubervilliers"/>
          <xdr:cNvSpPr>
            <a:spLocks/>
          </xdr:cNvSpPr>
        </xdr:nvSpPr>
        <xdr:spPr bwMode="auto">
          <a:xfrm>
            <a:off x="7183832" y="2897962"/>
            <a:ext cx="622284" cy="520580"/>
          </a:xfrm>
          <a:custGeom>
            <a:avLst/>
            <a:gdLst>
              <a:gd name="T0" fmla="*/ 10089 w 10187"/>
              <a:gd name="T1" fmla="*/ 2169 h 8256"/>
              <a:gd name="T2" fmla="*/ 10187 w 10187"/>
              <a:gd name="T3" fmla="*/ 5248 h 8256"/>
              <a:gd name="T4" fmla="*/ 7864 w 10187"/>
              <a:gd name="T5" fmla="*/ 5527 h 8256"/>
              <a:gd name="T6" fmla="*/ 5681 w 10187"/>
              <a:gd name="T7" fmla="*/ 8256 h 8256"/>
              <a:gd name="T8" fmla="*/ 1078 w 10187"/>
              <a:gd name="T9" fmla="*/ 8046 h 8256"/>
              <a:gd name="T10" fmla="*/ 0 w 10187"/>
              <a:gd name="T11" fmla="*/ 8046 h 8256"/>
              <a:gd name="T12" fmla="*/ 238 w 10187"/>
              <a:gd name="T13" fmla="*/ 1008 h 8256"/>
              <a:gd name="T14" fmla="*/ 2211 w 10187"/>
              <a:gd name="T15" fmla="*/ 0 h 8256"/>
              <a:gd name="T16" fmla="*/ 4282 w 10187"/>
              <a:gd name="T17" fmla="*/ 1483 h 8256"/>
              <a:gd name="T18" fmla="*/ 7990 w 10187"/>
              <a:gd name="T19" fmla="*/ 742 h 8256"/>
              <a:gd name="T20" fmla="*/ 10089 w 10187"/>
              <a:gd name="T21" fmla="*/ 2169 h 82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0187" h="8256">
                <a:moveTo>
                  <a:pt x="10089" y="2169"/>
                </a:moveTo>
                <a:lnTo>
                  <a:pt x="10187" y="5248"/>
                </a:lnTo>
                <a:lnTo>
                  <a:pt x="7864" y="5527"/>
                </a:lnTo>
                <a:lnTo>
                  <a:pt x="5681" y="8256"/>
                </a:lnTo>
                <a:lnTo>
                  <a:pt x="1078" y="8046"/>
                </a:lnTo>
                <a:lnTo>
                  <a:pt x="0" y="8046"/>
                </a:lnTo>
                <a:lnTo>
                  <a:pt x="238" y="1008"/>
                </a:lnTo>
                <a:lnTo>
                  <a:pt x="2211" y="0"/>
                </a:lnTo>
                <a:lnTo>
                  <a:pt x="4282" y="1483"/>
                </a:lnTo>
                <a:lnTo>
                  <a:pt x="7990" y="742"/>
                </a:lnTo>
                <a:lnTo>
                  <a:pt x="10089" y="2169"/>
                </a:lnTo>
                <a:close/>
              </a:path>
            </a:pathLst>
          </a:custGeom>
          <a:solidFill>
            <a:srgbClr val="DE77AE"/>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Drancy_Cliquer" textlink="">
        <xdr:nvSpPr>
          <xdr:cNvPr id="16" name="Drancy"/>
          <xdr:cNvSpPr>
            <a:spLocks/>
          </xdr:cNvSpPr>
        </xdr:nvSpPr>
        <xdr:spPr bwMode="auto">
          <a:xfrm>
            <a:off x="7888479" y="2558796"/>
            <a:ext cx="909023" cy="640471"/>
          </a:xfrm>
          <a:custGeom>
            <a:avLst/>
            <a:gdLst>
              <a:gd name="T0" fmla="*/ 14637 w 14861"/>
              <a:gd name="T1" fmla="*/ 7458 h 10145"/>
              <a:gd name="T2" fmla="*/ 14861 w 14861"/>
              <a:gd name="T3" fmla="*/ 8186 h 10145"/>
              <a:gd name="T4" fmla="*/ 10369 w 14861"/>
              <a:gd name="T5" fmla="*/ 10145 h 10145"/>
              <a:gd name="T6" fmla="*/ 0 w 14861"/>
              <a:gd name="T7" fmla="*/ 7038 h 10145"/>
              <a:gd name="T8" fmla="*/ 2085 w 14861"/>
              <a:gd name="T9" fmla="*/ 3274 h 10145"/>
              <a:gd name="T10" fmla="*/ 6521 w 14861"/>
              <a:gd name="T11" fmla="*/ 2211 h 10145"/>
              <a:gd name="T12" fmla="*/ 7472 w 14861"/>
              <a:gd name="T13" fmla="*/ 1567 h 10145"/>
              <a:gd name="T14" fmla="*/ 6968 w 14861"/>
              <a:gd name="T15" fmla="*/ 531 h 10145"/>
              <a:gd name="T16" fmla="*/ 9347 w 14861"/>
              <a:gd name="T17" fmla="*/ 0 h 10145"/>
              <a:gd name="T18" fmla="*/ 10313 w 14861"/>
              <a:gd name="T19" fmla="*/ 825 h 10145"/>
              <a:gd name="T20" fmla="*/ 11754 w 14861"/>
              <a:gd name="T21" fmla="*/ 2910 h 10145"/>
              <a:gd name="T22" fmla="*/ 12286 w 14861"/>
              <a:gd name="T23" fmla="*/ 6618 h 10145"/>
              <a:gd name="T24" fmla="*/ 14637 w 14861"/>
              <a:gd name="T25" fmla="*/ 7458 h 101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4861" h="10145">
                <a:moveTo>
                  <a:pt x="14637" y="7458"/>
                </a:moveTo>
                <a:lnTo>
                  <a:pt x="14861" y="8186"/>
                </a:lnTo>
                <a:lnTo>
                  <a:pt x="10369" y="10145"/>
                </a:lnTo>
                <a:lnTo>
                  <a:pt x="0" y="7038"/>
                </a:lnTo>
                <a:lnTo>
                  <a:pt x="2085" y="3274"/>
                </a:lnTo>
                <a:lnTo>
                  <a:pt x="6521" y="2211"/>
                </a:lnTo>
                <a:lnTo>
                  <a:pt x="7472" y="1567"/>
                </a:lnTo>
                <a:lnTo>
                  <a:pt x="6968" y="531"/>
                </a:lnTo>
                <a:lnTo>
                  <a:pt x="9347" y="0"/>
                </a:lnTo>
                <a:lnTo>
                  <a:pt x="10313" y="825"/>
                </a:lnTo>
                <a:lnTo>
                  <a:pt x="11754" y="2910"/>
                </a:lnTo>
                <a:lnTo>
                  <a:pt x="12286" y="6618"/>
                </a:lnTo>
                <a:lnTo>
                  <a:pt x="14637" y="7458"/>
                </a:lnTo>
                <a:close/>
              </a:path>
            </a:pathLst>
          </a:custGeom>
          <a:solidFill>
            <a:srgbClr val="FDE0E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AulnaysousBois_Cliquer" textlink="">
        <xdr:nvSpPr>
          <xdr:cNvPr id="17" name="Aulnay-sous-Bois"/>
          <xdr:cNvSpPr>
            <a:spLocks/>
          </xdr:cNvSpPr>
        </xdr:nvSpPr>
        <xdr:spPr bwMode="auto">
          <a:xfrm>
            <a:off x="8571771" y="1766885"/>
            <a:ext cx="951729" cy="1299872"/>
          </a:xfrm>
          <a:custGeom>
            <a:avLst/>
            <a:gdLst>
              <a:gd name="T0" fmla="*/ 15561 w 15561"/>
              <a:gd name="T1" fmla="*/ 8327 h 20599"/>
              <a:gd name="T2" fmla="*/ 12678 w 15561"/>
              <a:gd name="T3" fmla="*/ 10747 h 20599"/>
              <a:gd name="T4" fmla="*/ 11685 w 15561"/>
              <a:gd name="T5" fmla="*/ 13084 h 20599"/>
              <a:gd name="T6" fmla="*/ 13924 w 15561"/>
              <a:gd name="T7" fmla="*/ 17422 h 20599"/>
              <a:gd name="T8" fmla="*/ 11433 w 15561"/>
              <a:gd name="T9" fmla="*/ 19969 h 20599"/>
              <a:gd name="T10" fmla="*/ 7683 w 15561"/>
              <a:gd name="T11" fmla="*/ 20599 h 20599"/>
              <a:gd name="T12" fmla="*/ 4716 w 15561"/>
              <a:gd name="T13" fmla="*/ 19521 h 20599"/>
              <a:gd name="T14" fmla="*/ 5234 w 15561"/>
              <a:gd name="T15" fmla="*/ 13280 h 20599"/>
              <a:gd name="T16" fmla="*/ 2267 w 15561"/>
              <a:gd name="T17" fmla="*/ 7725 h 20599"/>
              <a:gd name="T18" fmla="*/ 0 w 15561"/>
              <a:gd name="T19" fmla="*/ 6591 h 20599"/>
              <a:gd name="T20" fmla="*/ 1736 w 15561"/>
              <a:gd name="T21" fmla="*/ 3527 h 20599"/>
              <a:gd name="T22" fmla="*/ 7669 w 15561"/>
              <a:gd name="T23" fmla="*/ 0 h 20599"/>
              <a:gd name="T24" fmla="*/ 8844 w 15561"/>
              <a:gd name="T25" fmla="*/ 196 h 20599"/>
              <a:gd name="T26" fmla="*/ 15561 w 15561"/>
              <a:gd name="T27" fmla="*/ 8327 h 205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5561" h="20599">
                <a:moveTo>
                  <a:pt x="15561" y="8327"/>
                </a:moveTo>
                <a:lnTo>
                  <a:pt x="12678" y="10747"/>
                </a:lnTo>
                <a:lnTo>
                  <a:pt x="11685" y="13084"/>
                </a:lnTo>
                <a:lnTo>
                  <a:pt x="13924" y="17422"/>
                </a:lnTo>
                <a:lnTo>
                  <a:pt x="11433" y="19969"/>
                </a:lnTo>
                <a:lnTo>
                  <a:pt x="7683" y="20599"/>
                </a:lnTo>
                <a:lnTo>
                  <a:pt x="4716" y="19521"/>
                </a:lnTo>
                <a:lnTo>
                  <a:pt x="5234" y="13280"/>
                </a:lnTo>
                <a:lnTo>
                  <a:pt x="2267" y="7725"/>
                </a:lnTo>
                <a:lnTo>
                  <a:pt x="0" y="6591"/>
                </a:lnTo>
                <a:lnTo>
                  <a:pt x="1736" y="3527"/>
                </a:lnTo>
                <a:lnTo>
                  <a:pt x="7669" y="0"/>
                </a:lnTo>
                <a:lnTo>
                  <a:pt x="8844" y="196"/>
                </a:lnTo>
                <a:lnTo>
                  <a:pt x="15561" y="8327"/>
                </a:lnTo>
                <a:close/>
              </a:path>
            </a:pathLst>
          </a:custGeom>
          <a:solidFill>
            <a:srgbClr val="B8E186"/>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RosnysousBois_Cliquer" textlink="">
        <xdr:nvSpPr>
          <xdr:cNvPr id="18" name="Rosny-sous-Bois"/>
          <xdr:cNvSpPr>
            <a:spLocks/>
          </xdr:cNvSpPr>
        </xdr:nvSpPr>
        <xdr:spPr bwMode="auto">
          <a:xfrm>
            <a:off x="8637355" y="3716694"/>
            <a:ext cx="654314" cy="665711"/>
          </a:xfrm>
          <a:custGeom>
            <a:avLst/>
            <a:gdLst>
              <a:gd name="T0" fmla="*/ 7374 w 10705"/>
              <a:gd name="T1" fmla="*/ 1833 h 10551"/>
              <a:gd name="T2" fmla="*/ 8298 w 10705"/>
              <a:gd name="T3" fmla="*/ 3946 h 10551"/>
              <a:gd name="T4" fmla="*/ 10705 w 10705"/>
              <a:gd name="T5" fmla="*/ 3988 h 10551"/>
              <a:gd name="T6" fmla="*/ 7584 w 10705"/>
              <a:gd name="T7" fmla="*/ 10551 h 10551"/>
              <a:gd name="T8" fmla="*/ 4016 w 10705"/>
              <a:gd name="T9" fmla="*/ 9977 h 10551"/>
              <a:gd name="T10" fmla="*/ 3806 w 10705"/>
              <a:gd name="T11" fmla="*/ 7766 h 10551"/>
              <a:gd name="T12" fmla="*/ 1637 w 10705"/>
              <a:gd name="T13" fmla="*/ 6913 h 10551"/>
              <a:gd name="T14" fmla="*/ 0 w 10705"/>
              <a:gd name="T15" fmla="*/ 3862 h 10551"/>
              <a:gd name="T16" fmla="*/ 2897 w 10705"/>
              <a:gd name="T17" fmla="*/ 0 h 10551"/>
              <a:gd name="T18" fmla="*/ 5345 w 10705"/>
              <a:gd name="T19" fmla="*/ 616 h 10551"/>
              <a:gd name="T20" fmla="*/ 7374 w 10705"/>
              <a:gd name="T21" fmla="*/ 1833 h 105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0705" h="10551">
                <a:moveTo>
                  <a:pt x="7374" y="1833"/>
                </a:moveTo>
                <a:lnTo>
                  <a:pt x="8298" y="3946"/>
                </a:lnTo>
                <a:lnTo>
                  <a:pt x="10705" y="3988"/>
                </a:lnTo>
                <a:lnTo>
                  <a:pt x="7584" y="10551"/>
                </a:lnTo>
                <a:lnTo>
                  <a:pt x="4016" y="9977"/>
                </a:lnTo>
                <a:lnTo>
                  <a:pt x="3806" y="7766"/>
                </a:lnTo>
                <a:lnTo>
                  <a:pt x="1637" y="6913"/>
                </a:lnTo>
                <a:lnTo>
                  <a:pt x="0" y="3862"/>
                </a:lnTo>
                <a:lnTo>
                  <a:pt x="2897" y="0"/>
                </a:lnTo>
                <a:lnTo>
                  <a:pt x="5345" y="616"/>
                </a:lnTo>
                <a:lnTo>
                  <a:pt x="7374" y="1833"/>
                </a:lnTo>
                <a:close/>
              </a:path>
            </a:pathLst>
          </a:custGeom>
          <a:solidFill>
            <a:srgbClr val="FDE0E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ÉpinaysurSeine_Cliquer" textlink="">
        <xdr:nvSpPr>
          <xdr:cNvPr id="19" name="Épinay-sur-Seine"/>
          <xdr:cNvSpPr>
            <a:spLocks/>
          </xdr:cNvSpPr>
        </xdr:nvSpPr>
        <xdr:spPr bwMode="auto">
          <a:xfrm>
            <a:off x="6055179" y="1902550"/>
            <a:ext cx="841914" cy="553708"/>
          </a:xfrm>
          <a:custGeom>
            <a:avLst/>
            <a:gdLst>
              <a:gd name="T0" fmla="*/ 12832 w 13769"/>
              <a:gd name="T1" fmla="*/ 7235 h 8760"/>
              <a:gd name="T2" fmla="*/ 11964 w 13769"/>
              <a:gd name="T3" fmla="*/ 8760 h 8760"/>
              <a:gd name="T4" fmla="*/ 10215 w 13769"/>
              <a:gd name="T5" fmla="*/ 7263 h 8760"/>
              <a:gd name="T6" fmla="*/ 3512 w 13769"/>
              <a:gd name="T7" fmla="*/ 5416 h 8760"/>
              <a:gd name="T8" fmla="*/ 895 w 13769"/>
              <a:gd name="T9" fmla="*/ 5458 h 8760"/>
              <a:gd name="T10" fmla="*/ 0 w 13769"/>
              <a:gd name="T11" fmla="*/ 2673 h 8760"/>
              <a:gd name="T12" fmla="*/ 2463 w 13769"/>
              <a:gd name="T13" fmla="*/ 0 h 8760"/>
              <a:gd name="T14" fmla="*/ 5961 w 13769"/>
              <a:gd name="T15" fmla="*/ 1540 h 8760"/>
              <a:gd name="T16" fmla="*/ 7626 w 13769"/>
              <a:gd name="T17" fmla="*/ 2953 h 8760"/>
              <a:gd name="T18" fmla="*/ 9599 w 13769"/>
              <a:gd name="T19" fmla="*/ 2505 h 8760"/>
              <a:gd name="T20" fmla="*/ 10789 w 13769"/>
              <a:gd name="T21" fmla="*/ 4087 h 8760"/>
              <a:gd name="T22" fmla="*/ 13769 w 13769"/>
              <a:gd name="T23" fmla="*/ 7347 h 8760"/>
              <a:gd name="T24" fmla="*/ 12832 w 13769"/>
              <a:gd name="T25" fmla="*/ 7235 h 87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3769" h="8760">
                <a:moveTo>
                  <a:pt x="12832" y="7235"/>
                </a:moveTo>
                <a:lnTo>
                  <a:pt x="11964" y="8760"/>
                </a:lnTo>
                <a:lnTo>
                  <a:pt x="10215" y="7263"/>
                </a:lnTo>
                <a:lnTo>
                  <a:pt x="3512" y="5416"/>
                </a:lnTo>
                <a:lnTo>
                  <a:pt x="895" y="5458"/>
                </a:lnTo>
                <a:lnTo>
                  <a:pt x="0" y="2673"/>
                </a:lnTo>
                <a:lnTo>
                  <a:pt x="2463" y="0"/>
                </a:lnTo>
                <a:lnTo>
                  <a:pt x="5961" y="1540"/>
                </a:lnTo>
                <a:lnTo>
                  <a:pt x="7626" y="2953"/>
                </a:lnTo>
                <a:lnTo>
                  <a:pt x="9599" y="2505"/>
                </a:lnTo>
                <a:lnTo>
                  <a:pt x="10789" y="4087"/>
                </a:lnTo>
                <a:lnTo>
                  <a:pt x="13769" y="7347"/>
                </a:lnTo>
                <a:lnTo>
                  <a:pt x="12832" y="7235"/>
                </a:lnTo>
                <a:close/>
              </a:path>
            </a:pathLst>
          </a:custGeom>
          <a:solidFill>
            <a:srgbClr val="F1B6DA"/>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Villemomble_Cliquer" textlink="">
        <xdr:nvSpPr>
          <xdr:cNvPr id="20" name="Villemomble"/>
          <xdr:cNvSpPr>
            <a:spLocks/>
          </xdr:cNvSpPr>
        </xdr:nvSpPr>
        <xdr:spPr bwMode="auto">
          <a:xfrm>
            <a:off x="8963749" y="3491109"/>
            <a:ext cx="632961" cy="561595"/>
          </a:xfrm>
          <a:custGeom>
            <a:avLst/>
            <a:gdLst>
              <a:gd name="T0" fmla="*/ 7571 w 10341"/>
              <a:gd name="T1" fmla="*/ 2700 h 8899"/>
              <a:gd name="T2" fmla="*/ 10341 w 10341"/>
              <a:gd name="T3" fmla="*/ 8899 h 8899"/>
              <a:gd name="T4" fmla="*/ 8075 w 10341"/>
              <a:gd name="T5" fmla="*/ 8773 h 8899"/>
              <a:gd name="T6" fmla="*/ 5360 w 10341"/>
              <a:gd name="T7" fmla="*/ 7542 h 8899"/>
              <a:gd name="T8" fmla="*/ 2953 w 10341"/>
              <a:gd name="T9" fmla="*/ 7500 h 8899"/>
              <a:gd name="T10" fmla="*/ 2029 w 10341"/>
              <a:gd name="T11" fmla="*/ 5387 h 8899"/>
              <a:gd name="T12" fmla="*/ 0 w 10341"/>
              <a:gd name="T13" fmla="*/ 4170 h 8899"/>
              <a:gd name="T14" fmla="*/ 2085 w 10341"/>
              <a:gd name="T15" fmla="*/ 3120 h 8899"/>
              <a:gd name="T16" fmla="*/ 3163 w 10341"/>
              <a:gd name="T17" fmla="*/ 1007 h 8899"/>
              <a:gd name="T18" fmla="*/ 5052 w 10341"/>
              <a:gd name="T19" fmla="*/ 0 h 8899"/>
              <a:gd name="T20" fmla="*/ 6004 w 10341"/>
              <a:gd name="T21" fmla="*/ 3288 h 8899"/>
              <a:gd name="T22" fmla="*/ 7081 w 10341"/>
              <a:gd name="T23" fmla="*/ 3792 h 8899"/>
              <a:gd name="T24" fmla="*/ 7571 w 10341"/>
              <a:gd name="T25" fmla="*/ 2700 h 88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0341" h="8899">
                <a:moveTo>
                  <a:pt x="7571" y="2700"/>
                </a:moveTo>
                <a:lnTo>
                  <a:pt x="10341" y="8899"/>
                </a:lnTo>
                <a:lnTo>
                  <a:pt x="8075" y="8773"/>
                </a:lnTo>
                <a:lnTo>
                  <a:pt x="5360" y="7542"/>
                </a:lnTo>
                <a:lnTo>
                  <a:pt x="2953" y="7500"/>
                </a:lnTo>
                <a:lnTo>
                  <a:pt x="2029" y="5387"/>
                </a:lnTo>
                <a:lnTo>
                  <a:pt x="0" y="4170"/>
                </a:lnTo>
                <a:lnTo>
                  <a:pt x="2085" y="3120"/>
                </a:lnTo>
                <a:lnTo>
                  <a:pt x="3163" y="1007"/>
                </a:lnTo>
                <a:lnTo>
                  <a:pt x="5052" y="0"/>
                </a:lnTo>
                <a:lnTo>
                  <a:pt x="6004" y="3288"/>
                </a:lnTo>
                <a:lnTo>
                  <a:pt x="7081" y="3792"/>
                </a:lnTo>
                <a:lnTo>
                  <a:pt x="7571" y="2700"/>
                </a:lnTo>
                <a:close/>
              </a:path>
            </a:pathLst>
          </a:custGeom>
          <a:solidFill>
            <a:srgbClr val="B8E186"/>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eBourget_Cliquer" textlink="">
        <xdr:nvSpPr>
          <xdr:cNvPr id="21" name="Le Bourget"/>
          <xdr:cNvSpPr>
            <a:spLocks/>
          </xdr:cNvSpPr>
        </xdr:nvSpPr>
        <xdr:spPr bwMode="auto">
          <a:xfrm>
            <a:off x="7911356" y="2410511"/>
            <a:ext cx="434684" cy="354941"/>
          </a:xfrm>
          <a:custGeom>
            <a:avLst/>
            <a:gdLst>
              <a:gd name="T0" fmla="*/ 6158 w 7109"/>
              <a:gd name="T1" fmla="*/ 4562 h 5625"/>
              <a:gd name="T2" fmla="*/ 1722 w 7109"/>
              <a:gd name="T3" fmla="*/ 5625 h 5625"/>
              <a:gd name="T4" fmla="*/ 0 w 7109"/>
              <a:gd name="T5" fmla="*/ 4240 h 5625"/>
              <a:gd name="T6" fmla="*/ 672 w 7109"/>
              <a:gd name="T7" fmla="*/ 1959 h 5625"/>
              <a:gd name="T8" fmla="*/ 4898 w 7109"/>
              <a:gd name="T9" fmla="*/ 0 h 5625"/>
              <a:gd name="T10" fmla="*/ 4394 w 7109"/>
              <a:gd name="T11" fmla="*/ 2295 h 5625"/>
              <a:gd name="T12" fmla="*/ 6605 w 7109"/>
              <a:gd name="T13" fmla="*/ 2882 h 5625"/>
              <a:gd name="T14" fmla="*/ 7109 w 7109"/>
              <a:gd name="T15" fmla="*/ 3918 h 5625"/>
              <a:gd name="T16" fmla="*/ 6158 w 7109"/>
              <a:gd name="T17" fmla="*/ 4562 h 56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7109" h="5625">
                <a:moveTo>
                  <a:pt x="6158" y="4562"/>
                </a:moveTo>
                <a:lnTo>
                  <a:pt x="1722" y="5625"/>
                </a:lnTo>
                <a:lnTo>
                  <a:pt x="0" y="4240"/>
                </a:lnTo>
                <a:lnTo>
                  <a:pt x="672" y="1959"/>
                </a:lnTo>
                <a:lnTo>
                  <a:pt x="4898" y="0"/>
                </a:lnTo>
                <a:lnTo>
                  <a:pt x="4394" y="2295"/>
                </a:lnTo>
                <a:lnTo>
                  <a:pt x="6605" y="2882"/>
                </a:lnTo>
                <a:lnTo>
                  <a:pt x="7109" y="3918"/>
                </a:lnTo>
                <a:lnTo>
                  <a:pt x="6158" y="4562"/>
                </a:lnTo>
                <a:close/>
              </a:path>
            </a:pathLst>
          </a:custGeom>
          <a:solidFill>
            <a:srgbClr val="DE77AE"/>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Villetaneuse_Cliquer" textlink="">
        <xdr:nvSpPr>
          <xdr:cNvPr id="22" name="Villetaneuse"/>
          <xdr:cNvSpPr>
            <a:spLocks/>
          </xdr:cNvSpPr>
        </xdr:nvSpPr>
        <xdr:spPr bwMode="auto">
          <a:xfrm>
            <a:off x="6715594" y="1889930"/>
            <a:ext cx="297416" cy="476410"/>
          </a:xfrm>
          <a:custGeom>
            <a:avLst/>
            <a:gdLst>
              <a:gd name="T0" fmla="*/ 2533 w 4883"/>
              <a:gd name="T1" fmla="*/ 0 h 7570"/>
              <a:gd name="T2" fmla="*/ 4883 w 4883"/>
              <a:gd name="T3" fmla="*/ 601 h 7570"/>
              <a:gd name="T4" fmla="*/ 4492 w 4883"/>
              <a:gd name="T5" fmla="*/ 6143 h 7570"/>
              <a:gd name="T6" fmla="*/ 2980 w 4883"/>
              <a:gd name="T7" fmla="*/ 7570 h 7570"/>
              <a:gd name="T8" fmla="*/ 0 w 4883"/>
              <a:gd name="T9" fmla="*/ 4310 h 7570"/>
              <a:gd name="T10" fmla="*/ 2533 w 4883"/>
              <a:gd name="T11" fmla="*/ 0 h 7570"/>
            </a:gdLst>
            <a:ahLst/>
            <a:cxnLst>
              <a:cxn ang="0">
                <a:pos x="T0" y="T1"/>
              </a:cxn>
              <a:cxn ang="0">
                <a:pos x="T2" y="T3"/>
              </a:cxn>
              <a:cxn ang="0">
                <a:pos x="T4" y="T5"/>
              </a:cxn>
              <a:cxn ang="0">
                <a:pos x="T6" y="T7"/>
              </a:cxn>
              <a:cxn ang="0">
                <a:pos x="T8" y="T9"/>
              </a:cxn>
              <a:cxn ang="0">
                <a:pos x="T10" y="T11"/>
              </a:cxn>
            </a:cxnLst>
            <a:rect l="0" t="0" r="r" b="b"/>
            <a:pathLst>
              <a:path w="4883" h="7570">
                <a:moveTo>
                  <a:pt x="2533" y="0"/>
                </a:moveTo>
                <a:lnTo>
                  <a:pt x="4883" y="601"/>
                </a:lnTo>
                <a:lnTo>
                  <a:pt x="4492" y="6143"/>
                </a:lnTo>
                <a:lnTo>
                  <a:pt x="2980" y="7570"/>
                </a:lnTo>
                <a:lnTo>
                  <a:pt x="0" y="4310"/>
                </a:lnTo>
                <a:lnTo>
                  <a:pt x="2533" y="0"/>
                </a:lnTo>
                <a:close/>
              </a:path>
            </a:pathLst>
          </a:custGeom>
          <a:solidFill>
            <a:srgbClr val="FDE0E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Bondy_Cliquer" textlink="">
        <xdr:nvSpPr>
          <xdr:cNvPr id="23" name="Bondy"/>
          <xdr:cNvSpPr>
            <a:spLocks/>
          </xdr:cNvSpPr>
        </xdr:nvSpPr>
        <xdr:spPr bwMode="auto">
          <a:xfrm>
            <a:off x="8716665" y="2998923"/>
            <a:ext cx="440785" cy="755630"/>
          </a:xfrm>
          <a:custGeom>
            <a:avLst/>
            <a:gdLst>
              <a:gd name="T0" fmla="*/ 6129 w 7207"/>
              <a:gd name="T1" fmla="*/ 10929 h 11979"/>
              <a:gd name="T2" fmla="*/ 4044 w 7207"/>
              <a:gd name="T3" fmla="*/ 11979 h 11979"/>
              <a:gd name="T4" fmla="*/ 1596 w 7207"/>
              <a:gd name="T5" fmla="*/ 11363 h 11979"/>
              <a:gd name="T6" fmla="*/ 406 w 7207"/>
              <a:gd name="T7" fmla="*/ 11223 h 11979"/>
              <a:gd name="T8" fmla="*/ 966 w 7207"/>
              <a:gd name="T9" fmla="*/ 8900 h 11979"/>
              <a:gd name="T10" fmla="*/ 0 w 7207"/>
              <a:gd name="T11" fmla="*/ 5472 h 11979"/>
              <a:gd name="T12" fmla="*/ 1316 w 7207"/>
              <a:gd name="T13" fmla="*/ 1218 h 11979"/>
              <a:gd name="T14" fmla="*/ 1092 w 7207"/>
              <a:gd name="T15" fmla="*/ 490 h 11979"/>
              <a:gd name="T16" fmla="*/ 2337 w 7207"/>
              <a:gd name="T17" fmla="*/ 0 h 11979"/>
              <a:gd name="T18" fmla="*/ 5304 w 7207"/>
              <a:gd name="T19" fmla="*/ 1078 h 11979"/>
              <a:gd name="T20" fmla="*/ 5150 w 7207"/>
              <a:gd name="T21" fmla="*/ 3527 h 11979"/>
              <a:gd name="T22" fmla="*/ 7207 w 7207"/>
              <a:gd name="T23" fmla="*/ 8816 h 11979"/>
              <a:gd name="T24" fmla="*/ 6129 w 7207"/>
              <a:gd name="T25" fmla="*/ 10929 h 1197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7207" h="11979">
                <a:moveTo>
                  <a:pt x="6129" y="10929"/>
                </a:moveTo>
                <a:lnTo>
                  <a:pt x="4044" y="11979"/>
                </a:lnTo>
                <a:lnTo>
                  <a:pt x="1596" y="11363"/>
                </a:lnTo>
                <a:lnTo>
                  <a:pt x="406" y="11223"/>
                </a:lnTo>
                <a:lnTo>
                  <a:pt x="966" y="8900"/>
                </a:lnTo>
                <a:lnTo>
                  <a:pt x="0" y="5472"/>
                </a:lnTo>
                <a:lnTo>
                  <a:pt x="1316" y="1218"/>
                </a:lnTo>
                <a:lnTo>
                  <a:pt x="1092" y="490"/>
                </a:lnTo>
                <a:lnTo>
                  <a:pt x="2337" y="0"/>
                </a:lnTo>
                <a:lnTo>
                  <a:pt x="5304" y="1078"/>
                </a:lnTo>
                <a:lnTo>
                  <a:pt x="5150" y="3527"/>
                </a:lnTo>
                <a:lnTo>
                  <a:pt x="7207" y="8816"/>
                </a:lnTo>
                <a:lnTo>
                  <a:pt x="6129" y="10929"/>
                </a:lnTo>
                <a:close/>
              </a:path>
            </a:pathLst>
          </a:custGeom>
          <a:solidFill>
            <a:srgbClr val="FDE0E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NoisyleSec_Cliquer" textlink="">
        <xdr:nvSpPr>
          <xdr:cNvPr id="24" name="Noisy-le-Sec"/>
          <xdr:cNvSpPr>
            <a:spLocks/>
          </xdr:cNvSpPr>
        </xdr:nvSpPr>
        <xdr:spPr bwMode="auto">
          <a:xfrm>
            <a:off x="8295708" y="3344400"/>
            <a:ext cx="518570" cy="615231"/>
          </a:xfrm>
          <a:custGeom>
            <a:avLst/>
            <a:gdLst>
              <a:gd name="T0" fmla="*/ 2001 w 8494"/>
              <a:gd name="T1" fmla="*/ 7234 h 9753"/>
              <a:gd name="T2" fmla="*/ 419 w 8494"/>
              <a:gd name="T3" fmla="*/ 5821 h 9753"/>
              <a:gd name="T4" fmla="*/ 0 w 8494"/>
              <a:gd name="T5" fmla="*/ 2323 h 9753"/>
              <a:gd name="T6" fmla="*/ 6898 w 8494"/>
              <a:gd name="T7" fmla="*/ 0 h 9753"/>
              <a:gd name="T8" fmla="*/ 7864 w 8494"/>
              <a:gd name="T9" fmla="*/ 3428 h 9753"/>
              <a:gd name="T10" fmla="*/ 7304 w 8494"/>
              <a:gd name="T11" fmla="*/ 5751 h 9753"/>
              <a:gd name="T12" fmla="*/ 8494 w 8494"/>
              <a:gd name="T13" fmla="*/ 5891 h 9753"/>
              <a:gd name="T14" fmla="*/ 5597 w 8494"/>
              <a:gd name="T15" fmla="*/ 9753 h 9753"/>
              <a:gd name="T16" fmla="*/ 2448 w 8494"/>
              <a:gd name="T17" fmla="*/ 9571 h 9753"/>
              <a:gd name="T18" fmla="*/ 2001 w 8494"/>
              <a:gd name="T19" fmla="*/ 7234 h 975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8494" h="9753">
                <a:moveTo>
                  <a:pt x="2001" y="7234"/>
                </a:moveTo>
                <a:lnTo>
                  <a:pt x="419" y="5821"/>
                </a:lnTo>
                <a:lnTo>
                  <a:pt x="0" y="2323"/>
                </a:lnTo>
                <a:lnTo>
                  <a:pt x="6898" y="0"/>
                </a:lnTo>
                <a:lnTo>
                  <a:pt x="7864" y="3428"/>
                </a:lnTo>
                <a:lnTo>
                  <a:pt x="7304" y="5751"/>
                </a:lnTo>
                <a:lnTo>
                  <a:pt x="8494" y="5891"/>
                </a:lnTo>
                <a:lnTo>
                  <a:pt x="5597" y="9753"/>
                </a:lnTo>
                <a:lnTo>
                  <a:pt x="2448" y="9571"/>
                </a:lnTo>
                <a:lnTo>
                  <a:pt x="2001" y="7234"/>
                </a:lnTo>
                <a:close/>
              </a:path>
            </a:pathLst>
          </a:custGeom>
          <a:solidFill>
            <a:srgbClr val="F1B6DA"/>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Gagny_Cliquer" textlink="">
        <xdr:nvSpPr>
          <xdr:cNvPr id="25" name="Gagny"/>
          <xdr:cNvSpPr>
            <a:spLocks/>
          </xdr:cNvSpPr>
        </xdr:nvSpPr>
        <xdr:spPr bwMode="auto">
          <a:xfrm>
            <a:off x="9427413" y="3486377"/>
            <a:ext cx="768704" cy="768250"/>
          </a:xfrm>
          <a:custGeom>
            <a:avLst/>
            <a:gdLst>
              <a:gd name="T0" fmla="*/ 11950 w 12580"/>
              <a:gd name="T1" fmla="*/ 12090 h 12174"/>
              <a:gd name="T2" fmla="*/ 11670 w 12580"/>
              <a:gd name="T3" fmla="*/ 12174 h 12174"/>
              <a:gd name="T4" fmla="*/ 7486 w 12580"/>
              <a:gd name="T5" fmla="*/ 9641 h 12174"/>
              <a:gd name="T6" fmla="*/ 2770 w 12580"/>
              <a:gd name="T7" fmla="*/ 8997 h 12174"/>
              <a:gd name="T8" fmla="*/ 0 w 12580"/>
              <a:gd name="T9" fmla="*/ 2798 h 12174"/>
              <a:gd name="T10" fmla="*/ 3008 w 12580"/>
              <a:gd name="T11" fmla="*/ 2323 h 12174"/>
              <a:gd name="T12" fmla="*/ 3358 w 12580"/>
              <a:gd name="T13" fmla="*/ 1343 h 12174"/>
              <a:gd name="T14" fmla="*/ 4814 w 12580"/>
              <a:gd name="T15" fmla="*/ 0 h 12174"/>
              <a:gd name="T16" fmla="*/ 6857 w 12580"/>
              <a:gd name="T17" fmla="*/ 28 h 12174"/>
              <a:gd name="T18" fmla="*/ 7626 w 12580"/>
              <a:gd name="T19" fmla="*/ 4617 h 12174"/>
              <a:gd name="T20" fmla="*/ 9921 w 12580"/>
              <a:gd name="T21" fmla="*/ 4995 h 12174"/>
              <a:gd name="T22" fmla="*/ 12580 w 12580"/>
              <a:gd name="T23" fmla="*/ 7458 h 12174"/>
              <a:gd name="T24" fmla="*/ 11950 w 12580"/>
              <a:gd name="T25" fmla="*/ 12090 h 121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2580" h="12174">
                <a:moveTo>
                  <a:pt x="11950" y="12090"/>
                </a:moveTo>
                <a:lnTo>
                  <a:pt x="11670" y="12174"/>
                </a:lnTo>
                <a:lnTo>
                  <a:pt x="7486" y="9641"/>
                </a:lnTo>
                <a:lnTo>
                  <a:pt x="2770" y="8997"/>
                </a:lnTo>
                <a:lnTo>
                  <a:pt x="0" y="2798"/>
                </a:lnTo>
                <a:lnTo>
                  <a:pt x="3008" y="2323"/>
                </a:lnTo>
                <a:lnTo>
                  <a:pt x="3358" y="1343"/>
                </a:lnTo>
                <a:lnTo>
                  <a:pt x="4814" y="0"/>
                </a:lnTo>
                <a:lnTo>
                  <a:pt x="6857" y="28"/>
                </a:lnTo>
                <a:lnTo>
                  <a:pt x="7626" y="4617"/>
                </a:lnTo>
                <a:lnTo>
                  <a:pt x="9921" y="4995"/>
                </a:lnTo>
                <a:lnTo>
                  <a:pt x="12580" y="7458"/>
                </a:lnTo>
                <a:lnTo>
                  <a:pt x="11950" y="12090"/>
                </a:lnTo>
                <a:close/>
              </a:path>
            </a:pathLst>
          </a:custGeom>
          <a:solidFill>
            <a:srgbClr val="E6F5D0"/>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Romainville_Cliquer" textlink="">
        <xdr:nvSpPr>
          <xdr:cNvPr id="26" name="Romainville"/>
          <xdr:cNvSpPr>
            <a:spLocks/>
          </xdr:cNvSpPr>
        </xdr:nvSpPr>
        <xdr:spPr bwMode="auto">
          <a:xfrm>
            <a:off x="8045574" y="3491109"/>
            <a:ext cx="399604" cy="608922"/>
          </a:xfrm>
          <a:custGeom>
            <a:avLst/>
            <a:gdLst>
              <a:gd name="T0" fmla="*/ 4087 w 6535"/>
              <a:gd name="T1" fmla="*/ 0 h 9655"/>
              <a:gd name="T2" fmla="*/ 4506 w 6535"/>
              <a:gd name="T3" fmla="*/ 3498 h 9655"/>
              <a:gd name="T4" fmla="*/ 6088 w 6535"/>
              <a:gd name="T5" fmla="*/ 4911 h 9655"/>
              <a:gd name="T6" fmla="*/ 6535 w 6535"/>
              <a:gd name="T7" fmla="*/ 7248 h 9655"/>
              <a:gd name="T8" fmla="*/ 4338 w 6535"/>
              <a:gd name="T9" fmla="*/ 9655 h 9655"/>
              <a:gd name="T10" fmla="*/ 2589 w 6535"/>
              <a:gd name="T11" fmla="*/ 8648 h 9655"/>
              <a:gd name="T12" fmla="*/ 2911 w 6535"/>
              <a:gd name="T13" fmla="*/ 7780 h 9655"/>
              <a:gd name="T14" fmla="*/ 1246 w 6535"/>
              <a:gd name="T15" fmla="*/ 7290 h 9655"/>
              <a:gd name="T16" fmla="*/ 0 w 6535"/>
              <a:gd name="T17" fmla="*/ 2560 h 9655"/>
              <a:gd name="T18" fmla="*/ 812 w 6535"/>
              <a:gd name="T19" fmla="*/ 853 h 9655"/>
              <a:gd name="T20" fmla="*/ 4087 w 6535"/>
              <a:gd name="T21" fmla="*/ 0 h 96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6535" h="9655">
                <a:moveTo>
                  <a:pt x="4087" y="0"/>
                </a:moveTo>
                <a:lnTo>
                  <a:pt x="4506" y="3498"/>
                </a:lnTo>
                <a:lnTo>
                  <a:pt x="6088" y="4911"/>
                </a:lnTo>
                <a:lnTo>
                  <a:pt x="6535" y="7248"/>
                </a:lnTo>
                <a:lnTo>
                  <a:pt x="4338" y="9655"/>
                </a:lnTo>
                <a:lnTo>
                  <a:pt x="2589" y="8648"/>
                </a:lnTo>
                <a:lnTo>
                  <a:pt x="2911" y="7780"/>
                </a:lnTo>
                <a:lnTo>
                  <a:pt x="1246" y="7290"/>
                </a:lnTo>
                <a:lnTo>
                  <a:pt x="0" y="2560"/>
                </a:lnTo>
                <a:lnTo>
                  <a:pt x="812" y="853"/>
                </a:lnTo>
                <a:lnTo>
                  <a:pt x="4087" y="0"/>
                </a:lnTo>
                <a:close/>
              </a:path>
            </a:pathLst>
          </a:custGeom>
          <a:solidFill>
            <a:srgbClr val="E6F5D0"/>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esPavillonssousBois_Cliquer" textlink="">
        <xdr:nvSpPr>
          <xdr:cNvPr id="27" name="Les Pavillons-sous-Bois"/>
          <xdr:cNvSpPr>
            <a:spLocks/>
          </xdr:cNvSpPr>
        </xdr:nvSpPr>
        <xdr:spPr bwMode="auto">
          <a:xfrm>
            <a:off x="9032385" y="3027320"/>
            <a:ext cx="405705" cy="528468"/>
          </a:xfrm>
          <a:custGeom>
            <a:avLst/>
            <a:gdLst>
              <a:gd name="T0" fmla="*/ 3946 w 6647"/>
              <a:gd name="T1" fmla="*/ 7361 h 8368"/>
              <a:gd name="T2" fmla="*/ 2057 w 6647"/>
              <a:gd name="T3" fmla="*/ 8368 h 8368"/>
              <a:gd name="T4" fmla="*/ 0 w 6647"/>
              <a:gd name="T5" fmla="*/ 3079 h 8368"/>
              <a:gd name="T6" fmla="*/ 154 w 6647"/>
              <a:gd name="T7" fmla="*/ 630 h 8368"/>
              <a:gd name="T8" fmla="*/ 3904 w 6647"/>
              <a:gd name="T9" fmla="*/ 0 h 8368"/>
              <a:gd name="T10" fmla="*/ 4408 w 6647"/>
              <a:gd name="T11" fmla="*/ 2351 h 8368"/>
              <a:gd name="T12" fmla="*/ 6647 w 6647"/>
              <a:gd name="T13" fmla="*/ 3163 h 8368"/>
              <a:gd name="T14" fmla="*/ 4744 w 6647"/>
              <a:gd name="T15" fmla="*/ 6171 h 8368"/>
              <a:gd name="T16" fmla="*/ 3946 w 6647"/>
              <a:gd name="T17" fmla="*/ 7361 h 836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6647" h="8368">
                <a:moveTo>
                  <a:pt x="3946" y="7361"/>
                </a:moveTo>
                <a:lnTo>
                  <a:pt x="2057" y="8368"/>
                </a:lnTo>
                <a:lnTo>
                  <a:pt x="0" y="3079"/>
                </a:lnTo>
                <a:lnTo>
                  <a:pt x="154" y="630"/>
                </a:lnTo>
                <a:lnTo>
                  <a:pt x="3904" y="0"/>
                </a:lnTo>
                <a:lnTo>
                  <a:pt x="4408" y="2351"/>
                </a:lnTo>
                <a:lnTo>
                  <a:pt x="6647" y="3163"/>
                </a:lnTo>
                <a:lnTo>
                  <a:pt x="4744" y="6171"/>
                </a:lnTo>
                <a:lnTo>
                  <a:pt x="3946" y="7361"/>
                </a:lnTo>
                <a:close/>
              </a:path>
            </a:pathLst>
          </a:custGeom>
          <a:solidFill>
            <a:srgbClr val="FDE0E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Bagnolet_Cliquer" textlink="">
        <xdr:nvSpPr>
          <xdr:cNvPr id="28" name="Bagnolet"/>
          <xdr:cNvSpPr>
            <a:spLocks/>
          </xdr:cNvSpPr>
        </xdr:nvSpPr>
        <xdr:spPr bwMode="auto">
          <a:xfrm>
            <a:off x="7877803" y="3951743"/>
            <a:ext cx="346222" cy="530045"/>
          </a:xfrm>
          <a:custGeom>
            <a:avLst/>
            <a:gdLst>
              <a:gd name="T0" fmla="*/ 5331 w 5653"/>
              <a:gd name="T1" fmla="*/ 1358 h 8424"/>
              <a:gd name="T2" fmla="*/ 2379 w 5653"/>
              <a:gd name="T3" fmla="*/ 6871 h 8424"/>
              <a:gd name="T4" fmla="*/ 448 w 5653"/>
              <a:gd name="T5" fmla="*/ 8424 h 8424"/>
              <a:gd name="T6" fmla="*/ 0 w 5653"/>
              <a:gd name="T7" fmla="*/ 1861 h 8424"/>
              <a:gd name="T8" fmla="*/ 1665 w 5653"/>
              <a:gd name="T9" fmla="*/ 210 h 8424"/>
              <a:gd name="T10" fmla="*/ 3988 w 5653"/>
              <a:gd name="T11" fmla="*/ 0 h 8424"/>
              <a:gd name="T12" fmla="*/ 5653 w 5653"/>
              <a:gd name="T13" fmla="*/ 490 h 8424"/>
              <a:gd name="T14" fmla="*/ 5331 w 5653"/>
              <a:gd name="T15" fmla="*/ 1358 h 8424"/>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5653" h="8424">
                <a:moveTo>
                  <a:pt x="5331" y="1358"/>
                </a:moveTo>
                <a:lnTo>
                  <a:pt x="2379" y="6871"/>
                </a:lnTo>
                <a:lnTo>
                  <a:pt x="448" y="8424"/>
                </a:lnTo>
                <a:lnTo>
                  <a:pt x="0" y="1861"/>
                </a:lnTo>
                <a:lnTo>
                  <a:pt x="1665" y="210"/>
                </a:lnTo>
                <a:lnTo>
                  <a:pt x="3988" y="0"/>
                </a:lnTo>
                <a:lnTo>
                  <a:pt x="5653" y="490"/>
                </a:lnTo>
                <a:lnTo>
                  <a:pt x="5331" y="1358"/>
                </a:lnTo>
                <a:close/>
              </a:path>
            </a:pathLst>
          </a:custGeom>
          <a:solidFill>
            <a:srgbClr val="E6F5D0"/>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Villepinte_Cliquer" textlink="">
        <xdr:nvSpPr>
          <xdr:cNvPr id="29" name="Villepinte"/>
          <xdr:cNvSpPr>
            <a:spLocks/>
          </xdr:cNvSpPr>
        </xdr:nvSpPr>
        <xdr:spPr bwMode="auto">
          <a:xfrm>
            <a:off x="9113219" y="1721137"/>
            <a:ext cx="1069169" cy="927579"/>
          </a:xfrm>
          <a:custGeom>
            <a:avLst/>
            <a:gdLst>
              <a:gd name="T0" fmla="*/ 16918 w 17506"/>
              <a:gd name="T1" fmla="*/ 14133 h 14707"/>
              <a:gd name="T2" fmla="*/ 14609 w 17506"/>
              <a:gd name="T3" fmla="*/ 14707 h 14707"/>
              <a:gd name="T4" fmla="*/ 14036 w 17506"/>
              <a:gd name="T5" fmla="*/ 12272 h 14707"/>
              <a:gd name="T6" fmla="*/ 11573 w 17506"/>
              <a:gd name="T7" fmla="*/ 9473 h 14707"/>
              <a:gd name="T8" fmla="*/ 6717 w 17506"/>
              <a:gd name="T9" fmla="*/ 9068 h 14707"/>
              <a:gd name="T10" fmla="*/ 0 w 17506"/>
              <a:gd name="T11" fmla="*/ 937 h 14707"/>
              <a:gd name="T12" fmla="*/ 1092 w 17506"/>
              <a:gd name="T13" fmla="*/ 0 h 14707"/>
              <a:gd name="T14" fmla="*/ 7291 w 17506"/>
              <a:gd name="T15" fmla="*/ 70 h 14707"/>
              <a:gd name="T16" fmla="*/ 9334 w 17506"/>
              <a:gd name="T17" fmla="*/ 3176 h 14707"/>
              <a:gd name="T18" fmla="*/ 12916 w 17506"/>
              <a:gd name="T19" fmla="*/ 2043 h 14707"/>
              <a:gd name="T20" fmla="*/ 13980 w 17506"/>
              <a:gd name="T21" fmla="*/ 2701 h 14707"/>
              <a:gd name="T22" fmla="*/ 17506 w 17506"/>
              <a:gd name="T23" fmla="*/ 11824 h 14707"/>
              <a:gd name="T24" fmla="*/ 16918 w 17506"/>
              <a:gd name="T25" fmla="*/ 14133 h 1470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7506" h="14707">
                <a:moveTo>
                  <a:pt x="16918" y="14133"/>
                </a:moveTo>
                <a:lnTo>
                  <a:pt x="14609" y="14707"/>
                </a:lnTo>
                <a:lnTo>
                  <a:pt x="14036" y="12272"/>
                </a:lnTo>
                <a:lnTo>
                  <a:pt x="11573" y="9473"/>
                </a:lnTo>
                <a:lnTo>
                  <a:pt x="6717" y="9068"/>
                </a:lnTo>
                <a:lnTo>
                  <a:pt x="0" y="937"/>
                </a:lnTo>
                <a:lnTo>
                  <a:pt x="1092" y="0"/>
                </a:lnTo>
                <a:lnTo>
                  <a:pt x="7291" y="70"/>
                </a:lnTo>
                <a:lnTo>
                  <a:pt x="9334" y="3176"/>
                </a:lnTo>
                <a:lnTo>
                  <a:pt x="12916" y="2043"/>
                </a:lnTo>
                <a:lnTo>
                  <a:pt x="13980" y="2701"/>
                </a:lnTo>
                <a:lnTo>
                  <a:pt x="17506" y="11824"/>
                </a:lnTo>
                <a:lnTo>
                  <a:pt x="16918" y="14133"/>
                </a:lnTo>
                <a:close/>
              </a:path>
            </a:pathLst>
          </a:custGeom>
          <a:solidFill>
            <a:srgbClr val="E6F5D0"/>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NeuillyPlaisance_Cliquer" textlink="">
        <xdr:nvSpPr>
          <xdr:cNvPr id="30" name="Neuilly-Plaisance"/>
          <xdr:cNvSpPr>
            <a:spLocks/>
          </xdr:cNvSpPr>
        </xdr:nvSpPr>
        <xdr:spPr bwMode="auto">
          <a:xfrm>
            <a:off x="9101018" y="3967519"/>
            <a:ext cx="401130" cy="640471"/>
          </a:xfrm>
          <a:custGeom>
            <a:avLst/>
            <a:gdLst>
              <a:gd name="T0" fmla="*/ 0 w 6563"/>
              <a:gd name="T1" fmla="*/ 6563 h 10145"/>
              <a:gd name="T2" fmla="*/ 3121 w 6563"/>
              <a:gd name="T3" fmla="*/ 0 h 10145"/>
              <a:gd name="T4" fmla="*/ 5836 w 6563"/>
              <a:gd name="T5" fmla="*/ 1231 h 10145"/>
              <a:gd name="T6" fmla="*/ 6563 w 6563"/>
              <a:gd name="T7" fmla="*/ 2155 h 10145"/>
              <a:gd name="T8" fmla="*/ 5220 w 6563"/>
              <a:gd name="T9" fmla="*/ 4058 h 10145"/>
              <a:gd name="T10" fmla="*/ 5052 w 6563"/>
              <a:gd name="T11" fmla="*/ 8606 h 10145"/>
              <a:gd name="T12" fmla="*/ 5878 w 6563"/>
              <a:gd name="T13" fmla="*/ 9418 h 10145"/>
              <a:gd name="T14" fmla="*/ 4632 w 6563"/>
              <a:gd name="T15" fmla="*/ 9711 h 10145"/>
              <a:gd name="T16" fmla="*/ 4156 w 6563"/>
              <a:gd name="T17" fmla="*/ 10145 h 10145"/>
              <a:gd name="T18" fmla="*/ 1819 w 6563"/>
              <a:gd name="T19" fmla="*/ 7542 h 10145"/>
              <a:gd name="T20" fmla="*/ 798 w 6563"/>
              <a:gd name="T21" fmla="*/ 8116 h 10145"/>
              <a:gd name="T22" fmla="*/ 0 w 6563"/>
              <a:gd name="T23" fmla="*/ 6563 h 101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6563" h="10145">
                <a:moveTo>
                  <a:pt x="0" y="6563"/>
                </a:moveTo>
                <a:lnTo>
                  <a:pt x="3121" y="0"/>
                </a:lnTo>
                <a:lnTo>
                  <a:pt x="5836" y="1231"/>
                </a:lnTo>
                <a:lnTo>
                  <a:pt x="6563" y="2155"/>
                </a:lnTo>
                <a:lnTo>
                  <a:pt x="5220" y="4058"/>
                </a:lnTo>
                <a:lnTo>
                  <a:pt x="5052" y="8606"/>
                </a:lnTo>
                <a:lnTo>
                  <a:pt x="5878" y="9418"/>
                </a:lnTo>
                <a:lnTo>
                  <a:pt x="4632" y="9711"/>
                </a:lnTo>
                <a:lnTo>
                  <a:pt x="4156" y="10145"/>
                </a:lnTo>
                <a:lnTo>
                  <a:pt x="1819" y="7542"/>
                </a:lnTo>
                <a:lnTo>
                  <a:pt x="798" y="8116"/>
                </a:lnTo>
                <a:lnTo>
                  <a:pt x="0" y="6563"/>
                </a:lnTo>
                <a:close/>
              </a:path>
            </a:pathLst>
          </a:custGeom>
          <a:solidFill>
            <a:srgbClr val="7FBC41"/>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eBlancMesnil_Cliquer" textlink="">
        <xdr:nvSpPr>
          <xdr:cNvPr id="31" name="Le Blanc-Mesnil"/>
          <xdr:cNvSpPr>
            <a:spLocks/>
          </xdr:cNvSpPr>
        </xdr:nvSpPr>
        <xdr:spPr bwMode="auto">
          <a:xfrm>
            <a:off x="8179794" y="2164418"/>
            <a:ext cx="712272" cy="866056"/>
          </a:xfrm>
          <a:custGeom>
            <a:avLst/>
            <a:gdLst>
              <a:gd name="T0" fmla="*/ 2211 w 11643"/>
              <a:gd name="T1" fmla="*/ 6786 h 13713"/>
              <a:gd name="T2" fmla="*/ 0 w 11643"/>
              <a:gd name="T3" fmla="*/ 6199 h 13713"/>
              <a:gd name="T4" fmla="*/ 504 w 11643"/>
              <a:gd name="T5" fmla="*/ 3904 h 13713"/>
              <a:gd name="T6" fmla="*/ 3541 w 11643"/>
              <a:gd name="T7" fmla="*/ 0 h 13713"/>
              <a:gd name="T8" fmla="*/ 5584 w 11643"/>
              <a:gd name="T9" fmla="*/ 27 h 13713"/>
              <a:gd name="T10" fmla="*/ 6409 w 11643"/>
              <a:gd name="T11" fmla="*/ 293 h 13713"/>
              <a:gd name="T12" fmla="*/ 8676 w 11643"/>
              <a:gd name="T13" fmla="*/ 1427 h 13713"/>
              <a:gd name="T14" fmla="*/ 11643 w 11643"/>
              <a:gd name="T15" fmla="*/ 6982 h 13713"/>
              <a:gd name="T16" fmla="*/ 11125 w 11643"/>
              <a:gd name="T17" fmla="*/ 13223 h 13713"/>
              <a:gd name="T18" fmla="*/ 9880 w 11643"/>
              <a:gd name="T19" fmla="*/ 13713 h 13713"/>
              <a:gd name="T20" fmla="*/ 7529 w 11643"/>
              <a:gd name="T21" fmla="*/ 12873 h 13713"/>
              <a:gd name="T22" fmla="*/ 6997 w 11643"/>
              <a:gd name="T23" fmla="*/ 9165 h 13713"/>
              <a:gd name="T24" fmla="*/ 5556 w 11643"/>
              <a:gd name="T25" fmla="*/ 7080 h 13713"/>
              <a:gd name="T26" fmla="*/ 4590 w 11643"/>
              <a:gd name="T27" fmla="*/ 6255 h 13713"/>
              <a:gd name="T28" fmla="*/ 2211 w 11643"/>
              <a:gd name="T29" fmla="*/ 6786 h 137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11643" h="13713">
                <a:moveTo>
                  <a:pt x="2211" y="6786"/>
                </a:moveTo>
                <a:lnTo>
                  <a:pt x="0" y="6199"/>
                </a:lnTo>
                <a:lnTo>
                  <a:pt x="504" y="3904"/>
                </a:lnTo>
                <a:lnTo>
                  <a:pt x="3541" y="0"/>
                </a:lnTo>
                <a:lnTo>
                  <a:pt x="5584" y="27"/>
                </a:lnTo>
                <a:lnTo>
                  <a:pt x="6409" y="293"/>
                </a:lnTo>
                <a:lnTo>
                  <a:pt x="8676" y="1427"/>
                </a:lnTo>
                <a:lnTo>
                  <a:pt x="11643" y="6982"/>
                </a:lnTo>
                <a:lnTo>
                  <a:pt x="11125" y="13223"/>
                </a:lnTo>
                <a:lnTo>
                  <a:pt x="9880" y="13713"/>
                </a:lnTo>
                <a:lnTo>
                  <a:pt x="7529" y="12873"/>
                </a:lnTo>
                <a:lnTo>
                  <a:pt x="6997" y="9165"/>
                </a:lnTo>
                <a:lnTo>
                  <a:pt x="5556" y="7080"/>
                </a:lnTo>
                <a:lnTo>
                  <a:pt x="4590" y="6255"/>
                </a:lnTo>
                <a:lnTo>
                  <a:pt x="2211" y="6786"/>
                </a:lnTo>
                <a:close/>
              </a:path>
            </a:pathLst>
          </a:custGeom>
          <a:solidFill>
            <a:srgbClr val="FDE0E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esLilas_Cliquer" textlink="">
        <xdr:nvSpPr>
          <xdr:cNvPr id="32" name="Les Lilas"/>
          <xdr:cNvSpPr>
            <a:spLocks/>
          </xdr:cNvSpPr>
        </xdr:nvSpPr>
        <xdr:spPr bwMode="auto">
          <a:xfrm>
            <a:off x="7841199" y="3652015"/>
            <a:ext cx="280638" cy="416464"/>
          </a:xfrm>
          <a:custGeom>
            <a:avLst/>
            <a:gdLst>
              <a:gd name="T0" fmla="*/ 2267 w 4590"/>
              <a:gd name="T1" fmla="*/ 4940 h 6591"/>
              <a:gd name="T2" fmla="*/ 602 w 4590"/>
              <a:gd name="T3" fmla="*/ 6591 h 6591"/>
              <a:gd name="T4" fmla="*/ 0 w 4590"/>
              <a:gd name="T5" fmla="*/ 4632 h 6591"/>
              <a:gd name="T6" fmla="*/ 168 w 4590"/>
              <a:gd name="T7" fmla="*/ 2883 h 6591"/>
              <a:gd name="T8" fmla="*/ 3344 w 4590"/>
              <a:gd name="T9" fmla="*/ 0 h 6591"/>
              <a:gd name="T10" fmla="*/ 4590 w 4590"/>
              <a:gd name="T11" fmla="*/ 4730 h 6591"/>
              <a:gd name="T12" fmla="*/ 2267 w 4590"/>
              <a:gd name="T13" fmla="*/ 4940 h 6591"/>
            </a:gdLst>
            <a:ahLst/>
            <a:cxnLst>
              <a:cxn ang="0">
                <a:pos x="T0" y="T1"/>
              </a:cxn>
              <a:cxn ang="0">
                <a:pos x="T2" y="T3"/>
              </a:cxn>
              <a:cxn ang="0">
                <a:pos x="T4" y="T5"/>
              </a:cxn>
              <a:cxn ang="0">
                <a:pos x="T6" y="T7"/>
              </a:cxn>
              <a:cxn ang="0">
                <a:pos x="T8" y="T9"/>
              </a:cxn>
              <a:cxn ang="0">
                <a:pos x="T10" y="T11"/>
              </a:cxn>
              <a:cxn ang="0">
                <a:pos x="T12" y="T13"/>
              </a:cxn>
            </a:cxnLst>
            <a:rect l="0" t="0" r="r" b="b"/>
            <a:pathLst>
              <a:path w="4590" h="6591">
                <a:moveTo>
                  <a:pt x="2267" y="4940"/>
                </a:moveTo>
                <a:lnTo>
                  <a:pt x="602" y="6591"/>
                </a:lnTo>
                <a:lnTo>
                  <a:pt x="0" y="4632"/>
                </a:lnTo>
                <a:lnTo>
                  <a:pt x="168" y="2883"/>
                </a:lnTo>
                <a:lnTo>
                  <a:pt x="3344" y="0"/>
                </a:lnTo>
                <a:lnTo>
                  <a:pt x="4590" y="4730"/>
                </a:lnTo>
                <a:lnTo>
                  <a:pt x="2267" y="4940"/>
                </a:lnTo>
                <a:close/>
              </a:path>
            </a:pathLst>
          </a:custGeom>
          <a:solidFill>
            <a:srgbClr val="B8E186"/>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Bobigny_Cliquer" textlink="">
        <xdr:nvSpPr>
          <xdr:cNvPr id="33" name="Bobigny"/>
          <xdr:cNvSpPr>
            <a:spLocks/>
          </xdr:cNvSpPr>
        </xdr:nvSpPr>
        <xdr:spPr bwMode="auto">
          <a:xfrm>
            <a:off x="7838146" y="3003655"/>
            <a:ext cx="959356" cy="541088"/>
          </a:xfrm>
          <a:custGeom>
            <a:avLst/>
            <a:gdLst>
              <a:gd name="T0" fmla="*/ 7487 w 15701"/>
              <a:gd name="T1" fmla="*/ 7725 h 8578"/>
              <a:gd name="T2" fmla="*/ 4212 w 15701"/>
              <a:gd name="T3" fmla="*/ 8578 h 8578"/>
              <a:gd name="T4" fmla="*/ 1036 w 15701"/>
              <a:gd name="T5" fmla="*/ 5262 h 8578"/>
              <a:gd name="T6" fmla="*/ 0 w 15701"/>
              <a:gd name="T7" fmla="*/ 938 h 8578"/>
              <a:gd name="T8" fmla="*/ 840 w 15701"/>
              <a:gd name="T9" fmla="*/ 0 h 8578"/>
              <a:gd name="T10" fmla="*/ 11209 w 15701"/>
              <a:gd name="T11" fmla="*/ 3107 h 8578"/>
              <a:gd name="T12" fmla="*/ 15701 w 15701"/>
              <a:gd name="T13" fmla="*/ 1148 h 8578"/>
              <a:gd name="T14" fmla="*/ 14385 w 15701"/>
              <a:gd name="T15" fmla="*/ 5402 h 8578"/>
              <a:gd name="T16" fmla="*/ 7487 w 15701"/>
              <a:gd name="T17" fmla="*/ 7725 h 85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01" h="8578">
                <a:moveTo>
                  <a:pt x="7487" y="7725"/>
                </a:moveTo>
                <a:lnTo>
                  <a:pt x="4212" y="8578"/>
                </a:lnTo>
                <a:lnTo>
                  <a:pt x="1036" y="5262"/>
                </a:lnTo>
                <a:lnTo>
                  <a:pt x="0" y="938"/>
                </a:lnTo>
                <a:lnTo>
                  <a:pt x="840" y="0"/>
                </a:lnTo>
                <a:lnTo>
                  <a:pt x="11209" y="3107"/>
                </a:lnTo>
                <a:lnTo>
                  <a:pt x="15701" y="1148"/>
                </a:lnTo>
                <a:lnTo>
                  <a:pt x="14385" y="5402"/>
                </a:lnTo>
                <a:lnTo>
                  <a:pt x="7487" y="7725"/>
                </a:lnTo>
                <a:close/>
              </a:path>
            </a:pathLst>
          </a:custGeom>
          <a:solidFill>
            <a:srgbClr val="F1B6DA"/>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PierrefittesurSeine_Cliquer" textlink="">
        <xdr:nvSpPr>
          <xdr:cNvPr id="34" name="Pierrefitte-sur-Seine"/>
          <xdr:cNvSpPr>
            <a:spLocks/>
          </xdr:cNvSpPr>
        </xdr:nvSpPr>
        <xdr:spPr bwMode="auto">
          <a:xfrm>
            <a:off x="6990131" y="1730600"/>
            <a:ext cx="353848" cy="621541"/>
          </a:xfrm>
          <a:custGeom>
            <a:avLst/>
            <a:gdLst>
              <a:gd name="T0" fmla="*/ 5135 w 5807"/>
              <a:gd name="T1" fmla="*/ 4464 h 9851"/>
              <a:gd name="T2" fmla="*/ 3512 w 5807"/>
              <a:gd name="T3" fmla="*/ 6325 h 9851"/>
              <a:gd name="T4" fmla="*/ 4673 w 5807"/>
              <a:gd name="T5" fmla="*/ 9851 h 9851"/>
              <a:gd name="T6" fmla="*/ 0 w 5807"/>
              <a:gd name="T7" fmla="*/ 8662 h 9851"/>
              <a:gd name="T8" fmla="*/ 391 w 5807"/>
              <a:gd name="T9" fmla="*/ 3120 h 9851"/>
              <a:gd name="T10" fmla="*/ 3470 w 5807"/>
              <a:gd name="T11" fmla="*/ 0 h 9851"/>
              <a:gd name="T12" fmla="*/ 5807 w 5807"/>
              <a:gd name="T13" fmla="*/ 825 h 9851"/>
              <a:gd name="T14" fmla="*/ 5135 w 5807"/>
              <a:gd name="T15" fmla="*/ 4464 h 9851"/>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5807" h="9851">
                <a:moveTo>
                  <a:pt x="5135" y="4464"/>
                </a:moveTo>
                <a:lnTo>
                  <a:pt x="3512" y="6325"/>
                </a:lnTo>
                <a:lnTo>
                  <a:pt x="4673" y="9851"/>
                </a:lnTo>
                <a:lnTo>
                  <a:pt x="0" y="8662"/>
                </a:lnTo>
                <a:lnTo>
                  <a:pt x="391" y="3120"/>
                </a:lnTo>
                <a:lnTo>
                  <a:pt x="3470" y="0"/>
                </a:lnTo>
                <a:lnTo>
                  <a:pt x="5807" y="825"/>
                </a:lnTo>
                <a:lnTo>
                  <a:pt x="5135" y="4464"/>
                </a:lnTo>
                <a:close/>
              </a:path>
            </a:pathLst>
          </a:custGeom>
          <a:solidFill>
            <a:srgbClr val="F1B6DA"/>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LivryGargan_Cliquer" textlink="">
        <xdr:nvSpPr>
          <xdr:cNvPr id="35" name="Livry-Gargan"/>
          <xdr:cNvSpPr>
            <a:spLocks/>
          </xdr:cNvSpPr>
        </xdr:nvSpPr>
        <xdr:spPr bwMode="auto">
          <a:xfrm>
            <a:off x="9270316" y="2666067"/>
            <a:ext cx="846490" cy="750897"/>
          </a:xfrm>
          <a:custGeom>
            <a:avLst/>
            <a:gdLst>
              <a:gd name="T0" fmla="*/ 7053 w 13825"/>
              <a:gd name="T1" fmla="*/ 2617 h 11894"/>
              <a:gd name="T2" fmla="*/ 9571 w 13825"/>
              <a:gd name="T3" fmla="*/ 14 h 11894"/>
              <a:gd name="T4" fmla="*/ 12062 w 13825"/>
              <a:gd name="T5" fmla="*/ 0 h 11894"/>
              <a:gd name="T6" fmla="*/ 13825 w 13825"/>
              <a:gd name="T7" fmla="*/ 2281 h 11894"/>
              <a:gd name="T8" fmla="*/ 12510 w 13825"/>
              <a:gd name="T9" fmla="*/ 4799 h 11894"/>
              <a:gd name="T10" fmla="*/ 11111 w 13825"/>
              <a:gd name="T11" fmla="*/ 6815 h 11894"/>
              <a:gd name="T12" fmla="*/ 8676 w 13825"/>
              <a:gd name="T13" fmla="*/ 6521 h 11894"/>
              <a:gd name="T14" fmla="*/ 7542 w 13825"/>
              <a:gd name="T15" fmla="*/ 8676 h 11894"/>
              <a:gd name="T16" fmla="*/ 3386 w 13825"/>
              <a:gd name="T17" fmla="*/ 11222 h 11894"/>
              <a:gd name="T18" fmla="*/ 840 w 13825"/>
              <a:gd name="T19" fmla="*/ 11894 h 11894"/>
              <a:gd name="T20" fmla="*/ 2743 w 13825"/>
              <a:gd name="T21" fmla="*/ 8886 h 11894"/>
              <a:gd name="T22" fmla="*/ 504 w 13825"/>
              <a:gd name="T23" fmla="*/ 8074 h 11894"/>
              <a:gd name="T24" fmla="*/ 0 w 13825"/>
              <a:gd name="T25" fmla="*/ 5723 h 11894"/>
              <a:gd name="T26" fmla="*/ 2491 w 13825"/>
              <a:gd name="T27" fmla="*/ 3176 h 11894"/>
              <a:gd name="T28" fmla="*/ 7053 w 13825"/>
              <a:gd name="T29" fmla="*/ 2617 h 1189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13825" h="11894">
                <a:moveTo>
                  <a:pt x="7053" y="2617"/>
                </a:moveTo>
                <a:lnTo>
                  <a:pt x="9571" y="14"/>
                </a:lnTo>
                <a:lnTo>
                  <a:pt x="12062" y="0"/>
                </a:lnTo>
                <a:lnTo>
                  <a:pt x="13825" y="2281"/>
                </a:lnTo>
                <a:lnTo>
                  <a:pt x="12510" y="4799"/>
                </a:lnTo>
                <a:lnTo>
                  <a:pt x="11111" y="6815"/>
                </a:lnTo>
                <a:lnTo>
                  <a:pt x="8676" y="6521"/>
                </a:lnTo>
                <a:lnTo>
                  <a:pt x="7542" y="8676"/>
                </a:lnTo>
                <a:lnTo>
                  <a:pt x="3386" y="11222"/>
                </a:lnTo>
                <a:lnTo>
                  <a:pt x="840" y="11894"/>
                </a:lnTo>
                <a:lnTo>
                  <a:pt x="2743" y="8886"/>
                </a:lnTo>
                <a:lnTo>
                  <a:pt x="504" y="8074"/>
                </a:lnTo>
                <a:lnTo>
                  <a:pt x="0" y="5723"/>
                </a:lnTo>
                <a:lnTo>
                  <a:pt x="2491" y="3176"/>
                </a:lnTo>
                <a:lnTo>
                  <a:pt x="7053" y="2617"/>
                </a:lnTo>
                <a:close/>
              </a:path>
            </a:pathLst>
          </a:custGeom>
          <a:solidFill>
            <a:srgbClr val="B8E186"/>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Coubron_2_Cliquer" textlink="">
        <xdr:nvSpPr>
          <xdr:cNvPr id="36" name="Coubron"/>
          <xdr:cNvSpPr>
            <a:spLocks/>
          </xdr:cNvSpPr>
        </xdr:nvSpPr>
        <xdr:spPr bwMode="auto">
          <a:xfrm>
            <a:off x="10035970" y="2809621"/>
            <a:ext cx="488066" cy="490608"/>
          </a:xfrm>
          <a:custGeom>
            <a:avLst/>
            <a:gdLst>
              <a:gd name="T0" fmla="*/ 1413 w 7990"/>
              <a:gd name="T1" fmla="*/ 7290 h 7766"/>
              <a:gd name="T2" fmla="*/ 0 w 7990"/>
              <a:gd name="T3" fmla="*/ 2518 h 7766"/>
              <a:gd name="T4" fmla="*/ 1315 w 7990"/>
              <a:gd name="T5" fmla="*/ 0 h 7766"/>
              <a:gd name="T6" fmla="*/ 2897 w 7990"/>
              <a:gd name="T7" fmla="*/ 1357 h 7766"/>
              <a:gd name="T8" fmla="*/ 7361 w 7990"/>
              <a:gd name="T9" fmla="*/ 252 h 7766"/>
              <a:gd name="T10" fmla="*/ 7990 w 7990"/>
              <a:gd name="T11" fmla="*/ 1231 h 7766"/>
              <a:gd name="T12" fmla="*/ 7165 w 7990"/>
              <a:gd name="T13" fmla="*/ 6731 h 7766"/>
              <a:gd name="T14" fmla="*/ 7962 w 7990"/>
              <a:gd name="T15" fmla="*/ 7570 h 7766"/>
              <a:gd name="T16" fmla="*/ 7738 w 7990"/>
              <a:gd name="T17" fmla="*/ 7766 h 7766"/>
              <a:gd name="T18" fmla="*/ 5695 w 7990"/>
              <a:gd name="T19" fmla="*/ 6772 h 7766"/>
              <a:gd name="T20" fmla="*/ 3652 w 7990"/>
              <a:gd name="T21" fmla="*/ 7752 h 7766"/>
              <a:gd name="T22" fmla="*/ 1413 w 7990"/>
              <a:gd name="T23" fmla="*/ 7290 h 776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7990" h="7766">
                <a:moveTo>
                  <a:pt x="1413" y="7290"/>
                </a:moveTo>
                <a:lnTo>
                  <a:pt x="0" y="2518"/>
                </a:lnTo>
                <a:lnTo>
                  <a:pt x="1315" y="0"/>
                </a:lnTo>
                <a:lnTo>
                  <a:pt x="2897" y="1357"/>
                </a:lnTo>
                <a:lnTo>
                  <a:pt x="7361" y="252"/>
                </a:lnTo>
                <a:lnTo>
                  <a:pt x="7990" y="1231"/>
                </a:lnTo>
                <a:lnTo>
                  <a:pt x="7165" y="6731"/>
                </a:lnTo>
                <a:lnTo>
                  <a:pt x="7962" y="7570"/>
                </a:lnTo>
                <a:lnTo>
                  <a:pt x="7738" y="7766"/>
                </a:lnTo>
                <a:lnTo>
                  <a:pt x="5695" y="6772"/>
                </a:lnTo>
                <a:lnTo>
                  <a:pt x="3652" y="7752"/>
                </a:lnTo>
                <a:lnTo>
                  <a:pt x="1413" y="7290"/>
                </a:lnTo>
                <a:close/>
              </a:path>
            </a:pathLst>
          </a:custGeom>
          <a:solidFill>
            <a:srgbClr val="4D9221"/>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LePréSaintGervais_Cliquer" textlink="">
        <xdr:nvSpPr>
          <xdr:cNvPr id="37" name="Le Pré-Saint-Gervais"/>
          <xdr:cNvSpPr>
            <a:spLocks/>
          </xdr:cNvSpPr>
        </xdr:nvSpPr>
        <xdr:spPr bwMode="auto">
          <a:xfrm>
            <a:off x="7665798" y="3689875"/>
            <a:ext cx="186075" cy="255557"/>
          </a:xfrm>
          <a:custGeom>
            <a:avLst/>
            <a:gdLst>
              <a:gd name="T0" fmla="*/ 0 w 3037"/>
              <a:gd name="T1" fmla="*/ 0 h 4030"/>
              <a:gd name="T2" fmla="*/ 2113 w 3037"/>
              <a:gd name="T3" fmla="*/ 350 h 4030"/>
              <a:gd name="T4" fmla="*/ 3037 w 3037"/>
              <a:gd name="T5" fmla="*/ 2281 h 4030"/>
              <a:gd name="T6" fmla="*/ 2869 w 3037"/>
              <a:gd name="T7" fmla="*/ 4030 h 4030"/>
              <a:gd name="T8" fmla="*/ 392 w 3037"/>
              <a:gd name="T9" fmla="*/ 2071 h 4030"/>
              <a:gd name="T10" fmla="*/ 0 w 3037"/>
              <a:gd name="T11" fmla="*/ 0 h 4030"/>
            </a:gdLst>
            <a:ahLst/>
            <a:cxnLst>
              <a:cxn ang="0">
                <a:pos x="T0" y="T1"/>
              </a:cxn>
              <a:cxn ang="0">
                <a:pos x="T2" y="T3"/>
              </a:cxn>
              <a:cxn ang="0">
                <a:pos x="T4" y="T5"/>
              </a:cxn>
              <a:cxn ang="0">
                <a:pos x="T6" y="T7"/>
              </a:cxn>
              <a:cxn ang="0">
                <a:pos x="T8" y="T9"/>
              </a:cxn>
              <a:cxn ang="0">
                <a:pos x="T10" y="T11"/>
              </a:cxn>
            </a:cxnLst>
            <a:rect l="0" t="0" r="r" b="b"/>
            <a:pathLst>
              <a:path w="3037" h="4030">
                <a:moveTo>
                  <a:pt x="0" y="0"/>
                </a:moveTo>
                <a:lnTo>
                  <a:pt x="2113" y="350"/>
                </a:lnTo>
                <a:lnTo>
                  <a:pt x="3037" y="2281"/>
                </a:lnTo>
                <a:lnTo>
                  <a:pt x="2869" y="4030"/>
                </a:lnTo>
                <a:lnTo>
                  <a:pt x="392" y="2071"/>
                </a:lnTo>
                <a:lnTo>
                  <a:pt x="0" y="0"/>
                </a:lnTo>
                <a:close/>
              </a:path>
            </a:pathLst>
          </a:custGeom>
          <a:solidFill>
            <a:srgbClr val="E6F5D0"/>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NeuillysurMarne_Cliquer" textlink="">
        <xdr:nvSpPr>
          <xdr:cNvPr id="38" name="Neuilly-sur-Marne"/>
          <xdr:cNvSpPr>
            <a:spLocks/>
          </xdr:cNvSpPr>
        </xdr:nvSpPr>
        <xdr:spPr bwMode="auto">
          <a:xfrm>
            <a:off x="9410635" y="4044815"/>
            <a:ext cx="730575" cy="517425"/>
          </a:xfrm>
          <a:custGeom>
            <a:avLst/>
            <a:gdLst>
              <a:gd name="T0" fmla="*/ 11950 w 11964"/>
              <a:gd name="T1" fmla="*/ 3303 h 8187"/>
              <a:gd name="T2" fmla="*/ 11964 w 11964"/>
              <a:gd name="T3" fmla="*/ 6228 h 8187"/>
              <a:gd name="T4" fmla="*/ 10271 w 11964"/>
              <a:gd name="T5" fmla="*/ 7613 h 8187"/>
              <a:gd name="T6" fmla="*/ 826 w 11964"/>
              <a:gd name="T7" fmla="*/ 8187 h 8187"/>
              <a:gd name="T8" fmla="*/ 0 w 11964"/>
              <a:gd name="T9" fmla="*/ 7375 h 8187"/>
              <a:gd name="T10" fmla="*/ 168 w 11964"/>
              <a:gd name="T11" fmla="*/ 2827 h 8187"/>
              <a:gd name="T12" fmla="*/ 1511 w 11964"/>
              <a:gd name="T13" fmla="*/ 924 h 8187"/>
              <a:gd name="T14" fmla="*/ 784 w 11964"/>
              <a:gd name="T15" fmla="*/ 0 h 8187"/>
              <a:gd name="T16" fmla="*/ 3050 w 11964"/>
              <a:gd name="T17" fmla="*/ 126 h 8187"/>
              <a:gd name="T18" fmla="*/ 7766 w 11964"/>
              <a:gd name="T19" fmla="*/ 770 h 8187"/>
              <a:gd name="T20" fmla="*/ 11950 w 11964"/>
              <a:gd name="T21" fmla="*/ 3303 h 81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1964" h="8187">
                <a:moveTo>
                  <a:pt x="11950" y="3303"/>
                </a:moveTo>
                <a:lnTo>
                  <a:pt x="11964" y="6228"/>
                </a:lnTo>
                <a:lnTo>
                  <a:pt x="10271" y="7613"/>
                </a:lnTo>
                <a:lnTo>
                  <a:pt x="826" y="8187"/>
                </a:lnTo>
                <a:lnTo>
                  <a:pt x="0" y="7375"/>
                </a:lnTo>
                <a:lnTo>
                  <a:pt x="168" y="2827"/>
                </a:lnTo>
                <a:lnTo>
                  <a:pt x="1511" y="924"/>
                </a:lnTo>
                <a:lnTo>
                  <a:pt x="784" y="0"/>
                </a:lnTo>
                <a:lnTo>
                  <a:pt x="3050" y="126"/>
                </a:lnTo>
                <a:lnTo>
                  <a:pt x="7766" y="770"/>
                </a:lnTo>
                <a:lnTo>
                  <a:pt x="11950" y="3303"/>
                </a:lnTo>
                <a:close/>
              </a:path>
            </a:pathLst>
          </a:custGeom>
          <a:solidFill>
            <a:srgbClr val="E6F5D0"/>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Stains_Cliquer" textlink="">
        <xdr:nvSpPr>
          <xdr:cNvPr id="39" name="Stains"/>
          <xdr:cNvSpPr>
            <a:spLocks/>
          </xdr:cNvSpPr>
        </xdr:nvSpPr>
        <xdr:spPr bwMode="auto">
          <a:xfrm>
            <a:off x="7203660" y="1782659"/>
            <a:ext cx="600932" cy="627851"/>
          </a:xfrm>
          <a:custGeom>
            <a:avLst/>
            <a:gdLst>
              <a:gd name="T0" fmla="*/ 1161 w 9823"/>
              <a:gd name="T1" fmla="*/ 9026 h 9964"/>
              <a:gd name="T2" fmla="*/ 0 w 9823"/>
              <a:gd name="T3" fmla="*/ 5500 h 9964"/>
              <a:gd name="T4" fmla="*/ 1623 w 9823"/>
              <a:gd name="T5" fmla="*/ 3639 h 9964"/>
              <a:gd name="T6" fmla="*/ 2295 w 9823"/>
              <a:gd name="T7" fmla="*/ 0 h 9964"/>
              <a:gd name="T8" fmla="*/ 3862 w 9823"/>
              <a:gd name="T9" fmla="*/ 280 h 9964"/>
              <a:gd name="T10" fmla="*/ 9823 w 9823"/>
              <a:gd name="T11" fmla="*/ 5878 h 9964"/>
              <a:gd name="T12" fmla="*/ 9110 w 9823"/>
              <a:gd name="T13" fmla="*/ 7627 h 9964"/>
              <a:gd name="T14" fmla="*/ 7668 w 9823"/>
              <a:gd name="T15" fmla="*/ 8788 h 9964"/>
              <a:gd name="T16" fmla="*/ 4478 w 9823"/>
              <a:gd name="T17" fmla="*/ 9964 h 9964"/>
              <a:gd name="T18" fmla="*/ 1161 w 9823"/>
              <a:gd name="T19" fmla="*/ 9026 h 996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9823" h="9964">
                <a:moveTo>
                  <a:pt x="1161" y="9026"/>
                </a:moveTo>
                <a:lnTo>
                  <a:pt x="0" y="5500"/>
                </a:lnTo>
                <a:lnTo>
                  <a:pt x="1623" y="3639"/>
                </a:lnTo>
                <a:lnTo>
                  <a:pt x="2295" y="0"/>
                </a:lnTo>
                <a:lnTo>
                  <a:pt x="3862" y="280"/>
                </a:lnTo>
                <a:lnTo>
                  <a:pt x="9823" y="5878"/>
                </a:lnTo>
                <a:lnTo>
                  <a:pt x="9110" y="7627"/>
                </a:lnTo>
                <a:lnTo>
                  <a:pt x="7668" y="8788"/>
                </a:lnTo>
                <a:lnTo>
                  <a:pt x="4478" y="9964"/>
                </a:lnTo>
                <a:lnTo>
                  <a:pt x="1161" y="9026"/>
                </a:lnTo>
                <a:close/>
              </a:path>
            </a:pathLst>
          </a:custGeom>
          <a:solidFill>
            <a:srgbClr val="FDE0E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ClichysousBois_Cliquer" textlink="">
        <xdr:nvSpPr>
          <xdr:cNvPr id="40" name="Clichy-sous-Bois"/>
          <xdr:cNvSpPr>
            <a:spLocks/>
          </xdr:cNvSpPr>
        </xdr:nvSpPr>
        <xdr:spPr bwMode="auto">
          <a:xfrm>
            <a:off x="9477744" y="2968949"/>
            <a:ext cx="645163" cy="601033"/>
          </a:xfrm>
          <a:custGeom>
            <a:avLst/>
            <a:gdLst>
              <a:gd name="T0" fmla="*/ 10537 w 10537"/>
              <a:gd name="T1" fmla="*/ 4772 h 9530"/>
              <a:gd name="T2" fmla="*/ 6032 w 10537"/>
              <a:gd name="T3" fmla="*/ 8215 h 9530"/>
              <a:gd name="T4" fmla="*/ 3989 w 10537"/>
              <a:gd name="T5" fmla="*/ 8187 h 9530"/>
              <a:gd name="T6" fmla="*/ 2533 w 10537"/>
              <a:gd name="T7" fmla="*/ 9530 h 9530"/>
              <a:gd name="T8" fmla="*/ 2127 w 10537"/>
              <a:gd name="T9" fmla="*/ 7151 h 9530"/>
              <a:gd name="T10" fmla="*/ 0 w 10537"/>
              <a:gd name="T11" fmla="*/ 6423 h 9530"/>
              <a:gd name="T12" fmla="*/ 4156 w 10537"/>
              <a:gd name="T13" fmla="*/ 3877 h 9530"/>
              <a:gd name="T14" fmla="*/ 5290 w 10537"/>
              <a:gd name="T15" fmla="*/ 1722 h 9530"/>
              <a:gd name="T16" fmla="*/ 7725 w 10537"/>
              <a:gd name="T17" fmla="*/ 2016 h 9530"/>
              <a:gd name="T18" fmla="*/ 9124 w 10537"/>
              <a:gd name="T19" fmla="*/ 0 h 9530"/>
              <a:gd name="T20" fmla="*/ 10537 w 10537"/>
              <a:gd name="T21" fmla="*/ 4772 h 95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0537" h="9530">
                <a:moveTo>
                  <a:pt x="10537" y="4772"/>
                </a:moveTo>
                <a:lnTo>
                  <a:pt x="6032" y="8215"/>
                </a:lnTo>
                <a:lnTo>
                  <a:pt x="3989" y="8187"/>
                </a:lnTo>
                <a:lnTo>
                  <a:pt x="2533" y="9530"/>
                </a:lnTo>
                <a:lnTo>
                  <a:pt x="2127" y="7151"/>
                </a:lnTo>
                <a:lnTo>
                  <a:pt x="0" y="6423"/>
                </a:lnTo>
                <a:lnTo>
                  <a:pt x="4156" y="3877"/>
                </a:lnTo>
                <a:lnTo>
                  <a:pt x="5290" y="1722"/>
                </a:lnTo>
                <a:lnTo>
                  <a:pt x="7725" y="2016"/>
                </a:lnTo>
                <a:lnTo>
                  <a:pt x="9124" y="0"/>
                </a:lnTo>
                <a:lnTo>
                  <a:pt x="10537" y="4772"/>
                </a:lnTo>
                <a:close/>
              </a:path>
            </a:pathLst>
          </a:custGeom>
          <a:solidFill>
            <a:srgbClr val="8E0152"/>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Dugny_Cliquer" textlink="">
        <xdr:nvSpPr>
          <xdr:cNvPr id="41" name="Dugny"/>
          <xdr:cNvSpPr>
            <a:spLocks/>
          </xdr:cNvSpPr>
        </xdr:nvSpPr>
        <xdr:spPr bwMode="auto">
          <a:xfrm>
            <a:off x="7761884" y="2117091"/>
            <a:ext cx="634486" cy="418041"/>
          </a:xfrm>
          <a:custGeom>
            <a:avLst/>
            <a:gdLst>
              <a:gd name="T0" fmla="*/ 7346 w 10383"/>
              <a:gd name="T1" fmla="*/ 4660 h 6619"/>
              <a:gd name="T2" fmla="*/ 3120 w 10383"/>
              <a:gd name="T3" fmla="*/ 6619 h 6619"/>
              <a:gd name="T4" fmla="*/ 0 w 10383"/>
              <a:gd name="T5" fmla="*/ 2323 h 6619"/>
              <a:gd name="T6" fmla="*/ 713 w 10383"/>
              <a:gd name="T7" fmla="*/ 574 h 6619"/>
              <a:gd name="T8" fmla="*/ 3484 w 10383"/>
              <a:gd name="T9" fmla="*/ 0 h 6619"/>
              <a:gd name="T10" fmla="*/ 10383 w 10383"/>
              <a:gd name="T11" fmla="*/ 756 h 6619"/>
              <a:gd name="T12" fmla="*/ 7346 w 10383"/>
              <a:gd name="T13" fmla="*/ 4660 h 6619"/>
            </a:gdLst>
            <a:ahLst/>
            <a:cxnLst>
              <a:cxn ang="0">
                <a:pos x="T0" y="T1"/>
              </a:cxn>
              <a:cxn ang="0">
                <a:pos x="T2" y="T3"/>
              </a:cxn>
              <a:cxn ang="0">
                <a:pos x="T4" y="T5"/>
              </a:cxn>
              <a:cxn ang="0">
                <a:pos x="T6" y="T7"/>
              </a:cxn>
              <a:cxn ang="0">
                <a:pos x="T8" y="T9"/>
              </a:cxn>
              <a:cxn ang="0">
                <a:pos x="T10" y="T11"/>
              </a:cxn>
              <a:cxn ang="0">
                <a:pos x="T12" y="T13"/>
              </a:cxn>
            </a:cxnLst>
            <a:rect l="0" t="0" r="r" b="b"/>
            <a:pathLst>
              <a:path w="10383" h="6619">
                <a:moveTo>
                  <a:pt x="7346" y="4660"/>
                </a:moveTo>
                <a:lnTo>
                  <a:pt x="3120" y="6619"/>
                </a:lnTo>
                <a:lnTo>
                  <a:pt x="0" y="2323"/>
                </a:lnTo>
                <a:lnTo>
                  <a:pt x="713" y="574"/>
                </a:lnTo>
                <a:lnTo>
                  <a:pt x="3484" y="0"/>
                </a:lnTo>
                <a:lnTo>
                  <a:pt x="10383" y="756"/>
                </a:lnTo>
                <a:lnTo>
                  <a:pt x="7346" y="4660"/>
                </a:lnTo>
                <a:close/>
              </a:path>
            </a:pathLst>
          </a:custGeom>
          <a:solidFill>
            <a:srgbClr val="C5117D"/>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Montfermeil_Cliquer" textlink="">
        <xdr:nvSpPr>
          <xdr:cNvPr id="42" name="Montfermeil"/>
          <xdr:cNvSpPr>
            <a:spLocks/>
          </xdr:cNvSpPr>
        </xdr:nvSpPr>
        <xdr:spPr bwMode="auto">
          <a:xfrm>
            <a:off x="9846842" y="3237129"/>
            <a:ext cx="661940" cy="563173"/>
          </a:xfrm>
          <a:custGeom>
            <a:avLst/>
            <a:gdLst>
              <a:gd name="T0" fmla="*/ 9375 w 10830"/>
              <a:gd name="T1" fmla="*/ 2953 h 8928"/>
              <a:gd name="T2" fmla="*/ 9501 w 10830"/>
              <a:gd name="T3" fmla="*/ 5374 h 8928"/>
              <a:gd name="T4" fmla="*/ 4785 w 10830"/>
              <a:gd name="T5" fmla="*/ 7137 h 8928"/>
              <a:gd name="T6" fmla="*/ 3064 w 10830"/>
              <a:gd name="T7" fmla="*/ 8928 h 8928"/>
              <a:gd name="T8" fmla="*/ 769 w 10830"/>
              <a:gd name="T9" fmla="*/ 8550 h 8928"/>
              <a:gd name="T10" fmla="*/ 0 w 10830"/>
              <a:gd name="T11" fmla="*/ 3961 h 8928"/>
              <a:gd name="T12" fmla="*/ 4505 w 10830"/>
              <a:gd name="T13" fmla="*/ 518 h 8928"/>
              <a:gd name="T14" fmla="*/ 6744 w 10830"/>
              <a:gd name="T15" fmla="*/ 980 h 8928"/>
              <a:gd name="T16" fmla="*/ 8787 w 10830"/>
              <a:gd name="T17" fmla="*/ 0 h 8928"/>
              <a:gd name="T18" fmla="*/ 10830 w 10830"/>
              <a:gd name="T19" fmla="*/ 994 h 8928"/>
              <a:gd name="T20" fmla="*/ 9375 w 10830"/>
              <a:gd name="T21" fmla="*/ 2953 h 892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0830" h="8928">
                <a:moveTo>
                  <a:pt x="9375" y="2953"/>
                </a:moveTo>
                <a:lnTo>
                  <a:pt x="9501" y="5374"/>
                </a:lnTo>
                <a:lnTo>
                  <a:pt x="4785" y="7137"/>
                </a:lnTo>
                <a:lnTo>
                  <a:pt x="3064" y="8928"/>
                </a:lnTo>
                <a:lnTo>
                  <a:pt x="769" y="8550"/>
                </a:lnTo>
                <a:lnTo>
                  <a:pt x="0" y="3961"/>
                </a:lnTo>
                <a:lnTo>
                  <a:pt x="4505" y="518"/>
                </a:lnTo>
                <a:lnTo>
                  <a:pt x="6744" y="980"/>
                </a:lnTo>
                <a:lnTo>
                  <a:pt x="8787" y="0"/>
                </a:lnTo>
                <a:lnTo>
                  <a:pt x="10830" y="994"/>
                </a:lnTo>
                <a:lnTo>
                  <a:pt x="9375" y="2953"/>
                </a:lnTo>
                <a:close/>
              </a:path>
            </a:pathLst>
          </a:custGeom>
          <a:solidFill>
            <a:srgbClr val="B8E186"/>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NoisyleGrand_Cliquer" textlink="">
        <xdr:nvSpPr>
          <xdr:cNvPr id="43" name="Noisy-le-Grand"/>
          <xdr:cNvSpPr>
            <a:spLocks/>
          </xdr:cNvSpPr>
        </xdr:nvSpPr>
        <xdr:spPr bwMode="auto">
          <a:xfrm>
            <a:off x="9384705" y="4439194"/>
            <a:ext cx="1177460" cy="1161052"/>
          </a:xfrm>
          <a:custGeom>
            <a:avLst/>
            <a:gdLst>
              <a:gd name="T0" fmla="*/ 10691 w 19269"/>
              <a:gd name="T1" fmla="*/ 1385 h 18415"/>
              <a:gd name="T2" fmla="*/ 12384 w 19269"/>
              <a:gd name="T3" fmla="*/ 0 h 18415"/>
              <a:gd name="T4" fmla="*/ 14035 w 19269"/>
              <a:gd name="T5" fmla="*/ 1595 h 18415"/>
              <a:gd name="T6" fmla="*/ 17002 w 19269"/>
              <a:gd name="T7" fmla="*/ 8605 h 18415"/>
              <a:gd name="T8" fmla="*/ 19269 w 19269"/>
              <a:gd name="T9" fmla="*/ 15924 h 18415"/>
              <a:gd name="T10" fmla="*/ 18401 w 19269"/>
              <a:gd name="T11" fmla="*/ 18415 h 18415"/>
              <a:gd name="T12" fmla="*/ 13056 w 19269"/>
              <a:gd name="T13" fmla="*/ 15574 h 18415"/>
              <a:gd name="T14" fmla="*/ 12678 w 19269"/>
              <a:gd name="T15" fmla="*/ 14413 h 18415"/>
              <a:gd name="T16" fmla="*/ 12734 w 19269"/>
              <a:gd name="T17" fmla="*/ 12174 h 18415"/>
              <a:gd name="T18" fmla="*/ 5038 w 19269"/>
              <a:gd name="T19" fmla="*/ 6982 h 18415"/>
              <a:gd name="T20" fmla="*/ 5164 w 19269"/>
              <a:gd name="T21" fmla="*/ 5723 h 18415"/>
              <a:gd name="T22" fmla="*/ 0 w 19269"/>
              <a:gd name="T23" fmla="*/ 2252 h 18415"/>
              <a:gd name="T24" fmla="*/ 1246 w 19269"/>
              <a:gd name="T25" fmla="*/ 1959 h 18415"/>
              <a:gd name="T26" fmla="*/ 10691 w 19269"/>
              <a:gd name="T27" fmla="*/ 1385 h 184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9269" h="18415">
                <a:moveTo>
                  <a:pt x="10691" y="1385"/>
                </a:moveTo>
                <a:lnTo>
                  <a:pt x="12384" y="0"/>
                </a:lnTo>
                <a:lnTo>
                  <a:pt x="14035" y="1595"/>
                </a:lnTo>
                <a:lnTo>
                  <a:pt x="17002" y="8605"/>
                </a:lnTo>
                <a:lnTo>
                  <a:pt x="19269" y="15924"/>
                </a:lnTo>
                <a:lnTo>
                  <a:pt x="18401" y="18415"/>
                </a:lnTo>
                <a:lnTo>
                  <a:pt x="13056" y="15574"/>
                </a:lnTo>
                <a:lnTo>
                  <a:pt x="12678" y="14413"/>
                </a:lnTo>
                <a:lnTo>
                  <a:pt x="12734" y="12174"/>
                </a:lnTo>
                <a:lnTo>
                  <a:pt x="5038" y="6982"/>
                </a:lnTo>
                <a:lnTo>
                  <a:pt x="5164" y="5723"/>
                </a:lnTo>
                <a:lnTo>
                  <a:pt x="0" y="2252"/>
                </a:lnTo>
                <a:lnTo>
                  <a:pt x="1246" y="1959"/>
                </a:lnTo>
                <a:lnTo>
                  <a:pt x="10691" y="1385"/>
                </a:lnTo>
                <a:close/>
              </a:path>
            </a:pathLst>
          </a:custGeom>
          <a:solidFill>
            <a:srgbClr val="E6F5D0"/>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Montreuil_Cliquer" textlink="">
        <xdr:nvSpPr>
          <xdr:cNvPr id="44" name="Montreuil"/>
          <xdr:cNvSpPr>
            <a:spLocks/>
          </xdr:cNvSpPr>
        </xdr:nvSpPr>
        <xdr:spPr bwMode="auto">
          <a:xfrm>
            <a:off x="7905253" y="3948586"/>
            <a:ext cx="977658" cy="679909"/>
          </a:xfrm>
          <a:custGeom>
            <a:avLst/>
            <a:gdLst>
              <a:gd name="T0" fmla="*/ 3330 w 15994"/>
              <a:gd name="T1" fmla="*/ 10789 h 10789"/>
              <a:gd name="T2" fmla="*/ 867 w 15994"/>
              <a:gd name="T3" fmla="*/ 10607 h 10789"/>
              <a:gd name="T4" fmla="*/ 237 w 15994"/>
              <a:gd name="T5" fmla="*/ 10635 h 10789"/>
              <a:gd name="T6" fmla="*/ 0 w 15994"/>
              <a:gd name="T7" fmla="*/ 8466 h 10789"/>
              <a:gd name="T8" fmla="*/ 1931 w 15994"/>
              <a:gd name="T9" fmla="*/ 6913 h 10789"/>
              <a:gd name="T10" fmla="*/ 4883 w 15994"/>
              <a:gd name="T11" fmla="*/ 1400 h 10789"/>
              <a:gd name="T12" fmla="*/ 6632 w 15994"/>
              <a:gd name="T13" fmla="*/ 2407 h 10789"/>
              <a:gd name="T14" fmla="*/ 8829 w 15994"/>
              <a:gd name="T15" fmla="*/ 0 h 10789"/>
              <a:gd name="T16" fmla="*/ 11978 w 15994"/>
              <a:gd name="T17" fmla="*/ 182 h 10789"/>
              <a:gd name="T18" fmla="*/ 13615 w 15994"/>
              <a:gd name="T19" fmla="*/ 3233 h 10789"/>
              <a:gd name="T20" fmla="*/ 15784 w 15994"/>
              <a:gd name="T21" fmla="*/ 4086 h 10789"/>
              <a:gd name="T22" fmla="*/ 15994 w 15994"/>
              <a:gd name="T23" fmla="*/ 6297 h 10789"/>
              <a:gd name="T24" fmla="*/ 9403 w 15994"/>
              <a:gd name="T25" fmla="*/ 8438 h 10789"/>
              <a:gd name="T26" fmla="*/ 7654 w 15994"/>
              <a:gd name="T27" fmla="*/ 9991 h 10789"/>
              <a:gd name="T28" fmla="*/ 5289 w 15994"/>
              <a:gd name="T29" fmla="*/ 9376 h 10789"/>
              <a:gd name="T30" fmla="*/ 3330 w 15994"/>
              <a:gd name="T31" fmla="*/ 10789 h 107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15994" h="10789">
                <a:moveTo>
                  <a:pt x="3330" y="10789"/>
                </a:moveTo>
                <a:lnTo>
                  <a:pt x="867" y="10607"/>
                </a:lnTo>
                <a:lnTo>
                  <a:pt x="237" y="10635"/>
                </a:lnTo>
                <a:lnTo>
                  <a:pt x="0" y="8466"/>
                </a:lnTo>
                <a:lnTo>
                  <a:pt x="1931" y="6913"/>
                </a:lnTo>
                <a:lnTo>
                  <a:pt x="4883" y="1400"/>
                </a:lnTo>
                <a:lnTo>
                  <a:pt x="6632" y="2407"/>
                </a:lnTo>
                <a:lnTo>
                  <a:pt x="8829" y="0"/>
                </a:lnTo>
                <a:lnTo>
                  <a:pt x="11978" y="182"/>
                </a:lnTo>
                <a:lnTo>
                  <a:pt x="13615" y="3233"/>
                </a:lnTo>
                <a:lnTo>
                  <a:pt x="15784" y="4086"/>
                </a:lnTo>
                <a:lnTo>
                  <a:pt x="15994" y="6297"/>
                </a:lnTo>
                <a:lnTo>
                  <a:pt x="9403" y="8438"/>
                </a:lnTo>
                <a:lnTo>
                  <a:pt x="7654" y="9991"/>
                </a:lnTo>
                <a:lnTo>
                  <a:pt x="5289" y="9376"/>
                </a:lnTo>
                <a:lnTo>
                  <a:pt x="3330" y="10789"/>
                </a:lnTo>
                <a:close/>
              </a:path>
            </a:pathLst>
          </a:custGeom>
          <a:solidFill>
            <a:srgbClr val="FDE0E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Vaujours_Cliquer" textlink="">
        <xdr:nvSpPr>
          <xdr:cNvPr id="45" name="Vaujours"/>
          <xdr:cNvSpPr>
            <a:spLocks/>
          </xdr:cNvSpPr>
        </xdr:nvSpPr>
        <xdr:spPr bwMode="auto">
          <a:xfrm>
            <a:off x="10005462" y="2467300"/>
            <a:ext cx="669564" cy="429084"/>
          </a:xfrm>
          <a:custGeom>
            <a:avLst/>
            <a:gdLst>
              <a:gd name="T0" fmla="*/ 10957 w 10957"/>
              <a:gd name="T1" fmla="*/ 5108 h 6801"/>
              <a:gd name="T2" fmla="*/ 8480 w 10957"/>
              <a:gd name="T3" fmla="*/ 6675 h 6801"/>
              <a:gd name="T4" fmla="*/ 7851 w 10957"/>
              <a:gd name="T5" fmla="*/ 5696 h 6801"/>
              <a:gd name="T6" fmla="*/ 3387 w 10957"/>
              <a:gd name="T7" fmla="*/ 6801 h 6801"/>
              <a:gd name="T8" fmla="*/ 1805 w 10957"/>
              <a:gd name="T9" fmla="*/ 5444 h 6801"/>
              <a:gd name="T10" fmla="*/ 42 w 10957"/>
              <a:gd name="T11" fmla="*/ 3163 h 6801"/>
              <a:gd name="T12" fmla="*/ 0 w 10957"/>
              <a:gd name="T13" fmla="*/ 2883 h 6801"/>
              <a:gd name="T14" fmla="*/ 2309 w 10957"/>
              <a:gd name="T15" fmla="*/ 2309 h 6801"/>
              <a:gd name="T16" fmla="*/ 2897 w 10957"/>
              <a:gd name="T17" fmla="*/ 0 h 6801"/>
              <a:gd name="T18" fmla="*/ 4268 w 10957"/>
              <a:gd name="T19" fmla="*/ 2113 h 6801"/>
              <a:gd name="T20" fmla="*/ 9376 w 10957"/>
              <a:gd name="T21" fmla="*/ 1721 h 6801"/>
              <a:gd name="T22" fmla="*/ 10915 w 10957"/>
              <a:gd name="T23" fmla="*/ 2925 h 6801"/>
              <a:gd name="T24" fmla="*/ 10957 w 10957"/>
              <a:gd name="T25" fmla="*/ 5108 h 68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0957" h="6801">
                <a:moveTo>
                  <a:pt x="10957" y="5108"/>
                </a:moveTo>
                <a:lnTo>
                  <a:pt x="8480" y="6675"/>
                </a:lnTo>
                <a:lnTo>
                  <a:pt x="7851" y="5696"/>
                </a:lnTo>
                <a:lnTo>
                  <a:pt x="3387" y="6801"/>
                </a:lnTo>
                <a:lnTo>
                  <a:pt x="1805" y="5444"/>
                </a:lnTo>
                <a:lnTo>
                  <a:pt x="42" y="3163"/>
                </a:lnTo>
                <a:lnTo>
                  <a:pt x="0" y="2883"/>
                </a:lnTo>
                <a:lnTo>
                  <a:pt x="2309" y="2309"/>
                </a:lnTo>
                <a:lnTo>
                  <a:pt x="2897" y="0"/>
                </a:lnTo>
                <a:lnTo>
                  <a:pt x="4268" y="2113"/>
                </a:lnTo>
                <a:lnTo>
                  <a:pt x="9376" y="1721"/>
                </a:lnTo>
                <a:lnTo>
                  <a:pt x="10915" y="2925"/>
                </a:lnTo>
                <a:lnTo>
                  <a:pt x="10957" y="5108"/>
                </a:lnTo>
                <a:close/>
              </a:path>
            </a:pathLst>
          </a:custGeom>
          <a:solidFill>
            <a:srgbClr val="FDE0E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LeRaincy_Cliquer" textlink="">
        <xdr:nvSpPr>
          <xdr:cNvPr id="46" name="Le Raincy"/>
          <xdr:cNvSpPr>
            <a:spLocks/>
          </xdr:cNvSpPr>
        </xdr:nvSpPr>
        <xdr:spPr bwMode="auto">
          <a:xfrm>
            <a:off x="9273366" y="3374373"/>
            <a:ext cx="359949" cy="356518"/>
          </a:xfrm>
          <a:custGeom>
            <a:avLst/>
            <a:gdLst>
              <a:gd name="T0" fmla="*/ 952 w 5877"/>
              <a:gd name="T1" fmla="*/ 5150 h 5654"/>
              <a:gd name="T2" fmla="*/ 0 w 5877"/>
              <a:gd name="T3" fmla="*/ 1862 h 5654"/>
              <a:gd name="T4" fmla="*/ 798 w 5877"/>
              <a:gd name="T5" fmla="*/ 672 h 5654"/>
              <a:gd name="T6" fmla="*/ 3344 w 5877"/>
              <a:gd name="T7" fmla="*/ 0 h 5654"/>
              <a:gd name="T8" fmla="*/ 5471 w 5877"/>
              <a:gd name="T9" fmla="*/ 728 h 5654"/>
              <a:gd name="T10" fmla="*/ 5877 w 5877"/>
              <a:gd name="T11" fmla="*/ 3107 h 5654"/>
              <a:gd name="T12" fmla="*/ 5527 w 5877"/>
              <a:gd name="T13" fmla="*/ 4087 h 5654"/>
              <a:gd name="T14" fmla="*/ 2519 w 5877"/>
              <a:gd name="T15" fmla="*/ 4562 h 5654"/>
              <a:gd name="T16" fmla="*/ 2029 w 5877"/>
              <a:gd name="T17" fmla="*/ 5654 h 5654"/>
              <a:gd name="T18" fmla="*/ 952 w 5877"/>
              <a:gd name="T19" fmla="*/ 5150 h 56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5877" h="5654">
                <a:moveTo>
                  <a:pt x="952" y="5150"/>
                </a:moveTo>
                <a:lnTo>
                  <a:pt x="0" y="1862"/>
                </a:lnTo>
                <a:lnTo>
                  <a:pt x="798" y="672"/>
                </a:lnTo>
                <a:lnTo>
                  <a:pt x="3344" y="0"/>
                </a:lnTo>
                <a:lnTo>
                  <a:pt x="5471" y="728"/>
                </a:lnTo>
                <a:lnTo>
                  <a:pt x="5877" y="3107"/>
                </a:lnTo>
                <a:lnTo>
                  <a:pt x="5527" y="4087"/>
                </a:lnTo>
                <a:lnTo>
                  <a:pt x="2519" y="4562"/>
                </a:lnTo>
                <a:lnTo>
                  <a:pt x="2029" y="5654"/>
                </a:lnTo>
                <a:lnTo>
                  <a:pt x="952" y="5150"/>
                </a:lnTo>
                <a:close/>
              </a:path>
            </a:pathLst>
          </a:custGeom>
          <a:solidFill>
            <a:srgbClr val="7FBC41"/>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sp macro="[0]!ACCUEIL_Sevran_Cliquer" textlink="">
        <xdr:nvSpPr>
          <xdr:cNvPr id="47" name="Sevran"/>
          <xdr:cNvSpPr>
            <a:spLocks/>
          </xdr:cNvSpPr>
        </xdr:nvSpPr>
        <xdr:spPr bwMode="auto">
          <a:xfrm>
            <a:off x="9285568" y="2292194"/>
            <a:ext cx="722948" cy="574215"/>
          </a:xfrm>
          <a:custGeom>
            <a:avLst/>
            <a:gdLst>
              <a:gd name="T0" fmla="*/ 0 w 11810"/>
              <a:gd name="T1" fmla="*/ 4757 h 9095"/>
              <a:gd name="T2" fmla="*/ 993 w 11810"/>
              <a:gd name="T3" fmla="*/ 2420 h 9095"/>
              <a:gd name="T4" fmla="*/ 3876 w 11810"/>
              <a:gd name="T5" fmla="*/ 0 h 9095"/>
              <a:gd name="T6" fmla="*/ 8732 w 11810"/>
              <a:gd name="T7" fmla="*/ 405 h 9095"/>
              <a:gd name="T8" fmla="*/ 11195 w 11810"/>
              <a:gd name="T9" fmla="*/ 3204 h 9095"/>
              <a:gd name="T10" fmla="*/ 11768 w 11810"/>
              <a:gd name="T11" fmla="*/ 5639 h 9095"/>
              <a:gd name="T12" fmla="*/ 11810 w 11810"/>
              <a:gd name="T13" fmla="*/ 5919 h 9095"/>
              <a:gd name="T14" fmla="*/ 9319 w 11810"/>
              <a:gd name="T15" fmla="*/ 5933 h 9095"/>
              <a:gd name="T16" fmla="*/ 6801 w 11810"/>
              <a:gd name="T17" fmla="*/ 8536 h 9095"/>
              <a:gd name="T18" fmla="*/ 2239 w 11810"/>
              <a:gd name="T19" fmla="*/ 9095 h 9095"/>
              <a:gd name="T20" fmla="*/ 0 w 11810"/>
              <a:gd name="T21" fmla="*/ 4757 h 90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1810" h="9095">
                <a:moveTo>
                  <a:pt x="0" y="4757"/>
                </a:moveTo>
                <a:lnTo>
                  <a:pt x="993" y="2420"/>
                </a:lnTo>
                <a:lnTo>
                  <a:pt x="3876" y="0"/>
                </a:lnTo>
                <a:lnTo>
                  <a:pt x="8732" y="405"/>
                </a:lnTo>
                <a:lnTo>
                  <a:pt x="11195" y="3204"/>
                </a:lnTo>
                <a:lnTo>
                  <a:pt x="11768" y="5639"/>
                </a:lnTo>
                <a:lnTo>
                  <a:pt x="11810" y="5919"/>
                </a:lnTo>
                <a:lnTo>
                  <a:pt x="9319" y="5933"/>
                </a:lnTo>
                <a:lnTo>
                  <a:pt x="6801" y="8536"/>
                </a:lnTo>
                <a:lnTo>
                  <a:pt x="2239" y="9095"/>
                </a:lnTo>
                <a:lnTo>
                  <a:pt x="0" y="4757"/>
                </a:lnTo>
                <a:close/>
              </a:path>
            </a:pathLst>
          </a:custGeom>
          <a:solidFill>
            <a:srgbClr val="FDE0EF"/>
          </a:solidFill>
          <a:ln w="1588" cap="flat">
            <a:solidFill>
              <a:srgbClr val="000000"/>
            </a:solidFill>
            <a:prstDash val="solid"/>
            <a:miter lim="800000"/>
            <a:headEnd/>
            <a:tailEnd/>
          </a:ln>
        </xdr:spPr>
        <xdr:txBody>
          <a:bodyPr vert="horz" wrap="square" lIns="91440" tIns="45720" rIns="91440" bIns="45720" numCol="1" anchor="t" anchorCtr="0" compatLnSpc="1">
            <a:prstTxWarp prst="textNoShape">
              <a:avLst/>
            </a:prstTxWarp>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fr-FR"/>
          </a:p>
        </xdr:txBody>
      </xdr:sp>
    </xdr:grpSp>
    <xdr:clientData/>
  </xdr:twoCellAnchor>
  <xdr:twoCellAnchor>
    <xdr:from>
      <xdr:col>8</xdr:col>
      <xdr:colOff>285751</xdr:colOff>
      <xdr:row>68</xdr:row>
      <xdr:rowOff>188231</xdr:rowOff>
    </xdr:from>
    <xdr:to>
      <xdr:col>14</xdr:col>
      <xdr:colOff>1472293</xdr:colOff>
      <xdr:row>88</xdr:row>
      <xdr:rowOff>234721</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225239</xdr:colOff>
      <xdr:row>10</xdr:row>
      <xdr:rowOff>48708</xdr:rowOff>
    </xdr:from>
    <xdr:to>
      <xdr:col>4</xdr:col>
      <xdr:colOff>32472</xdr:colOff>
      <xdr:row>12</xdr:row>
      <xdr:rowOff>0</xdr:rowOff>
    </xdr:to>
    <xdr:sp macro="" textlink="">
      <xdr:nvSpPr>
        <xdr:cNvPr id="3" name="ZoneTexte 2"/>
        <xdr:cNvSpPr txBox="1"/>
      </xdr:nvSpPr>
      <xdr:spPr>
        <a:xfrm>
          <a:off x="225239" y="2525208"/>
          <a:ext cx="3680733" cy="39579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1"/>
            <a:t>Choix</a:t>
          </a:r>
          <a:r>
            <a:rPr lang="fr-FR" sz="1800" b="1" baseline="0"/>
            <a:t> de la couleur de la carte</a:t>
          </a:r>
          <a:endParaRPr lang="fr-FR" sz="1800" b="1"/>
        </a:p>
      </xdr:txBody>
    </xdr:sp>
    <xdr:clientData/>
  </xdr:twoCellAnchor>
  <mc:AlternateContent xmlns:mc="http://schemas.openxmlformats.org/markup-compatibility/2006">
    <mc:Choice xmlns:a14="http://schemas.microsoft.com/office/drawing/2010/main" Requires="a14">
      <xdr:twoCellAnchor>
        <xdr:from>
          <xdr:col>18</xdr:col>
          <xdr:colOff>342901</xdr:colOff>
          <xdr:row>5</xdr:row>
          <xdr:rowOff>247650</xdr:rowOff>
        </xdr:from>
        <xdr:to>
          <xdr:col>20</xdr:col>
          <xdr:colOff>466725</xdr:colOff>
          <xdr:row>41</xdr:row>
          <xdr:rowOff>19050</xdr:rowOff>
        </xdr:to>
        <xdr:grpSp>
          <xdr:nvGrpSpPr>
            <xdr:cNvPr id="4" name="Groupe 3"/>
            <xdr:cNvGrpSpPr/>
          </xdr:nvGrpSpPr>
          <xdr:grpSpPr>
            <a:xfrm>
              <a:off x="16130589" y="1390650"/>
              <a:ext cx="1790699" cy="7962900"/>
              <a:chOff x="15944847" y="1371600"/>
              <a:chExt cx="1800244" cy="7753350"/>
            </a:xfrm>
          </xdr:grpSpPr>
          <xdr:sp macro="" textlink="">
            <xdr:nvSpPr>
              <xdr:cNvPr id="11292" name="Button 28" hidden="1">
                <a:extLst>
                  <a:ext uri="{63B3BB69-23CF-44E3-9099-C40C66FF867C}">
                    <a14:compatExt spid="_x0000_s11292"/>
                  </a:ext>
                </a:extLst>
              </xdr:cNvPr>
              <xdr:cNvSpPr/>
            </xdr:nvSpPr>
            <xdr:spPr bwMode="auto">
              <a:xfrm>
                <a:off x="15973441" y="5410199"/>
                <a:ext cx="1771650" cy="1809750"/>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993300"/>
                    </a:solidFill>
                    <a:latin typeface="Century Gothic"/>
                  </a:rPr>
                  <a:t>Données communales</a:t>
                </a:r>
              </a:p>
            </xdr:txBody>
          </xdr:sp>
          <xdr:sp macro="" textlink="">
            <xdr:nvSpPr>
              <xdr:cNvPr id="11283" name="Button 19" hidden="1">
                <a:extLst>
                  <a:ext uri="{63B3BB69-23CF-44E3-9099-C40C66FF867C}">
                    <a14:compatExt spid="_x0000_s11283"/>
                  </a:ext>
                </a:extLst>
              </xdr:cNvPr>
              <xdr:cNvSpPr/>
            </xdr:nvSpPr>
            <xdr:spPr bwMode="auto">
              <a:xfrm>
                <a:off x="15963900" y="3375839"/>
                <a:ext cx="1771650" cy="1660556"/>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993300"/>
                    </a:solidFill>
                    <a:latin typeface="Century Gothic"/>
                  </a:rPr>
                  <a:t>Exporter en PDF</a:t>
                </a:r>
              </a:p>
            </xdr:txBody>
          </xdr:sp>
          <xdr:sp macro="" textlink="">
            <xdr:nvSpPr>
              <xdr:cNvPr id="11285" name="Button 21" hidden="1">
                <a:extLst>
                  <a:ext uri="{63B3BB69-23CF-44E3-9099-C40C66FF867C}">
                    <a14:compatExt spid="_x0000_s11285"/>
                  </a:ext>
                </a:extLst>
              </xdr:cNvPr>
              <xdr:cNvSpPr/>
            </xdr:nvSpPr>
            <xdr:spPr bwMode="auto">
              <a:xfrm>
                <a:off x="16001999" y="7638600"/>
                <a:ext cx="1733551" cy="1486350"/>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993300"/>
                    </a:solidFill>
                    <a:latin typeface="Century Gothic"/>
                  </a:rPr>
                  <a:t>Définitions</a:t>
                </a:r>
              </a:p>
            </xdr:txBody>
          </xdr:sp>
          <xdr:sp macro="" textlink="">
            <xdr:nvSpPr>
              <xdr:cNvPr id="11286" name="Button 22" hidden="1">
                <a:extLst>
                  <a:ext uri="{63B3BB69-23CF-44E3-9099-C40C66FF867C}">
                    <a14:compatExt spid="_x0000_s11286"/>
                  </a:ext>
                </a:extLst>
              </xdr:cNvPr>
              <xdr:cNvSpPr/>
            </xdr:nvSpPr>
            <xdr:spPr bwMode="auto">
              <a:xfrm>
                <a:off x="15944847" y="1371600"/>
                <a:ext cx="1752600" cy="1506448"/>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993300"/>
                    </a:solidFill>
                    <a:latin typeface="Century Gothic"/>
                  </a:rPr>
                  <a:t>Note de lecture</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9</xdr:row>
          <xdr:rowOff>200025</xdr:rowOff>
        </xdr:from>
        <xdr:to>
          <xdr:col>10</xdr:col>
          <xdr:colOff>9525</xdr:colOff>
          <xdr:row>10</xdr:row>
          <xdr:rowOff>200025</xdr:rowOff>
        </xdr:to>
        <xdr:sp macro="" textlink="">
          <xdr:nvSpPr>
            <xdr:cNvPr id="6146" name="Drop Dow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114300</xdr:colOff>
          <xdr:row>15</xdr:row>
          <xdr:rowOff>95250</xdr:rowOff>
        </xdr:from>
        <xdr:to>
          <xdr:col>3</xdr:col>
          <xdr:colOff>161925</xdr:colOff>
          <xdr:row>19</xdr:row>
          <xdr:rowOff>76200</xdr:rowOff>
        </xdr:to>
        <xdr:sp macro="" textlink="">
          <xdr:nvSpPr>
            <xdr:cNvPr id="6156" name="Button 12" hidden="1">
              <a:extLst>
                <a:ext uri="{63B3BB69-23CF-44E3-9099-C40C66FF867C}">
                  <a14:compatExt spid="_x0000_s61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993300"/>
                  </a:solidFill>
                  <a:latin typeface="Century Gothic"/>
                </a:rPr>
                <a:t>Données communales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114300</xdr:colOff>
          <xdr:row>10</xdr:row>
          <xdr:rowOff>85725</xdr:rowOff>
        </xdr:from>
        <xdr:to>
          <xdr:col>3</xdr:col>
          <xdr:colOff>171450</xdr:colOff>
          <xdr:row>14</xdr:row>
          <xdr:rowOff>47625</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993300"/>
                  </a:solidFill>
                  <a:latin typeface="Century Gothic"/>
                </a:rPr>
                <a:t>Exporter en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180975</xdr:rowOff>
        </xdr:from>
        <xdr:to>
          <xdr:col>3</xdr:col>
          <xdr:colOff>171450</xdr:colOff>
          <xdr:row>9</xdr:row>
          <xdr:rowOff>47625</xdr:rowOff>
        </xdr:to>
        <xdr:sp macro="" textlink="">
          <xdr:nvSpPr>
            <xdr:cNvPr id="6159" name="Button 15" hidden="1">
              <a:extLst>
                <a:ext uri="{63B3BB69-23CF-44E3-9099-C40C66FF867C}">
                  <a14:compatExt spid="_x0000_s61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993300"/>
                  </a:solidFill>
                  <a:latin typeface="Century Gothic"/>
                </a:rPr>
                <a:t>Note de lecture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21</xdr:row>
          <xdr:rowOff>0</xdr:rowOff>
        </xdr:from>
        <xdr:to>
          <xdr:col>3</xdr:col>
          <xdr:colOff>161925</xdr:colOff>
          <xdr:row>24</xdr:row>
          <xdr:rowOff>123825</xdr:rowOff>
        </xdr:to>
        <xdr:sp macro="" textlink="">
          <xdr:nvSpPr>
            <xdr:cNvPr id="6160" name="Button 16" hidden="1">
              <a:extLst>
                <a:ext uri="{63B3BB69-23CF-44E3-9099-C40C66FF867C}">
                  <a14:compatExt spid="_x0000_s6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993300"/>
                  </a:solidFill>
                  <a:latin typeface="Century Gothic"/>
                </a:rPr>
                <a:t>Données thématiques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48</xdr:col>
      <xdr:colOff>638236</xdr:colOff>
      <xdr:row>110</xdr:row>
      <xdr:rowOff>29936</xdr:rowOff>
    </xdr:from>
    <xdr:to>
      <xdr:col>54</xdr:col>
      <xdr:colOff>474950</xdr:colOff>
      <xdr:row>123</xdr:row>
      <xdr:rowOff>92529</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73028</xdr:colOff>
      <xdr:row>9</xdr:row>
      <xdr:rowOff>107915</xdr:rowOff>
    </xdr:to>
    <xdr:sp macro="" textlink="">
      <xdr:nvSpPr>
        <xdr:cNvPr id="2" name="EsriDoNotEdit"/>
        <xdr:cNvSpPr/>
      </xdr:nvSpPr>
      <xdr:spPr>
        <a:xfrm>
          <a:off x="0" y="0"/>
          <a:ext cx="8201028" cy="1650965"/>
        </a:xfrm>
        <a:prstGeom prst="rect">
          <a:avLst/>
        </a:prstGeom>
        <a:noFill/>
      </xdr:spPr>
      <xdr:txBody>
        <a:bodyPr wrap="none" lIns="91440" tIns="45720" rIns="91440" bIns="45720">
          <a:spAutoFit/>
        </a:bodyPr>
        <a:lstStyle/>
        <a:p>
          <a:pPr algn="ctr"/>
          <a:r>
            <a:rPr lang="fr-FR"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NE PAS MODIFIER </a:t>
          </a:r>
        </a:p>
        <a:p>
          <a:pPr algn="ctr"/>
          <a:r>
            <a:rPr lang="fr-FR"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 Pour Esri uniquement</a:t>
          </a:r>
        </a:p>
      </xdr:txBody>
    </xdr:sp>
    <xdr:clientData/>
  </xdr:twoCellAnchor>
</xdr:wsDr>
</file>

<file path=xl/theme/theme1.xml><?xml version="1.0" encoding="utf-8"?>
<a:theme xmlns:a="http://schemas.openxmlformats.org/drawingml/2006/main" name="Thème Office">
  <a:themeElements>
    <a:clrScheme name="Personnalisé 2">
      <a:dk1>
        <a:sysClr val="windowText" lastClr="000000"/>
      </a:dk1>
      <a:lt1>
        <a:sysClr val="window" lastClr="FFFFFF"/>
      </a:lt1>
      <a:dk2>
        <a:srgbClr val="696464"/>
      </a:dk2>
      <a:lt2>
        <a:srgbClr val="E9E5DC"/>
      </a:lt2>
      <a:accent1>
        <a:srgbClr val="9B2D1F"/>
      </a:accent1>
      <a:accent2>
        <a:srgbClr val="855D5D"/>
      </a:accent2>
      <a:accent3>
        <a:srgbClr val="A28E6A"/>
      </a:accent3>
      <a:accent4>
        <a:srgbClr val="956251"/>
      </a:accent4>
      <a:accent5>
        <a:srgbClr val="918485"/>
      </a:accent5>
      <a:accent6>
        <a:srgbClr val="855D5D"/>
      </a:accent6>
      <a:hlink>
        <a:srgbClr val="CC9900"/>
      </a:hlink>
      <a:folHlink>
        <a:srgbClr val="96A9A9"/>
      </a:folHlink>
    </a:clrScheme>
    <a:fontScheme name="Personnalisé 1">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4.vml"/><Relationship Id="rId7" Type="http://schemas.openxmlformats.org/officeDocument/2006/relationships/ctrlProp" Target="../ctrlProps/ctrlProp2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trlProp" Target="../ctrlProps/ctrlProp24.xml"/><Relationship Id="rId7" Type="http://schemas.openxmlformats.org/officeDocument/2006/relationships/ctrlProp" Target="../ctrlProps/ctrlProp2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xml.rels><?xml version="1.0" encoding="UTF-8" standalone="yes"?>
<Relationships xmlns="http://schemas.openxmlformats.org/package/2006/relationships"><Relationship Id="rId8" Type="http://schemas.openxmlformats.org/officeDocument/2006/relationships/hyperlink" Target="https://www.insee.fr/fr/metadonnees/definition/c1765" TargetMode="External"/><Relationship Id="rId13" Type="http://schemas.openxmlformats.org/officeDocument/2006/relationships/hyperlink" Target="https://www.insee.fr/fr/metadonnees/definition/c1765" TargetMode="External"/><Relationship Id="rId18" Type="http://schemas.openxmlformats.org/officeDocument/2006/relationships/hyperlink" Target="http://www.mdph.fr/index.php?option=com_content&amp;view=article&amp;id=111&amp;Itemid=82" TargetMode="External"/><Relationship Id="rId26" Type="http://schemas.openxmlformats.org/officeDocument/2006/relationships/hyperlink" Target="https://www.service-public.fr/particuliers/vosdroits/F12242" TargetMode="External"/><Relationship Id="rId3" Type="http://schemas.openxmlformats.org/officeDocument/2006/relationships/hyperlink" Target="https://www.insee.fr/fr/metadonnees/definition/c1765" TargetMode="External"/><Relationship Id="rId21" Type="http://schemas.openxmlformats.org/officeDocument/2006/relationships/hyperlink" Target="http://www.diplomatie.gouv.fr/fr/adopter-a-l-etranger/comment-adopter-a-l-etranger/le-glossaire-de-l-adoption/tous-les-termes-de-l-adoption/article/aide-sociale-a-l-" TargetMode="External"/><Relationship Id="rId7" Type="http://schemas.openxmlformats.org/officeDocument/2006/relationships/hyperlink" Target="https://www.insee.fr/fr/metadonnees/definition/c1765" TargetMode="External"/><Relationship Id="rId12" Type="http://schemas.openxmlformats.org/officeDocument/2006/relationships/hyperlink" Target="https://www.insee.fr/fr/metadonnees/definition/c1765" TargetMode="External"/><Relationship Id="rId17" Type="http://schemas.openxmlformats.org/officeDocument/2006/relationships/hyperlink" Target="https://www.insee.fr/fr/metadonnees/definition/c1765" TargetMode="External"/><Relationship Id="rId25" Type="http://schemas.openxmlformats.org/officeDocument/2006/relationships/hyperlink" Target="https://www.service-public.fr/particuliers/vosdroits/F12242" TargetMode="External"/><Relationship Id="rId2" Type="http://schemas.openxmlformats.org/officeDocument/2006/relationships/hyperlink" Target="https://www.seine-saint-denis.fr/ADAJE.html" TargetMode="External"/><Relationship Id="rId16" Type="http://schemas.openxmlformats.org/officeDocument/2006/relationships/hyperlink" Target="https://www.insee.fr/fr/metadonnees/definition/c1765" TargetMode="External"/><Relationship Id="rId20" Type="http://schemas.openxmlformats.org/officeDocument/2006/relationships/hyperlink" Target="http://www.diplomatie.gouv.fr/fr/adopter-a-l-etranger/comment-adopter-a-l-etranger/le-glossaire-de-l-adoption/tous-les-termes-de-l-adoption/article/aide-sociale-a-l-enfance-ase" TargetMode="External"/><Relationship Id="rId29" Type="http://schemas.openxmlformats.org/officeDocument/2006/relationships/hyperlink" Target="https://www.insee.fr/fr/metadonnees/definition/c1687" TargetMode="External"/><Relationship Id="rId1" Type="http://schemas.openxmlformats.org/officeDocument/2006/relationships/hyperlink" Target="https://www.seine-saint-denis.fr/ADAJE.html" TargetMode="External"/><Relationship Id="rId6" Type="http://schemas.openxmlformats.org/officeDocument/2006/relationships/hyperlink" Target="https://www.insee.fr/fr/metadonnees/definition/c1765" TargetMode="External"/><Relationship Id="rId11" Type="http://schemas.openxmlformats.org/officeDocument/2006/relationships/hyperlink" Target="https://www.insee.fr/fr/metadonnees/definition/c1765" TargetMode="External"/><Relationship Id="rId24" Type="http://schemas.openxmlformats.org/officeDocument/2006/relationships/hyperlink" Target="https://www.service-public.fr/particuliers/vosdroits/F12242" TargetMode="External"/><Relationship Id="rId5" Type="http://schemas.openxmlformats.org/officeDocument/2006/relationships/hyperlink" Target="https://www.insee.fr/fr/metadonnees/definition/c1765" TargetMode="External"/><Relationship Id="rId15" Type="http://schemas.openxmlformats.org/officeDocument/2006/relationships/hyperlink" Target="https://www.insee.fr/fr/metadonnees/definition/c1765" TargetMode="External"/><Relationship Id="rId23" Type="http://schemas.openxmlformats.org/officeDocument/2006/relationships/hyperlink" Target="http://www.pour-les-personnes-agees.gouv.fr/beneficier-daides/lallocation-personnalisee-dautonomie-apa" TargetMode="External"/><Relationship Id="rId28" Type="http://schemas.openxmlformats.org/officeDocument/2006/relationships/hyperlink" Target="http://www.observatoire-des-territoires.gouv.fr/observatoire-des-territoires/fr/indice-de-vieillissement-0" TargetMode="External"/><Relationship Id="rId10" Type="http://schemas.openxmlformats.org/officeDocument/2006/relationships/hyperlink" Target="https://www.insee.fr/fr/metadonnees/definition/c1765" TargetMode="External"/><Relationship Id="rId19" Type="http://schemas.openxmlformats.org/officeDocument/2006/relationships/hyperlink" Target="http://www.mdph.fr/index.php?option=com_content&amp;view=article&amp;id=111&amp;Itemid=82" TargetMode="External"/><Relationship Id="rId4" Type="http://schemas.openxmlformats.org/officeDocument/2006/relationships/hyperlink" Target="https://www.insee.fr/fr/metadonnees/definition/c1765" TargetMode="External"/><Relationship Id="rId9" Type="http://schemas.openxmlformats.org/officeDocument/2006/relationships/hyperlink" Target="https://www.insee.fr/fr/metadonnees/definition/c1765" TargetMode="External"/><Relationship Id="rId14" Type="http://schemas.openxmlformats.org/officeDocument/2006/relationships/hyperlink" Target="https://www.insee.fr/fr/metadonnees/definition/c1765" TargetMode="External"/><Relationship Id="rId22" Type="http://schemas.openxmlformats.org/officeDocument/2006/relationships/hyperlink" Target="http://www.pour-les-personnes-agees.gouv.fr/beneficier-daides/lallocation-personnalisee-dautonomie-apa" TargetMode="External"/><Relationship Id="rId27" Type="http://schemas.openxmlformats.org/officeDocument/2006/relationships/hyperlink" Target="https://www.service-public.fr/particuliers/vosdroits/F12242" TargetMode="External"/><Relationship Id="rId30"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4" tint="-0.499984740745262"/>
  </sheetPr>
  <dimension ref="B2:U48"/>
  <sheetViews>
    <sheetView showGridLines="0" showRowColHeaders="0" tabSelected="1" zoomScale="50" zoomScaleNormal="50" workbookViewId="0"/>
  </sheetViews>
  <sheetFormatPr baseColWidth="10" defaultColWidth="11" defaultRowHeight="16.5"/>
  <cols>
    <col min="1" max="1" width="11" style="1"/>
    <col min="2" max="2" width="2.625" style="1" customWidth="1"/>
    <col min="3" max="4" width="11" style="1"/>
    <col min="5" max="5" width="8" style="1" customWidth="1"/>
    <col min="6" max="6" width="3.25" style="1" customWidth="1"/>
    <col min="7" max="20" width="11" style="1"/>
    <col min="21" max="21" width="3" style="1" customWidth="1"/>
    <col min="22" max="16384" width="11" style="1"/>
  </cols>
  <sheetData>
    <row r="2" spans="2:21">
      <c r="B2" s="408"/>
      <c r="C2" s="409"/>
      <c r="D2" s="409"/>
      <c r="E2" s="409"/>
      <c r="F2" s="409"/>
      <c r="G2" s="409"/>
      <c r="H2" s="409"/>
      <c r="I2" s="409"/>
      <c r="J2" s="409"/>
      <c r="K2" s="409"/>
      <c r="L2" s="409"/>
      <c r="M2" s="409"/>
      <c r="N2" s="409"/>
      <c r="O2" s="409"/>
      <c r="P2" s="409"/>
      <c r="Q2" s="409"/>
      <c r="R2" s="409"/>
      <c r="S2" s="409"/>
      <c r="T2" s="409"/>
      <c r="U2" s="410"/>
    </row>
    <row r="3" spans="2:21" ht="16.5" customHeight="1">
      <c r="B3" s="403"/>
      <c r="C3" s="478" t="s">
        <v>520</v>
      </c>
      <c r="D3" s="478"/>
      <c r="E3" s="478"/>
      <c r="F3" s="478"/>
      <c r="G3" s="478"/>
      <c r="H3" s="478"/>
      <c r="I3" s="478"/>
      <c r="J3" s="478"/>
      <c r="K3" s="478"/>
      <c r="L3" s="478"/>
      <c r="M3" s="478"/>
      <c r="N3" s="478"/>
      <c r="O3" s="478"/>
      <c r="P3" s="478"/>
      <c r="Q3" s="478"/>
      <c r="R3" s="478"/>
      <c r="S3" s="478"/>
      <c r="T3" s="478"/>
      <c r="U3" s="402"/>
    </row>
    <row r="4" spans="2:21" ht="16.5" customHeight="1">
      <c r="B4" s="403"/>
      <c r="C4" s="478"/>
      <c r="D4" s="478"/>
      <c r="E4" s="478"/>
      <c r="F4" s="478"/>
      <c r="G4" s="478"/>
      <c r="H4" s="478"/>
      <c r="I4" s="478"/>
      <c r="J4" s="478"/>
      <c r="K4" s="478"/>
      <c r="L4" s="478"/>
      <c r="M4" s="478"/>
      <c r="N4" s="478"/>
      <c r="O4" s="478"/>
      <c r="P4" s="478"/>
      <c r="Q4" s="478"/>
      <c r="R4" s="478"/>
      <c r="S4" s="478"/>
      <c r="T4" s="478"/>
      <c r="U4" s="402"/>
    </row>
    <row r="5" spans="2:21">
      <c r="B5" s="403"/>
      <c r="C5" s="2"/>
      <c r="D5" s="2"/>
      <c r="E5" s="2"/>
      <c r="F5" s="400"/>
      <c r="G5" s="2"/>
      <c r="H5" s="2"/>
      <c r="I5" s="2"/>
      <c r="J5" s="2"/>
      <c r="K5" s="2"/>
      <c r="L5" s="2"/>
      <c r="M5" s="2"/>
      <c r="N5" s="2"/>
      <c r="O5" s="2"/>
      <c r="P5" s="2"/>
      <c r="Q5" s="2"/>
      <c r="R5" s="2"/>
      <c r="S5" s="2"/>
      <c r="T5" s="2"/>
      <c r="U5" s="402"/>
    </row>
    <row r="6" spans="2:21">
      <c r="B6" s="403"/>
      <c r="C6" s="2"/>
      <c r="D6" s="2"/>
      <c r="E6" s="2"/>
      <c r="F6" s="400"/>
      <c r="G6" s="2"/>
      <c r="H6" s="2"/>
      <c r="I6" s="2"/>
      <c r="J6" s="2"/>
      <c r="K6" s="2"/>
      <c r="L6" s="2"/>
      <c r="M6" s="2"/>
      <c r="N6" s="2"/>
      <c r="O6" s="2"/>
      <c r="P6" s="2"/>
      <c r="Q6" s="2"/>
      <c r="R6" s="2"/>
      <c r="S6" s="2"/>
      <c r="T6" s="2"/>
      <c r="U6" s="402"/>
    </row>
    <row r="7" spans="2:21" ht="16.5" customHeight="1">
      <c r="B7" s="403"/>
      <c r="C7" s="479" t="s">
        <v>522</v>
      </c>
      <c r="D7" s="480"/>
      <c r="E7" s="481"/>
      <c r="F7" s="401"/>
      <c r="G7" s="472" t="s">
        <v>521</v>
      </c>
      <c r="H7" s="473"/>
      <c r="I7" s="473"/>
      <c r="J7" s="473"/>
      <c r="K7" s="473"/>
      <c r="L7" s="473"/>
      <c r="M7" s="473"/>
      <c r="N7" s="473"/>
      <c r="O7" s="473"/>
      <c r="P7" s="473"/>
      <c r="Q7" s="473"/>
      <c r="R7" s="473"/>
      <c r="S7" s="473"/>
      <c r="T7" s="474"/>
      <c r="U7" s="402"/>
    </row>
    <row r="8" spans="2:21" ht="16.5" customHeight="1">
      <c r="B8" s="403"/>
      <c r="C8" s="482"/>
      <c r="D8" s="483"/>
      <c r="E8" s="484"/>
      <c r="F8" s="401"/>
      <c r="G8" s="475"/>
      <c r="H8" s="476"/>
      <c r="I8" s="476"/>
      <c r="J8" s="476"/>
      <c r="K8" s="476"/>
      <c r="L8" s="476"/>
      <c r="M8" s="476"/>
      <c r="N8" s="476"/>
      <c r="O8" s="476"/>
      <c r="P8" s="476"/>
      <c r="Q8" s="476"/>
      <c r="R8" s="476"/>
      <c r="S8" s="476"/>
      <c r="T8" s="477"/>
      <c r="U8" s="402"/>
    </row>
    <row r="9" spans="2:21" ht="16.5" customHeight="1">
      <c r="B9" s="403"/>
      <c r="C9" s="482"/>
      <c r="D9" s="483"/>
      <c r="E9" s="484"/>
      <c r="F9" s="401"/>
      <c r="G9" s="475"/>
      <c r="H9" s="476"/>
      <c r="I9" s="476"/>
      <c r="J9" s="476"/>
      <c r="K9" s="476"/>
      <c r="L9" s="476"/>
      <c r="M9" s="476"/>
      <c r="N9" s="476"/>
      <c r="O9" s="476"/>
      <c r="P9" s="476"/>
      <c r="Q9" s="476"/>
      <c r="R9" s="476"/>
      <c r="S9" s="476"/>
      <c r="T9" s="477"/>
      <c r="U9" s="402"/>
    </row>
    <row r="10" spans="2:21" ht="16.5" customHeight="1">
      <c r="B10" s="403"/>
      <c r="C10" s="485"/>
      <c r="D10" s="486"/>
      <c r="E10" s="487"/>
      <c r="F10" s="400"/>
      <c r="G10" s="475"/>
      <c r="H10" s="476"/>
      <c r="I10" s="476"/>
      <c r="J10" s="476"/>
      <c r="K10" s="476"/>
      <c r="L10" s="476"/>
      <c r="M10" s="476"/>
      <c r="N10" s="476"/>
      <c r="O10" s="476"/>
      <c r="P10" s="476"/>
      <c r="Q10" s="476"/>
      <c r="R10" s="476"/>
      <c r="S10" s="476"/>
      <c r="T10" s="477"/>
      <c r="U10" s="402"/>
    </row>
    <row r="11" spans="2:21">
      <c r="B11" s="403"/>
      <c r="C11" s="403"/>
      <c r="D11" s="2"/>
      <c r="E11" s="402"/>
      <c r="F11" s="2"/>
      <c r="G11" s="403"/>
      <c r="H11" s="2"/>
      <c r="I11" s="2"/>
      <c r="J11" s="2"/>
      <c r="K11" s="2"/>
      <c r="L11" s="2"/>
      <c r="M11" s="2"/>
      <c r="N11" s="2"/>
      <c r="O11" s="2"/>
      <c r="P11" s="2"/>
      <c r="Q11" s="2"/>
      <c r="R11" s="2"/>
      <c r="S11" s="2"/>
      <c r="T11" s="402"/>
      <c r="U11" s="402"/>
    </row>
    <row r="12" spans="2:21">
      <c r="B12" s="403"/>
      <c r="C12" s="403"/>
      <c r="D12" s="2"/>
      <c r="E12" s="402"/>
      <c r="F12" s="2"/>
      <c r="G12" s="403"/>
      <c r="H12" s="2"/>
      <c r="I12" s="2"/>
      <c r="J12" s="2"/>
      <c r="K12" s="2"/>
      <c r="L12" s="2"/>
      <c r="M12" s="2"/>
      <c r="N12" s="2"/>
      <c r="O12" s="2"/>
      <c r="P12" s="2"/>
      <c r="Q12" s="2"/>
      <c r="R12" s="2"/>
      <c r="S12" s="2"/>
      <c r="T12" s="402"/>
      <c r="U12" s="402"/>
    </row>
    <row r="13" spans="2:21" ht="28.5">
      <c r="B13" s="403"/>
      <c r="C13" s="403"/>
      <c r="D13" s="2"/>
      <c r="E13" s="402"/>
      <c r="F13" s="2"/>
      <c r="G13" s="403"/>
      <c r="H13" s="2"/>
      <c r="I13" s="2"/>
      <c r="J13" s="2"/>
      <c r="K13" s="2"/>
      <c r="L13" s="356" t="s">
        <v>473</v>
      </c>
      <c r="M13" s="2"/>
      <c r="N13" s="2"/>
      <c r="O13" s="2"/>
      <c r="P13" s="2"/>
      <c r="Q13" s="2"/>
      <c r="R13" s="2"/>
      <c r="S13" s="2"/>
      <c r="T13" s="402"/>
      <c r="U13" s="402"/>
    </row>
    <row r="14" spans="2:21">
      <c r="B14" s="403"/>
      <c r="C14" s="403"/>
      <c r="D14" s="2"/>
      <c r="E14" s="402"/>
      <c r="F14" s="2"/>
      <c r="G14" s="403"/>
      <c r="H14" s="2"/>
      <c r="I14" s="2"/>
      <c r="J14" s="2"/>
      <c r="K14" s="2"/>
      <c r="L14" s="2"/>
      <c r="M14" s="2"/>
      <c r="N14" s="2"/>
      <c r="O14" s="2"/>
      <c r="P14" s="2"/>
      <c r="Q14" s="2"/>
      <c r="R14" s="2"/>
      <c r="S14" s="2"/>
      <c r="T14" s="402"/>
      <c r="U14" s="402"/>
    </row>
    <row r="15" spans="2:21">
      <c r="B15" s="403"/>
      <c r="C15" s="403"/>
      <c r="D15" s="2"/>
      <c r="E15" s="402"/>
      <c r="F15" s="2"/>
      <c r="G15" s="403"/>
      <c r="H15" s="2"/>
      <c r="I15" s="2"/>
      <c r="J15" s="2"/>
      <c r="K15" s="2"/>
      <c r="L15" s="2"/>
      <c r="M15" s="2"/>
      <c r="N15" s="2"/>
      <c r="O15" s="2"/>
      <c r="P15" s="2"/>
      <c r="Q15" s="2"/>
      <c r="R15" s="2"/>
      <c r="S15" s="2"/>
      <c r="T15" s="402"/>
      <c r="U15" s="402"/>
    </row>
    <row r="16" spans="2:21">
      <c r="B16" s="403"/>
      <c r="C16" s="403"/>
      <c r="D16" s="2"/>
      <c r="E16" s="402"/>
      <c r="F16" s="2"/>
      <c r="G16" s="403"/>
      <c r="H16" s="2"/>
      <c r="I16" s="2"/>
      <c r="J16" s="2"/>
      <c r="K16" s="2"/>
      <c r="L16" s="2"/>
      <c r="M16" s="2"/>
      <c r="N16" s="2"/>
      <c r="O16" s="2"/>
      <c r="P16" s="2"/>
      <c r="Q16" s="2"/>
      <c r="R16" s="2"/>
      <c r="S16" s="2"/>
      <c r="T16" s="402"/>
      <c r="U16" s="402"/>
    </row>
    <row r="17" spans="2:21">
      <c r="B17" s="403"/>
      <c r="C17" s="403"/>
      <c r="D17" s="2"/>
      <c r="E17" s="402"/>
      <c r="F17" s="2"/>
      <c r="G17" s="403"/>
      <c r="H17" s="2"/>
      <c r="I17" s="2"/>
      <c r="J17" s="2"/>
      <c r="K17" s="2"/>
      <c r="L17" s="2"/>
      <c r="M17" s="2"/>
      <c r="N17" s="2"/>
      <c r="O17" s="2"/>
      <c r="P17" s="2"/>
      <c r="Q17" s="2"/>
      <c r="R17" s="2"/>
      <c r="S17" s="2"/>
      <c r="T17" s="402"/>
      <c r="U17" s="402"/>
    </row>
    <row r="18" spans="2:21">
      <c r="B18" s="403"/>
      <c r="C18" s="403"/>
      <c r="D18" s="2"/>
      <c r="E18" s="402"/>
      <c r="F18" s="2"/>
      <c r="G18" s="403"/>
      <c r="H18" s="2"/>
      <c r="I18" s="2"/>
      <c r="J18" s="2"/>
      <c r="K18" s="2"/>
      <c r="L18" s="2"/>
      <c r="M18" s="2"/>
      <c r="N18" s="2"/>
      <c r="O18" s="2"/>
      <c r="P18" s="2"/>
      <c r="Q18" s="2"/>
      <c r="R18" s="2"/>
      <c r="S18" s="2"/>
      <c r="T18" s="402"/>
      <c r="U18" s="402"/>
    </row>
    <row r="19" spans="2:21">
      <c r="B19" s="403"/>
      <c r="C19" s="403"/>
      <c r="D19" s="2"/>
      <c r="E19" s="402"/>
      <c r="F19" s="2"/>
      <c r="G19" s="403"/>
      <c r="H19" s="2"/>
      <c r="I19" s="2"/>
      <c r="J19" s="2"/>
      <c r="K19" s="2"/>
      <c r="L19" s="2"/>
      <c r="M19" s="2"/>
      <c r="N19" s="2"/>
      <c r="O19" s="2"/>
      <c r="P19" s="2"/>
      <c r="Q19" s="2"/>
      <c r="R19" s="2"/>
      <c r="S19" s="2"/>
      <c r="T19" s="402"/>
      <c r="U19" s="402"/>
    </row>
    <row r="20" spans="2:21" ht="28.5">
      <c r="B20" s="403"/>
      <c r="C20" s="403"/>
      <c r="D20" s="2"/>
      <c r="E20" s="402"/>
      <c r="F20" s="2"/>
      <c r="G20" s="403"/>
      <c r="H20" s="2"/>
      <c r="I20" s="2"/>
      <c r="J20" s="2"/>
      <c r="K20" s="2"/>
      <c r="L20" s="2"/>
      <c r="M20" s="2"/>
      <c r="N20" s="2"/>
      <c r="O20" s="2"/>
      <c r="P20" s="2"/>
      <c r="Q20" s="356" t="s">
        <v>474</v>
      </c>
      <c r="S20" s="2"/>
      <c r="T20" s="402"/>
      <c r="U20" s="402"/>
    </row>
    <row r="21" spans="2:21" ht="28.5">
      <c r="B21" s="403"/>
      <c r="C21" s="403"/>
      <c r="D21" s="2"/>
      <c r="E21" s="402"/>
      <c r="F21" s="2"/>
      <c r="G21" s="403"/>
      <c r="H21" s="2"/>
      <c r="I21" s="2"/>
      <c r="J21" s="2"/>
      <c r="K21" s="2"/>
      <c r="L21" s="2"/>
      <c r="M21" s="2"/>
      <c r="N21" s="2"/>
      <c r="O21" s="2"/>
      <c r="P21" s="2"/>
      <c r="Q21" s="2"/>
      <c r="S21" s="356"/>
      <c r="T21" s="402"/>
      <c r="U21" s="402"/>
    </row>
    <row r="22" spans="2:21">
      <c r="B22" s="403"/>
      <c r="C22" s="403"/>
      <c r="D22" s="2"/>
      <c r="E22" s="402"/>
      <c r="F22" s="2"/>
      <c r="G22" s="403"/>
      <c r="H22" s="2"/>
      <c r="I22" s="2"/>
      <c r="J22" s="2"/>
      <c r="K22" s="2"/>
      <c r="L22" s="2"/>
      <c r="M22" s="2"/>
      <c r="N22" s="2"/>
      <c r="O22" s="2"/>
      <c r="P22" s="2"/>
      <c r="Q22" s="2"/>
      <c r="R22" s="2"/>
      <c r="S22" s="2"/>
      <c r="T22" s="402"/>
      <c r="U22" s="402"/>
    </row>
    <row r="23" spans="2:21">
      <c r="B23" s="403"/>
      <c r="C23" s="403"/>
      <c r="D23" s="2"/>
      <c r="E23" s="402"/>
      <c r="F23" s="2"/>
      <c r="G23" s="403"/>
      <c r="H23" s="2"/>
      <c r="I23" s="2"/>
      <c r="J23" s="2"/>
      <c r="K23" s="2"/>
      <c r="L23" s="2"/>
      <c r="M23" s="2"/>
      <c r="N23" s="2"/>
      <c r="O23" s="2"/>
      <c r="P23" s="2"/>
      <c r="Q23" s="2"/>
      <c r="R23" s="2"/>
      <c r="S23" s="2"/>
      <c r="T23" s="402"/>
      <c r="U23" s="402"/>
    </row>
    <row r="24" spans="2:21" ht="28.5">
      <c r="B24" s="403"/>
      <c r="C24" s="403"/>
      <c r="D24" s="2"/>
      <c r="E24" s="402"/>
      <c r="F24" s="2"/>
      <c r="G24" s="407" t="s">
        <v>475</v>
      </c>
      <c r="H24" s="357"/>
      <c r="I24" s="2"/>
      <c r="J24" s="2"/>
      <c r="K24" s="2"/>
      <c r="L24" s="2"/>
      <c r="M24" s="2"/>
      <c r="N24" s="2"/>
      <c r="O24" s="2"/>
      <c r="P24" s="2"/>
      <c r="Q24" s="2"/>
      <c r="R24" s="2"/>
      <c r="S24" s="2"/>
      <c r="T24" s="402"/>
      <c r="U24" s="402"/>
    </row>
    <row r="25" spans="2:21">
      <c r="B25" s="403"/>
      <c r="C25" s="403"/>
      <c r="D25" s="2"/>
      <c r="E25" s="402"/>
      <c r="F25" s="2"/>
      <c r="G25" s="403"/>
      <c r="H25" s="2"/>
      <c r="I25" s="2"/>
      <c r="J25" s="2"/>
      <c r="K25" s="2"/>
      <c r="L25" s="2"/>
      <c r="M25" s="2"/>
      <c r="N25" s="2"/>
      <c r="O25" s="2"/>
      <c r="P25" s="2"/>
      <c r="Q25" s="2"/>
      <c r="R25" s="2"/>
      <c r="S25" s="2"/>
      <c r="T25" s="402"/>
      <c r="U25" s="402"/>
    </row>
    <row r="26" spans="2:21">
      <c r="B26" s="403"/>
      <c r="C26" s="403"/>
      <c r="D26" s="2"/>
      <c r="E26" s="402"/>
      <c r="F26" s="2"/>
      <c r="G26" s="403"/>
      <c r="H26" s="2"/>
      <c r="I26" s="2"/>
      <c r="J26" s="2"/>
      <c r="K26" s="2"/>
      <c r="L26" s="2"/>
      <c r="M26" s="2"/>
      <c r="N26" s="2"/>
      <c r="O26" s="2"/>
      <c r="P26" s="2"/>
      <c r="Q26" s="2"/>
      <c r="R26" s="2"/>
      <c r="S26" s="2"/>
      <c r="T26" s="402"/>
      <c r="U26" s="402"/>
    </row>
    <row r="27" spans="2:21">
      <c r="B27" s="403"/>
      <c r="C27" s="403"/>
      <c r="D27" s="2"/>
      <c r="E27" s="402"/>
      <c r="F27" s="2"/>
      <c r="G27" s="403"/>
      <c r="H27" s="2"/>
      <c r="I27" s="2"/>
      <c r="J27" s="2"/>
      <c r="K27" s="2"/>
      <c r="L27" s="2"/>
      <c r="M27" s="2"/>
      <c r="N27" s="2"/>
      <c r="O27" s="2"/>
      <c r="P27" s="2"/>
      <c r="Q27" s="2"/>
      <c r="R27" s="2"/>
      <c r="S27" s="2"/>
      <c r="T27" s="402"/>
      <c r="U27" s="402"/>
    </row>
    <row r="28" spans="2:21">
      <c r="B28" s="403"/>
      <c r="C28" s="403"/>
      <c r="D28" s="2"/>
      <c r="E28" s="402"/>
      <c r="F28" s="2"/>
      <c r="G28" s="403"/>
      <c r="H28" s="2"/>
      <c r="I28" s="2"/>
      <c r="J28" s="2"/>
      <c r="K28" s="2"/>
      <c r="L28" s="2"/>
      <c r="M28" s="2"/>
      <c r="N28" s="2"/>
      <c r="O28" s="2"/>
      <c r="P28" s="2"/>
      <c r="Q28" s="2"/>
      <c r="R28" s="2"/>
      <c r="S28" s="2"/>
      <c r="T28" s="402"/>
      <c r="U28" s="402"/>
    </row>
    <row r="29" spans="2:21">
      <c r="B29" s="403"/>
      <c r="C29" s="403"/>
      <c r="D29" s="2"/>
      <c r="E29" s="402"/>
      <c r="F29" s="2"/>
      <c r="G29" s="403"/>
      <c r="H29" s="2"/>
      <c r="I29" s="2"/>
      <c r="J29" s="2"/>
      <c r="K29" s="2"/>
      <c r="L29" s="2"/>
      <c r="M29" s="2"/>
      <c r="N29" s="2"/>
      <c r="O29" s="2"/>
      <c r="P29" s="2"/>
      <c r="Q29" s="2"/>
      <c r="R29" s="2"/>
      <c r="S29" s="2"/>
      <c r="T29" s="402"/>
      <c r="U29" s="402"/>
    </row>
    <row r="30" spans="2:21">
      <c r="B30" s="403"/>
      <c r="C30" s="403"/>
      <c r="D30" s="2"/>
      <c r="E30" s="402"/>
      <c r="F30" s="2"/>
      <c r="G30" s="403"/>
      <c r="H30" s="2"/>
      <c r="I30" s="2"/>
      <c r="J30" s="2"/>
      <c r="K30" s="2"/>
      <c r="L30" s="2"/>
      <c r="M30" s="2"/>
      <c r="N30" s="2"/>
      <c r="O30" s="2"/>
      <c r="P30" s="2"/>
      <c r="Q30" s="2"/>
      <c r="R30" s="2"/>
      <c r="S30" s="2"/>
      <c r="T30" s="402"/>
      <c r="U30" s="402"/>
    </row>
    <row r="31" spans="2:21">
      <c r="B31" s="403"/>
      <c r="C31" s="403"/>
      <c r="D31" s="2"/>
      <c r="E31" s="402"/>
      <c r="F31" s="2"/>
      <c r="G31" s="403"/>
      <c r="H31" s="2"/>
      <c r="I31" s="2"/>
      <c r="J31" s="2"/>
      <c r="K31" s="2"/>
      <c r="L31" s="2"/>
      <c r="M31" s="2"/>
      <c r="N31" s="2"/>
      <c r="O31" s="2"/>
      <c r="P31" s="2"/>
      <c r="Q31" s="2"/>
      <c r="R31" s="2"/>
      <c r="S31" s="2"/>
      <c r="T31" s="402"/>
      <c r="U31" s="402"/>
    </row>
    <row r="32" spans="2:21">
      <c r="B32" s="403"/>
      <c r="C32" s="403"/>
      <c r="D32" s="2"/>
      <c r="E32" s="402"/>
      <c r="F32" s="2"/>
      <c r="G32" s="403"/>
      <c r="H32" s="2"/>
      <c r="I32" s="2"/>
      <c r="J32" s="2"/>
      <c r="K32" s="2"/>
      <c r="L32" s="2"/>
      <c r="M32" s="2"/>
      <c r="N32" s="2"/>
      <c r="O32" s="2"/>
      <c r="P32" s="2"/>
      <c r="Q32" s="2"/>
      <c r="R32" s="2"/>
      <c r="S32" s="2"/>
      <c r="T32" s="402"/>
      <c r="U32" s="402"/>
    </row>
    <row r="33" spans="2:21">
      <c r="B33" s="403"/>
      <c r="C33" s="403"/>
      <c r="D33" s="2"/>
      <c r="E33" s="402"/>
      <c r="F33" s="2"/>
      <c r="G33" s="403"/>
      <c r="H33" s="2"/>
      <c r="I33" s="2"/>
      <c r="J33" s="2"/>
      <c r="K33" s="2"/>
      <c r="L33" s="2"/>
      <c r="M33" s="2"/>
      <c r="N33" s="2"/>
      <c r="O33" s="2"/>
      <c r="P33" s="2"/>
      <c r="Q33" s="2"/>
      <c r="R33" s="2"/>
      <c r="S33" s="2"/>
      <c r="T33" s="402"/>
      <c r="U33" s="402"/>
    </row>
    <row r="34" spans="2:21">
      <c r="B34" s="403"/>
      <c r="C34" s="403"/>
      <c r="D34" s="2"/>
      <c r="E34" s="402"/>
      <c r="F34" s="2"/>
      <c r="G34" s="403"/>
      <c r="H34" s="2"/>
      <c r="I34" s="2"/>
      <c r="J34" s="2"/>
      <c r="K34" s="2"/>
      <c r="L34" s="2"/>
      <c r="M34" s="2"/>
      <c r="N34" s="2"/>
      <c r="O34" s="2"/>
      <c r="P34" s="2"/>
      <c r="Q34" s="2"/>
      <c r="R34" s="2"/>
      <c r="S34" s="2"/>
      <c r="T34" s="402"/>
      <c r="U34" s="402"/>
    </row>
    <row r="35" spans="2:21">
      <c r="B35" s="403"/>
      <c r="C35" s="403"/>
      <c r="D35" s="2"/>
      <c r="E35" s="402"/>
      <c r="F35" s="2"/>
      <c r="G35" s="403"/>
      <c r="H35" s="2"/>
      <c r="I35" s="2"/>
      <c r="J35" s="2"/>
      <c r="K35" s="2"/>
      <c r="L35" s="2"/>
      <c r="M35" s="2"/>
      <c r="N35" s="2"/>
      <c r="O35" s="2"/>
      <c r="P35" s="2"/>
      <c r="Q35" s="2"/>
      <c r="R35" s="2"/>
      <c r="S35" s="2"/>
      <c r="T35" s="402"/>
      <c r="U35" s="402"/>
    </row>
    <row r="36" spans="2:21" ht="28.5">
      <c r="B36" s="403"/>
      <c r="C36" s="403"/>
      <c r="D36" s="2"/>
      <c r="E36" s="402"/>
      <c r="F36" s="2"/>
      <c r="G36" s="403"/>
      <c r="H36" s="2"/>
      <c r="I36" s="2"/>
      <c r="J36" s="356" t="s">
        <v>472</v>
      </c>
      <c r="K36" s="2"/>
      <c r="L36" s="2"/>
      <c r="M36" s="2"/>
      <c r="N36" s="2"/>
      <c r="O36" s="2"/>
      <c r="P36" s="2"/>
      <c r="Q36" s="2"/>
      <c r="R36" s="2"/>
      <c r="S36" s="2"/>
      <c r="T36" s="402"/>
      <c r="U36" s="402"/>
    </row>
    <row r="37" spans="2:21">
      <c r="B37" s="403"/>
      <c r="C37" s="403"/>
      <c r="D37" s="2"/>
      <c r="E37" s="402"/>
      <c r="F37" s="2"/>
      <c r="G37" s="403"/>
      <c r="H37" s="2"/>
      <c r="I37" s="2"/>
      <c r="J37" s="2"/>
      <c r="K37" s="2"/>
      <c r="L37" s="2"/>
      <c r="M37" s="2"/>
      <c r="N37" s="2"/>
      <c r="O37" s="2"/>
      <c r="P37" s="2"/>
      <c r="Q37" s="2"/>
      <c r="R37" s="2"/>
      <c r="S37" s="2"/>
      <c r="T37" s="402"/>
      <c r="U37" s="402"/>
    </row>
    <row r="38" spans="2:21">
      <c r="B38" s="403"/>
      <c r="C38" s="403"/>
      <c r="D38" s="2"/>
      <c r="E38" s="402"/>
      <c r="F38" s="2"/>
      <c r="G38" s="403"/>
      <c r="H38" s="2"/>
      <c r="I38" s="2"/>
      <c r="J38" s="2"/>
      <c r="K38" s="2"/>
      <c r="L38" s="2"/>
      <c r="M38" s="2"/>
      <c r="N38" s="2"/>
      <c r="O38" s="2"/>
      <c r="P38" s="2"/>
      <c r="Q38" s="2"/>
      <c r="R38" s="2"/>
      <c r="S38" s="2"/>
      <c r="T38" s="402"/>
      <c r="U38" s="402"/>
    </row>
    <row r="39" spans="2:21">
      <c r="B39" s="403"/>
      <c r="C39" s="403"/>
      <c r="D39" s="2"/>
      <c r="E39" s="402"/>
      <c r="F39" s="2"/>
      <c r="G39" s="403"/>
      <c r="H39" s="2"/>
      <c r="I39" s="2"/>
      <c r="J39" s="2"/>
      <c r="K39" s="2"/>
      <c r="L39" s="2"/>
      <c r="M39" s="2"/>
      <c r="N39" s="2"/>
      <c r="O39" s="2"/>
      <c r="P39" s="2"/>
      <c r="Q39" s="2"/>
      <c r="R39" s="2"/>
      <c r="S39" s="2"/>
      <c r="T39" s="402"/>
      <c r="U39" s="402"/>
    </row>
    <row r="40" spans="2:21">
      <c r="B40" s="403"/>
      <c r="C40" s="403"/>
      <c r="D40" s="2"/>
      <c r="E40" s="402"/>
      <c r="F40" s="2"/>
      <c r="G40" s="403"/>
      <c r="H40" s="2"/>
      <c r="I40" s="2"/>
      <c r="J40" s="2"/>
      <c r="K40" s="2"/>
      <c r="L40" s="2"/>
      <c r="M40" s="2"/>
      <c r="N40" s="2"/>
      <c r="O40" s="2"/>
      <c r="P40" s="2"/>
      <c r="Q40" s="2"/>
      <c r="R40" s="2"/>
      <c r="S40" s="2"/>
      <c r="T40" s="402"/>
      <c r="U40" s="402"/>
    </row>
    <row r="41" spans="2:21">
      <c r="B41" s="403"/>
      <c r="C41" s="403"/>
      <c r="D41" s="2"/>
      <c r="E41" s="402"/>
      <c r="F41" s="2"/>
      <c r="G41" s="403"/>
      <c r="H41" s="2"/>
      <c r="I41" s="2"/>
      <c r="J41" s="2"/>
      <c r="K41" s="2"/>
      <c r="L41" s="2"/>
      <c r="M41" s="2"/>
      <c r="N41" s="2"/>
      <c r="O41" s="2"/>
      <c r="P41" s="2"/>
      <c r="Q41" s="2"/>
      <c r="R41" s="2"/>
      <c r="S41" s="2"/>
      <c r="T41" s="402"/>
      <c r="U41" s="402"/>
    </row>
    <row r="42" spans="2:21">
      <c r="B42" s="403"/>
      <c r="C42" s="403"/>
      <c r="D42" s="2"/>
      <c r="E42" s="402"/>
      <c r="F42" s="2"/>
      <c r="G42" s="403"/>
      <c r="H42" s="2"/>
      <c r="I42" s="2"/>
      <c r="J42" s="2"/>
      <c r="K42" s="2"/>
      <c r="L42" s="2"/>
      <c r="M42" s="2"/>
      <c r="N42" s="2"/>
      <c r="O42" s="2"/>
      <c r="P42" s="2"/>
      <c r="Q42" s="2"/>
      <c r="R42" s="2"/>
      <c r="S42" s="2"/>
      <c r="T42" s="402"/>
      <c r="U42" s="402"/>
    </row>
    <row r="43" spans="2:21" ht="28.5">
      <c r="B43" s="403"/>
      <c r="C43" s="403"/>
      <c r="D43" s="2"/>
      <c r="E43" s="402"/>
      <c r="F43" s="2"/>
      <c r="G43" s="403"/>
      <c r="H43" s="2"/>
      <c r="I43" s="2"/>
      <c r="J43" s="2"/>
      <c r="K43" s="2"/>
      <c r="L43" s="2"/>
      <c r="M43" s="356" t="s">
        <v>476</v>
      </c>
      <c r="N43" s="2"/>
      <c r="O43" s="2"/>
      <c r="P43" s="2"/>
      <c r="Q43" s="2"/>
      <c r="R43" s="2"/>
      <c r="S43" s="2"/>
      <c r="T43" s="402"/>
      <c r="U43" s="402"/>
    </row>
    <row r="44" spans="2:21">
      <c r="B44" s="403"/>
      <c r="C44" s="403"/>
      <c r="D44" s="2"/>
      <c r="E44" s="402"/>
      <c r="F44" s="2"/>
      <c r="G44" s="403"/>
      <c r="H44" s="2"/>
      <c r="I44" s="2"/>
      <c r="J44" s="2"/>
      <c r="K44" s="2"/>
      <c r="L44" s="2"/>
      <c r="M44" s="2"/>
      <c r="N44" s="2"/>
      <c r="O44" s="2"/>
      <c r="P44" s="2"/>
      <c r="Q44" s="2"/>
      <c r="R44" s="2"/>
      <c r="S44" s="2"/>
      <c r="T44" s="402"/>
      <c r="U44" s="402"/>
    </row>
    <row r="45" spans="2:21">
      <c r="B45" s="403"/>
      <c r="C45" s="403"/>
      <c r="D45" s="2"/>
      <c r="E45" s="402"/>
      <c r="F45" s="2"/>
      <c r="G45" s="403"/>
      <c r="H45" s="2"/>
      <c r="I45" s="2"/>
      <c r="J45" s="2"/>
      <c r="K45" s="2"/>
      <c r="L45" s="2"/>
      <c r="M45" s="2"/>
      <c r="N45" s="2"/>
      <c r="O45" s="2"/>
      <c r="P45" s="2"/>
      <c r="Q45" s="2"/>
      <c r="R45" s="2"/>
      <c r="S45" s="2"/>
      <c r="T45" s="402"/>
      <c r="U45" s="402"/>
    </row>
    <row r="46" spans="2:21">
      <c r="B46" s="403"/>
      <c r="C46" s="403"/>
      <c r="D46" s="2"/>
      <c r="E46" s="402"/>
      <c r="F46" s="2"/>
      <c r="G46" s="403"/>
      <c r="H46" s="2"/>
      <c r="I46" s="2"/>
      <c r="J46" s="2"/>
      <c r="K46" s="2"/>
      <c r="L46" s="2"/>
      <c r="M46" s="2"/>
      <c r="N46" s="2"/>
      <c r="O46" s="2"/>
      <c r="P46" s="2"/>
      <c r="Q46" s="2"/>
      <c r="R46" s="2"/>
      <c r="S46" s="2"/>
      <c r="T46" s="402"/>
      <c r="U46" s="402"/>
    </row>
    <row r="47" spans="2:21">
      <c r="B47" s="403"/>
      <c r="C47" s="404"/>
      <c r="D47" s="405"/>
      <c r="E47" s="406"/>
      <c r="F47" s="2"/>
      <c r="G47" s="404"/>
      <c r="H47" s="405"/>
      <c r="I47" s="405"/>
      <c r="J47" s="405"/>
      <c r="K47" s="405"/>
      <c r="L47" s="405"/>
      <c r="M47" s="405"/>
      <c r="N47" s="405"/>
      <c r="O47" s="405"/>
      <c r="P47" s="405"/>
      <c r="Q47" s="405"/>
      <c r="R47" s="405"/>
      <c r="S47" s="405"/>
      <c r="T47" s="406"/>
      <c r="U47" s="402"/>
    </row>
    <row r="48" spans="2:21">
      <c r="B48" s="404"/>
      <c r="C48" s="405"/>
      <c r="D48" s="405"/>
      <c r="E48" s="405"/>
      <c r="F48" s="405"/>
      <c r="G48" s="405"/>
      <c r="H48" s="405"/>
      <c r="I48" s="405"/>
      <c r="J48" s="405"/>
      <c r="K48" s="405"/>
      <c r="L48" s="405"/>
      <c r="M48" s="405"/>
      <c r="N48" s="405"/>
      <c r="O48" s="405"/>
      <c r="P48" s="405"/>
      <c r="Q48" s="405"/>
      <c r="R48" s="405"/>
      <c r="S48" s="405"/>
      <c r="T48" s="405"/>
      <c r="U48" s="406"/>
    </row>
  </sheetData>
  <mergeCells count="3">
    <mergeCell ref="G7:T10"/>
    <mergeCell ref="C3:T4"/>
    <mergeCell ref="C7:E10"/>
  </mergeCells>
  <dataValidations disablePrompts="1" count="1">
    <dataValidation allowBlank="1" showErrorMessage="1" promptTitle="DONNEES" prompt="DONNEES" sqref="H12"/>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Bouton1_Cliquer">
                <anchor moveWithCells="1" sizeWithCells="1">
                  <from>
                    <xdr:col>2</xdr:col>
                    <xdr:colOff>285750</xdr:colOff>
                    <xdr:row>19</xdr:row>
                    <xdr:rowOff>352425</xdr:rowOff>
                  </from>
                  <to>
                    <xdr:col>4</xdr:col>
                    <xdr:colOff>381000</xdr:colOff>
                    <xdr:row>26</xdr:row>
                    <xdr:rowOff>200025</xdr:rowOff>
                  </to>
                </anchor>
              </controlPr>
            </control>
          </mc:Choice>
        </mc:AlternateContent>
        <mc:AlternateContent xmlns:mc="http://schemas.openxmlformats.org/markup-compatibility/2006">
          <mc:Choice Requires="x14">
            <control shapeId="13316" r:id="rId5" name="Button 4">
              <controlPr defaultSize="0" print="0" autoFill="0" autoPict="0" macro="[0]!Bouton2_Cliquer">
                <anchor moveWithCells="1" sizeWithCells="1">
                  <from>
                    <xdr:col>2</xdr:col>
                    <xdr:colOff>333375</xdr:colOff>
                    <xdr:row>29</xdr:row>
                    <xdr:rowOff>95250</xdr:rowOff>
                  </from>
                  <to>
                    <xdr:col>4</xdr:col>
                    <xdr:colOff>400050</xdr:colOff>
                    <xdr:row>36</xdr:row>
                    <xdr:rowOff>161925</xdr:rowOff>
                  </to>
                </anchor>
              </controlPr>
            </control>
          </mc:Choice>
        </mc:AlternateContent>
        <mc:AlternateContent xmlns:mc="http://schemas.openxmlformats.org/markup-compatibility/2006">
          <mc:Choice Requires="x14">
            <control shapeId="13318" r:id="rId6" name="Button 6">
              <controlPr defaultSize="0" print="0" autoFill="0" autoPict="0" macro="[0]!DEFINITONS">
                <anchor moveWithCells="1" sizeWithCells="1">
                  <from>
                    <xdr:col>2</xdr:col>
                    <xdr:colOff>342900</xdr:colOff>
                    <xdr:row>39</xdr:row>
                    <xdr:rowOff>19050</xdr:rowOff>
                  </from>
                  <to>
                    <xdr:col>4</xdr:col>
                    <xdr:colOff>400050</xdr:colOff>
                    <xdr:row>45</xdr:row>
                    <xdr:rowOff>190500</xdr:rowOff>
                  </to>
                </anchor>
              </controlPr>
            </control>
          </mc:Choice>
        </mc:AlternateContent>
        <mc:AlternateContent xmlns:mc="http://schemas.openxmlformats.org/markup-compatibility/2006">
          <mc:Choice Requires="x14">
            <control shapeId="13320" r:id="rId7" name="Button 8">
              <controlPr defaultSize="0" print="0" autoFill="0" autoPict="0" macro="[0]!Bouton8_Cliquer">
                <anchor moveWithCells="1" sizeWithCells="1">
                  <from>
                    <xdr:col>2</xdr:col>
                    <xdr:colOff>285750</xdr:colOff>
                    <xdr:row>10</xdr:row>
                    <xdr:rowOff>171450</xdr:rowOff>
                  </from>
                  <to>
                    <xdr:col>4</xdr:col>
                    <xdr:colOff>361950</xdr:colOff>
                    <xdr:row>17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4" tint="-0.249977111117893"/>
  </sheetPr>
  <dimension ref="B2:V151"/>
  <sheetViews>
    <sheetView showGridLines="0" showRowColHeaders="0" zoomScale="60" zoomScaleNormal="60" workbookViewId="0"/>
  </sheetViews>
  <sheetFormatPr baseColWidth="10" defaultColWidth="11" defaultRowHeight="16.5"/>
  <cols>
    <col min="1" max="1" width="3" style="1" customWidth="1"/>
    <col min="2" max="2" width="3.25" style="1" customWidth="1"/>
    <col min="3" max="3" width="10.5" style="1" customWidth="1"/>
    <col min="4" max="4" width="9.875" style="1" customWidth="1"/>
    <col min="5" max="15" width="11" style="1"/>
    <col min="16" max="16" width="9" style="1" customWidth="1"/>
    <col min="17" max="17" width="8.375" style="1" customWidth="1"/>
    <col min="18" max="21" width="11" style="1"/>
    <col min="22" max="22" width="11" style="1" customWidth="1"/>
    <col min="23" max="16384" width="11" style="1"/>
  </cols>
  <sheetData>
    <row r="2" spans="2:22">
      <c r="B2" s="408"/>
      <c r="C2" s="409"/>
      <c r="D2" s="409"/>
      <c r="E2" s="451"/>
      <c r="F2" s="409"/>
      <c r="G2" s="409"/>
      <c r="H2" s="409"/>
      <c r="I2" s="409"/>
      <c r="J2" s="409"/>
      <c r="K2" s="409"/>
      <c r="L2" s="409"/>
      <c r="M2" s="409"/>
      <c r="N2" s="409"/>
      <c r="O2" s="409"/>
      <c r="P2" s="409"/>
      <c r="Q2" s="409"/>
      <c r="R2" s="409"/>
      <c r="S2" s="409"/>
      <c r="T2" s="409"/>
      <c r="U2" s="409"/>
      <c r="V2" s="410"/>
    </row>
    <row r="3" spans="2:22" ht="16.5" customHeight="1">
      <c r="B3" s="403"/>
      <c r="C3" s="490" t="s">
        <v>522</v>
      </c>
      <c r="D3" s="491"/>
      <c r="E3" s="433"/>
      <c r="F3" s="2"/>
      <c r="G3" s="2"/>
      <c r="H3" s="2"/>
      <c r="I3" s="2"/>
      <c r="J3" s="2"/>
      <c r="K3" s="2"/>
      <c r="L3" s="2"/>
      <c r="M3" s="2"/>
      <c r="N3" s="2"/>
      <c r="O3" s="2"/>
      <c r="P3" s="2"/>
      <c r="Q3" s="2"/>
      <c r="R3" s="2"/>
      <c r="S3" s="2"/>
      <c r="T3" s="2"/>
      <c r="U3" s="2"/>
      <c r="V3" s="402"/>
    </row>
    <row r="4" spans="2:22" ht="16.5" customHeight="1">
      <c r="B4" s="403"/>
      <c r="C4" s="492"/>
      <c r="D4" s="493"/>
      <c r="E4" s="433"/>
      <c r="F4" s="2"/>
      <c r="G4" s="2"/>
      <c r="H4" s="2"/>
      <c r="I4" s="2"/>
      <c r="J4" s="2"/>
      <c r="K4" s="2"/>
      <c r="L4" s="2"/>
      <c r="M4" s="2"/>
      <c r="N4" s="2"/>
      <c r="O4" s="2"/>
      <c r="P4" s="2"/>
      <c r="Q4" s="2"/>
      <c r="R4" s="2"/>
      <c r="S4" s="2"/>
      <c r="T4" s="2"/>
      <c r="U4" s="2"/>
      <c r="V4" s="402"/>
    </row>
    <row r="5" spans="2:22" ht="16.5" customHeight="1">
      <c r="B5" s="403"/>
      <c r="C5" s="492"/>
      <c r="D5" s="493"/>
      <c r="E5" s="433"/>
      <c r="F5" s="2"/>
      <c r="G5" s="2"/>
      <c r="H5" s="2"/>
      <c r="I5" s="2"/>
      <c r="J5" s="2"/>
      <c r="K5" s="2"/>
      <c r="L5" s="2"/>
      <c r="M5" s="2"/>
      <c r="N5" s="2"/>
      <c r="O5" s="2"/>
      <c r="P5" s="2"/>
      <c r="Q5" s="2"/>
      <c r="R5" s="2"/>
      <c r="S5" s="2"/>
      <c r="T5" s="2"/>
      <c r="U5" s="2"/>
      <c r="V5" s="402"/>
    </row>
    <row r="6" spans="2:22" ht="16.5" customHeight="1">
      <c r="B6" s="403"/>
      <c r="C6" s="494"/>
      <c r="D6" s="495"/>
      <c r="E6" s="433"/>
      <c r="F6" s="2"/>
      <c r="G6" s="2"/>
      <c r="H6" s="2"/>
      <c r="I6" s="2"/>
      <c r="J6" s="2"/>
      <c r="K6" s="2"/>
      <c r="L6" s="2"/>
      <c r="M6" s="2"/>
      <c r="N6" s="2"/>
      <c r="O6" s="2"/>
      <c r="P6" s="2"/>
      <c r="Q6" s="2"/>
      <c r="R6" s="2"/>
      <c r="S6" s="2"/>
      <c r="T6" s="2"/>
      <c r="U6" s="2"/>
      <c r="V6" s="402"/>
    </row>
    <row r="7" spans="2:22">
      <c r="B7" s="403"/>
      <c r="C7" s="403"/>
      <c r="D7" s="402"/>
      <c r="E7" s="14"/>
      <c r="F7" s="2"/>
      <c r="G7" s="2"/>
      <c r="H7" s="2"/>
      <c r="I7" s="2"/>
      <c r="J7" s="2"/>
      <c r="K7" s="2"/>
      <c r="L7" s="2"/>
      <c r="M7" s="2"/>
      <c r="N7" s="2"/>
      <c r="O7" s="2"/>
      <c r="P7" s="2"/>
      <c r="Q7" s="2"/>
      <c r="R7" s="2"/>
      <c r="S7" s="2"/>
      <c r="T7" s="2"/>
      <c r="U7" s="2"/>
      <c r="V7" s="402"/>
    </row>
    <row r="8" spans="2:22">
      <c r="B8" s="403"/>
      <c r="C8" s="403"/>
      <c r="D8" s="402"/>
      <c r="E8" s="2"/>
      <c r="F8" s="2"/>
      <c r="G8" s="2"/>
      <c r="H8" s="2"/>
      <c r="I8" s="2"/>
      <c r="J8" s="2"/>
      <c r="K8" s="2"/>
      <c r="L8" s="2"/>
      <c r="M8" s="2"/>
      <c r="N8" s="2"/>
      <c r="O8" s="2"/>
      <c r="P8" s="2"/>
      <c r="Q8" s="2"/>
      <c r="R8" s="2"/>
      <c r="S8" s="2"/>
      <c r="T8" s="2"/>
      <c r="U8" s="2"/>
      <c r="V8" s="402"/>
    </row>
    <row r="9" spans="2:22">
      <c r="B9" s="403"/>
      <c r="C9" s="403"/>
      <c r="D9" s="402"/>
      <c r="E9" s="2"/>
      <c r="F9" s="2"/>
      <c r="G9" s="2"/>
      <c r="H9" s="2"/>
      <c r="I9" s="2"/>
      <c r="J9" s="2"/>
      <c r="K9" s="2"/>
      <c r="L9" s="2"/>
      <c r="M9" s="2"/>
      <c r="N9" s="2"/>
      <c r="O9" s="2"/>
      <c r="P9" s="2"/>
      <c r="Q9" s="2"/>
      <c r="R9" s="2"/>
      <c r="S9" s="2"/>
      <c r="T9" s="2"/>
      <c r="U9" s="2"/>
      <c r="V9" s="402"/>
    </row>
    <row r="10" spans="2:22">
      <c r="B10" s="403"/>
      <c r="C10" s="403"/>
      <c r="D10" s="402"/>
      <c r="E10" s="2"/>
      <c r="F10" s="2"/>
      <c r="G10" s="2"/>
      <c r="H10" s="2"/>
      <c r="I10" s="2"/>
      <c r="J10" s="2"/>
      <c r="K10" s="2"/>
      <c r="L10" s="2"/>
      <c r="M10" s="2"/>
      <c r="N10" s="2"/>
      <c r="O10" s="2"/>
      <c r="P10" s="2"/>
      <c r="Q10" s="2"/>
      <c r="R10" s="2"/>
      <c r="S10" s="2"/>
      <c r="T10" s="2"/>
      <c r="U10" s="2"/>
      <c r="V10" s="402"/>
    </row>
    <row r="11" spans="2:22">
      <c r="B11" s="403"/>
      <c r="C11" s="403"/>
      <c r="D11" s="402"/>
      <c r="E11" s="2"/>
      <c r="F11" s="2"/>
      <c r="G11" s="2"/>
      <c r="H11" s="2"/>
      <c r="I11" s="2"/>
      <c r="J11" s="2"/>
      <c r="K11" s="2"/>
      <c r="L11" s="2"/>
      <c r="M11" s="2"/>
      <c r="N11" s="2"/>
      <c r="O11" s="2"/>
      <c r="P11" s="2"/>
      <c r="Q11" s="2"/>
      <c r="R11" s="2"/>
      <c r="S11" s="2"/>
      <c r="T11" s="2"/>
      <c r="U11" s="2"/>
      <c r="V11" s="402"/>
    </row>
    <row r="12" spans="2:22">
      <c r="B12" s="403"/>
      <c r="C12" s="403"/>
      <c r="D12" s="402"/>
      <c r="E12" s="2"/>
      <c r="F12" s="2"/>
      <c r="G12" s="2"/>
      <c r="H12" s="2"/>
      <c r="I12" s="2"/>
      <c r="J12" s="2"/>
      <c r="K12" s="2"/>
      <c r="L12" s="2"/>
      <c r="M12" s="2"/>
      <c r="N12" s="2"/>
      <c r="O12" s="2"/>
      <c r="P12" s="2"/>
      <c r="Q12" s="2"/>
      <c r="R12" s="2"/>
      <c r="S12" s="2"/>
      <c r="T12" s="2"/>
      <c r="U12" s="2"/>
      <c r="V12" s="402"/>
    </row>
    <row r="13" spans="2:22">
      <c r="B13" s="403"/>
      <c r="C13" s="403"/>
      <c r="D13" s="402"/>
      <c r="E13" s="2"/>
      <c r="F13" s="2"/>
      <c r="G13" s="2"/>
      <c r="H13" s="2"/>
      <c r="I13" s="2"/>
      <c r="J13" s="2"/>
      <c r="K13" s="2"/>
      <c r="L13" s="2"/>
      <c r="M13" s="2"/>
      <c r="N13" s="2"/>
      <c r="O13" s="2"/>
      <c r="P13" s="2"/>
      <c r="Q13" s="2"/>
      <c r="R13" s="2"/>
      <c r="S13" s="2"/>
      <c r="T13" s="2"/>
      <c r="U13" s="2"/>
      <c r="V13" s="402"/>
    </row>
    <row r="14" spans="2:22">
      <c r="B14" s="403"/>
      <c r="C14" s="403"/>
      <c r="D14" s="402"/>
      <c r="E14" s="2"/>
      <c r="F14" s="2"/>
      <c r="G14" s="2"/>
      <c r="H14" s="2"/>
      <c r="I14" s="2"/>
      <c r="J14" s="2"/>
      <c r="K14" s="2"/>
      <c r="L14" s="2"/>
      <c r="M14" s="2"/>
      <c r="N14" s="2"/>
      <c r="O14" s="2"/>
      <c r="P14" s="2"/>
      <c r="Q14" s="2"/>
      <c r="R14" s="2"/>
      <c r="S14" s="2"/>
      <c r="T14" s="2"/>
      <c r="U14" s="2"/>
      <c r="V14" s="402"/>
    </row>
    <row r="15" spans="2:22">
      <c r="B15" s="403"/>
      <c r="C15" s="403"/>
      <c r="D15" s="402"/>
      <c r="E15" s="2"/>
      <c r="F15" s="2"/>
      <c r="G15" s="2"/>
      <c r="H15" s="2"/>
      <c r="I15" s="2"/>
      <c r="J15" s="2"/>
      <c r="K15" s="2"/>
      <c r="L15" s="2"/>
      <c r="M15" s="2"/>
      <c r="N15" s="2"/>
      <c r="O15" s="2"/>
      <c r="P15" s="2"/>
      <c r="Q15" s="2"/>
      <c r="R15" s="2"/>
      <c r="S15" s="2"/>
      <c r="T15" s="2"/>
      <c r="U15" s="2"/>
      <c r="V15" s="402"/>
    </row>
    <row r="16" spans="2:22">
      <c r="B16" s="403"/>
      <c r="C16" s="403"/>
      <c r="D16" s="402"/>
      <c r="E16" s="2"/>
      <c r="F16" s="2"/>
      <c r="G16" s="2"/>
      <c r="H16" s="2"/>
      <c r="I16" s="2"/>
      <c r="J16" s="2"/>
      <c r="K16" s="2"/>
      <c r="L16" s="2"/>
      <c r="M16" s="2"/>
      <c r="N16" s="2"/>
      <c r="O16" s="2"/>
      <c r="P16" s="2"/>
      <c r="Q16" s="2"/>
      <c r="R16" s="2"/>
      <c r="S16" s="2"/>
      <c r="T16" s="2"/>
      <c r="U16" s="2"/>
      <c r="V16" s="402"/>
    </row>
    <row r="17" spans="2:22">
      <c r="B17" s="403"/>
      <c r="C17" s="403"/>
      <c r="D17" s="402"/>
      <c r="E17" s="2"/>
      <c r="F17" s="2"/>
      <c r="G17" s="2"/>
      <c r="H17" s="2"/>
      <c r="I17" s="2"/>
      <c r="J17" s="2"/>
      <c r="K17" s="2"/>
      <c r="L17" s="2"/>
      <c r="M17" s="2"/>
      <c r="N17" s="2"/>
      <c r="O17" s="2"/>
      <c r="P17" s="2"/>
      <c r="Q17" s="2"/>
      <c r="R17" s="2"/>
      <c r="S17" s="2"/>
      <c r="T17" s="2"/>
      <c r="U17" s="2"/>
      <c r="V17" s="402"/>
    </row>
    <row r="18" spans="2:22">
      <c r="B18" s="403"/>
      <c r="C18" s="403"/>
      <c r="D18" s="402"/>
      <c r="E18" s="2"/>
      <c r="F18" s="2"/>
      <c r="G18" s="2"/>
      <c r="H18" s="2"/>
      <c r="I18" s="2"/>
      <c r="J18" s="2"/>
      <c r="K18" s="2"/>
      <c r="L18" s="2"/>
      <c r="M18" s="2"/>
      <c r="N18" s="2"/>
      <c r="O18" s="2"/>
      <c r="P18" s="2"/>
      <c r="Q18" s="2"/>
      <c r="R18" s="2"/>
      <c r="S18" s="2"/>
      <c r="T18" s="2"/>
      <c r="U18" s="2"/>
      <c r="V18" s="402"/>
    </row>
    <row r="19" spans="2:22">
      <c r="B19" s="403"/>
      <c r="C19" s="403"/>
      <c r="D19" s="402"/>
      <c r="E19" s="2"/>
      <c r="F19" s="2"/>
      <c r="G19" s="2"/>
      <c r="H19" s="2"/>
      <c r="I19" s="2"/>
      <c r="J19" s="2"/>
      <c r="K19" s="2"/>
      <c r="L19" s="2"/>
      <c r="M19" s="2"/>
      <c r="N19" s="2"/>
      <c r="O19" s="2"/>
      <c r="P19" s="2"/>
      <c r="Q19" s="2"/>
      <c r="R19" s="2"/>
      <c r="S19" s="2"/>
      <c r="T19" s="2"/>
      <c r="U19" s="2"/>
      <c r="V19" s="402"/>
    </row>
    <row r="20" spans="2:22">
      <c r="B20" s="403"/>
      <c r="C20" s="403"/>
      <c r="D20" s="402"/>
      <c r="E20" s="2"/>
      <c r="F20" s="2"/>
      <c r="G20" s="2"/>
      <c r="H20" s="2"/>
      <c r="I20" s="2"/>
      <c r="J20" s="2"/>
      <c r="K20" s="2"/>
      <c r="L20" s="2"/>
      <c r="M20" s="2"/>
      <c r="N20" s="2"/>
      <c r="O20" s="2"/>
      <c r="P20" s="2"/>
      <c r="Q20" s="2"/>
      <c r="R20" s="2"/>
      <c r="S20" s="2"/>
      <c r="T20" s="2"/>
      <c r="U20" s="2"/>
      <c r="V20" s="402"/>
    </row>
    <row r="21" spans="2:22">
      <c r="B21" s="403"/>
      <c r="C21" s="403"/>
      <c r="D21" s="402"/>
      <c r="E21" s="2"/>
      <c r="F21" s="2"/>
      <c r="G21" s="2"/>
      <c r="H21" s="2"/>
      <c r="I21" s="2"/>
      <c r="J21" s="2"/>
      <c r="K21" s="2"/>
      <c r="L21" s="2"/>
      <c r="M21" s="2"/>
      <c r="N21" s="2"/>
      <c r="O21" s="2"/>
      <c r="P21" s="2"/>
      <c r="Q21" s="2"/>
      <c r="R21" s="2"/>
      <c r="S21" s="2"/>
      <c r="T21" s="2"/>
      <c r="U21" s="2"/>
      <c r="V21" s="402"/>
    </row>
    <row r="22" spans="2:22">
      <c r="B22" s="403"/>
      <c r="C22" s="403"/>
      <c r="D22" s="402"/>
      <c r="E22" s="2"/>
      <c r="F22" s="2"/>
      <c r="G22" s="2"/>
      <c r="H22" s="2"/>
      <c r="I22" s="2"/>
      <c r="J22" s="2"/>
      <c r="K22" s="2"/>
      <c r="L22" s="2"/>
      <c r="M22" s="2"/>
      <c r="N22" s="2"/>
      <c r="O22" s="2"/>
      <c r="P22" s="2"/>
      <c r="Q22" s="2"/>
      <c r="R22" s="2"/>
      <c r="S22" s="2"/>
      <c r="T22" s="2"/>
      <c r="U22" s="2"/>
      <c r="V22" s="402"/>
    </row>
    <row r="23" spans="2:22">
      <c r="B23" s="403"/>
      <c r="C23" s="403"/>
      <c r="D23" s="402"/>
      <c r="E23" s="2"/>
      <c r="F23" s="2"/>
      <c r="G23" s="2"/>
      <c r="H23" s="2"/>
      <c r="I23" s="2"/>
      <c r="J23" s="2"/>
      <c r="K23" s="2"/>
      <c r="L23" s="2"/>
      <c r="M23" s="2"/>
      <c r="N23" s="2"/>
      <c r="O23" s="2"/>
      <c r="P23" s="2"/>
      <c r="Q23" s="2"/>
      <c r="R23" s="2"/>
      <c r="S23" s="2"/>
      <c r="T23" s="2"/>
      <c r="U23" s="2"/>
      <c r="V23" s="402"/>
    </row>
    <row r="24" spans="2:22">
      <c r="B24" s="403"/>
      <c r="C24" s="403"/>
      <c r="D24" s="402"/>
      <c r="E24" s="2"/>
      <c r="F24" s="2"/>
      <c r="G24" s="2"/>
      <c r="H24" s="2"/>
      <c r="I24" s="2"/>
      <c r="J24" s="2"/>
      <c r="K24" s="2"/>
      <c r="L24" s="2"/>
      <c r="M24" s="2"/>
      <c r="N24" s="2"/>
      <c r="O24" s="2"/>
      <c r="P24" s="2"/>
      <c r="Q24" s="2"/>
      <c r="R24" s="2"/>
      <c r="S24" s="2"/>
      <c r="T24" s="2"/>
      <c r="U24" s="2"/>
      <c r="V24" s="402"/>
    </row>
    <row r="25" spans="2:22">
      <c r="B25" s="403"/>
      <c r="C25" s="403"/>
      <c r="D25" s="402"/>
      <c r="E25" s="2"/>
      <c r="F25" s="2"/>
      <c r="G25" s="2"/>
      <c r="H25" s="2"/>
      <c r="I25" s="2"/>
      <c r="J25" s="2"/>
      <c r="K25" s="2"/>
      <c r="L25" s="2"/>
      <c r="M25" s="2"/>
      <c r="N25" s="2"/>
      <c r="O25" s="2"/>
      <c r="P25" s="2"/>
      <c r="Q25" s="2"/>
      <c r="R25" s="2"/>
      <c r="S25" s="2"/>
      <c r="T25" s="2"/>
      <c r="U25" s="2"/>
      <c r="V25" s="402"/>
    </row>
    <row r="26" spans="2:22">
      <c r="B26" s="403"/>
      <c r="C26" s="403"/>
      <c r="D26" s="402"/>
      <c r="E26" s="2"/>
      <c r="F26" s="2"/>
      <c r="G26" s="2"/>
      <c r="H26" s="2"/>
      <c r="I26" s="2"/>
      <c r="J26" s="2"/>
      <c r="K26" s="2"/>
      <c r="L26" s="2"/>
      <c r="M26" s="2"/>
      <c r="N26" s="2"/>
      <c r="O26" s="2"/>
      <c r="P26" s="2"/>
      <c r="Q26" s="2"/>
      <c r="R26" s="2"/>
      <c r="S26" s="2"/>
      <c r="T26" s="2"/>
      <c r="U26" s="2"/>
      <c r="V26" s="402"/>
    </row>
    <row r="27" spans="2:22">
      <c r="B27" s="403"/>
      <c r="C27" s="403"/>
      <c r="D27" s="402"/>
      <c r="E27" s="2"/>
      <c r="F27" s="2"/>
      <c r="G27" s="2"/>
      <c r="H27" s="2"/>
      <c r="I27" s="2"/>
      <c r="J27" s="2"/>
      <c r="K27" s="2"/>
      <c r="L27" s="2"/>
      <c r="M27" s="2"/>
      <c r="N27" s="2"/>
      <c r="O27" s="2"/>
      <c r="P27" s="2"/>
      <c r="Q27" s="2"/>
      <c r="R27" s="2"/>
      <c r="S27" s="2"/>
      <c r="T27" s="2"/>
      <c r="U27" s="2"/>
      <c r="V27" s="402"/>
    </row>
    <row r="28" spans="2:22">
      <c r="B28" s="403"/>
      <c r="C28" s="403"/>
      <c r="D28" s="402"/>
      <c r="E28" s="2"/>
      <c r="F28" s="2"/>
      <c r="G28" s="2"/>
      <c r="H28" s="2"/>
      <c r="I28" s="2"/>
      <c r="J28" s="2"/>
      <c r="K28" s="2"/>
      <c r="L28" s="2"/>
      <c r="M28" s="2"/>
      <c r="N28" s="2"/>
      <c r="O28" s="2"/>
      <c r="P28" s="2"/>
      <c r="Q28" s="2"/>
      <c r="R28" s="2"/>
      <c r="S28" s="2"/>
      <c r="T28" s="2"/>
      <c r="U28" s="2"/>
      <c r="V28" s="402"/>
    </row>
    <row r="29" spans="2:22">
      <c r="B29" s="403"/>
      <c r="C29" s="403"/>
      <c r="D29" s="402"/>
      <c r="E29" s="2"/>
      <c r="F29" s="2"/>
      <c r="G29" s="2"/>
      <c r="H29" s="2"/>
      <c r="I29" s="2"/>
      <c r="J29" s="2"/>
      <c r="K29" s="2"/>
      <c r="L29" s="2"/>
      <c r="M29" s="2"/>
      <c r="N29" s="2"/>
      <c r="O29" s="2"/>
      <c r="P29" s="2"/>
      <c r="Q29" s="2"/>
      <c r="R29" s="2"/>
      <c r="S29" s="2"/>
      <c r="T29" s="2"/>
      <c r="U29" s="2"/>
      <c r="V29" s="402"/>
    </row>
    <row r="30" spans="2:22">
      <c r="B30" s="403"/>
      <c r="C30" s="403"/>
      <c r="D30" s="402"/>
      <c r="E30" s="2"/>
      <c r="F30" s="2"/>
      <c r="G30" s="2"/>
      <c r="H30" s="2"/>
      <c r="I30" s="2"/>
      <c r="J30" s="2"/>
      <c r="K30" s="2"/>
      <c r="L30" s="2"/>
      <c r="M30" s="2"/>
      <c r="N30" s="2"/>
      <c r="O30" s="2"/>
      <c r="P30" s="2"/>
      <c r="Q30" s="2"/>
      <c r="R30" s="2"/>
      <c r="S30" s="2"/>
      <c r="T30" s="2"/>
      <c r="U30" s="2"/>
      <c r="V30" s="402"/>
    </row>
    <row r="31" spans="2:22">
      <c r="B31" s="403"/>
      <c r="C31" s="403"/>
      <c r="D31" s="402"/>
      <c r="E31" s="2"/>
      <c r="F31" s="2"/>
      <c r="G31" s="2"/>
      <c r="H31" s="2"/>
      <c r="I31" s="2"/>
      <c r="J31" s="2"/>
      <c r="K31" s="2"/>
      <c r="L31" s="2"/>
      <c r="M31" s="2"/>
      <c r="N31" s="2"/>
      <c r="O31" s="2"/>
      <c r="P31" s="2"/>
      <c r="Q31" s="2"/>
      <c r="R31" s="2"/>
      <c r="S31" s="2"/>
      <c r="T31" s="2"/>
      <c r="U31" s="2"/>
      <c r="V31" s="402"/>
    </row>
    <row r="32" spans="2:22">
      <c r="B32" s="403"/>
      <c r="C32" s="403"/>
      <c r="D32" s="402"/>
      <c r="E32" s="2"/>
      <c r="F32" s="2"/>
      <c r="G32" s="2"/>
      <c r="H32" s="2"/>
      <c r="I32" s="2"/>
      <c r="J32" s="2"/>
      <c r="K32" s="2"/>
      <c r="L32" s="2"/>
      <c r="M32" s="2"/>
      <c r="N32" s="2"/>
      <c r="O32" s="2"/>
      <c r="P32" s="2"/>
      <c r="Q32" s="2"/>
      <c r="R32" s="2"/>
      <c r="S32" s="2"/>
      <c r="T32" s="2"/>
      <c r="U32" s="2"/>
      <c r="V32" s="402"/>
    </row>
    <row r="33" spans="2:22">
      <c r="B33" s="403"/>
      <c r="C33" s="404"/>
      <c r="D33" s="406"/>
      <c r="E33" s="2"/>
      <c r="F33" s="2"/>
      <c r="G33" s="2"/>
      <c r="H33" s="2"/>
      <c r="I33" s="2"/>
      <c r="J33" s="2"/>
      <c r="K33" s="2"/>
      <c r="L33" s="2"/>
      <c r="M33" s="2"/>
      <c r="N33" s="2"/>
      <c r="O33" s="2"/>
      <c r="P33" s="2"/>
      <c r="Q33" s="2"/>
      <c r="R33" s="2"/>
      <c r="S33" s="2"/>
      <c r="T33" s="2"/>
      <c r="U33" s="2"/>
      <c r="V33" s="402"/>
    </row>
    <row r="34" spans="2:22">
      <c r="B34" s="403"/>
      <c r="C34" s="2"/>
      <c r="D34" s="2"/>
      <c r="E34" s="2"/>
      <c r="F34" s="2"/>
      <c r="G34" s="2"/>
      <c r="H34" s="2"/>
      <c r="I34" s="2"/>
      <c r="J34" s="2"/>
      <c r="K34" s="2"/>
      <c r="L34" s="2"/>
      <c r="M34" s="2"/>
      <c r="N34" s="2"/>
      <c r="O34" s="2"/>
      <c r="P34" s="2"/>
      <c r="Q34" s="2"/>
      <c r="R34" s="2"/>
      <c r="S34" s="2"/>
      <c r="T34" s="2"/>
      <c r="U34" s="2"/>
      <c r="V34" s="402"/>
    </row>
    <row r="35" spans="2:22">
      <c r="B35" s="403"/>
      <c r="C35" s="2"/>
      <c r="D35" s="2"/>
      <c r="E35" s="2"/>
      <c r="F35" s="2"/>
      <c r="G35" s="2"/>
      <c r="H35" s="2"/>
      <c r="I35" s="2"/>
      <c r="J35" s="2"/>
      <c r="K35" s="2"/>
      <c r="L35" s="2"/>
      <c r="M35" s="2"/>
      <c r="N35" s="2"/>
      <c r="O35" s="2"/>
      <c r="P35" s="2"/>
      <c r="Q35" s="2"/>
      <c r="R35" s="2"/>
      <c r="S35" s="2"/>
      <c r="T35" s="2"/>
      <c r="U35" s="2"/>
      <c r="V35" s="402"/>
    </row>
    <row r="36" spans="2:22">
      <c r="B36" s="403"/>
      <c r="C36" s="2"/>
      <c r="D36" s="2"/>
      <c r="E36" s="2"/>
      <c r="F36" s="2"/>
      <c r="G36" s="2"/>
      <c r="H36" s="2"/>
      <c r="I36" s="2"/>
      <c r="J36" s="2"/>
      <c r="K36" s="2"/>
      <c r="L36" s="2"/>
      <c r="M36" s="2"/>
      <c r="N36" s="2"/>
      <c r="O36" s="2"/>
      <c r="P36" s="2"/>
      <c r="Q36" s="2"/>
      <c r="R36" s="2"/>
      <c r="S36" s="2"/>
      <c r="T36" s="2"/>
      <c r="U36" s="2"/>
      <c r="V36" s="402"/>
    </row>
    <row r="37" spans="2:22" ht="26.25">
      <c r="B37" s="452"/>
      <c r="C37" s="453" t="s">
        <v>477</v>
      </c>
      <c r="D37" s="454"/>
      <c r="E37" s="454"/>
      <c r="F37" s="454"/>
      <c r="G37" s="454"/>
      <c r="H37" s="454"/>
      <c r="I37" s="454"/>
      <c r="J37" s="454"/>
      <c r="K37" s="488" t="s">
        <v>528</v>
      </c>
      <c r="L37" s="489"/>
      <c r="M37" s="489"/>
      <c r="N37" s="489"/>
      <c r="O37" s="489"/>
      <c r="P37" s="489"/>
      <c r="Q37" s="489"/>
      <c r="R37" s="489"/>
      <c r="S37" s="454"/>
      <c r="T37" s="454"/>
      <c r="U37" s="454"/>
      <c r="V37" s="455"/>
    </row>
    <row r="38" spans="2:22" ht="26.25">
      <c r="B38" s="403"/>
      <c r="C38" s="456"/>
      <c r="D38" s="457"/>
      <c r="E38" s="457"/>
      <c r="F38" s="457"/>
      <c r="G38" s="457"/>
      <c r="H38" s="457"/>
      <c r="I38" s="457"/>
      <c r="J38" s="457"/>
      <c r="K38" s="458"/>
      <c r="L38" s="459"/>
      <c r="M38" s="459"/>
      <c r="N38" s="459"/>
      <c r="O38" s="459"/>
      <c r="P38" s="459"/>
      <c r="Q38" s="459"/>
      <c r="R38" s="459"/>
      <c r="S38" s="457"/>
      <c r="T38" s="457"/>
      <c r="U38" s="457"/>
      <c r="V38" s="460"/>
    </row>
    <row r="39" spans="2:22" ht="22.5">
      <c r="B39" s="403"/>
      <c r="C39" s="420"/>
      <c r="D39" s="2"/>
      <c r="E39" s="2"/>
      <c r="F39" s="2"/>
      <c r="G39" s="2"/>
      <c r="H39" s="2"/>
      <c r="I39" s="2"/>
      <c r="J39" s="2"/>
      <c r="K39" s="2"/>
      <c r="L39" s="2"/>
      <c r="M39" s="2"/>
      <c r="N39" s="2"/>
      <c r="O39" s="2"/>
      <c r="P39" s="2"/>
      <c r="Q39" s="2"/>
      <c r="R39" s="2"/>
      <c r="S39" s="2"/>
      <c r="T39" s="2"/>
      <c r="U39" s="2"/>
      <c r="V39" s="402"/>
    </row>
    <row r="40" spans="2:22" ht="22.5">
      <c r="B40" s="403"/>
      <c r="C40" s="420"/>
      <c r="D40" s="2"/>
      <c r="E40" s="2"/>
      <c r="F40" s="2"/>
      <c r="G40" s="2"/>
      <c r="H40" s="2"/>
      <c r="I40" s="2"/>
      <c r="J40" s="2"/>
      <c r="K40" s="2"/>
      <c r="L40" s="2"/>
      <c r="M40" s="2"/>
      <c r="N40" s="2"/>
      <c r="O40" s="2"/>
      <c r="P40" s="2"/>
      <c r="Q40" s="2"/>
      <c r="R40" s="2"/>
      <c r="S40" s="2"/>
      <c r="T40" s="2"/>
      <c r="U40" s="2"/>
      <c r="V40" s="402"/>
    </row>
    <row r="41" spans="2:22" ht="22.5">
      <c r="B41" s="403"/>
      <c r="C41" s="420"/>
      <c r="D41" s="461"/>
      <c r="E41" s="2"/>
      <c r="F41" s="2"/>
      <c r="G41" s="2"/>
      <c r="H41" s="2"/>
      <c r="I41" s="2"/>
      <c r="J41" s="2"/>
      <c r="K41" s="2"/>
      <c r="L41" s="2"/>
      <c r="M41" s="2"/>
      <c r="N41" s="2"/>
      <c r="O41" s="2"/>
      <c r="P41" s="2"/>
      <c r="Q41" s="2"/>
      <c r="R41" s="2"/>
      <c r="S41" s="2"/>
      <c r="T41" s="2"/>
      <c r="U41" s="2"/>
      <c r="V41" s="402"/>
    </row>
    <row r="42" spans="2:22" ht="22.5">
      <c r="B42" s="403"/>
      <c r="C42" s="420"/>
      <c r="D42" s="2"/>
      <c r="E42" s="2"/>
      <c r="F42" s="2"/>
      <c r="G42" s="2"/>
      <c r="H42" s="2"/>
      <c r="I42" s="2"/>
      <c r="J42" s="2"/>
      <c r="K42" s="2"/>
      <c r="L42" s="2"/>
      <c r="M42" s="2"/>
      <c r="N42" s="2"/>
      <c r="O42" s="2"/>
      <c r="P42" s="2"/>
      <c r="Q42" s="2"/>
      <c r="R42" s="2"/>
      <c r="S42" s="2"/>
      <c r="T42" s="2"/>
      <c r="U42" s="2"/>
      <c r="V42" s="402"/>
    </row>
    <row r="43" spans="2:22" ht="22.5">
      <c r="B43" s="403"/>
      <c r="C43" s="420"/>
      <c r="D43" s="461"/>
      <c r="E43" s="2"/>
      <c r="F43" s="2"/>
      <c r="G43" s="2"/>
      <c r="H43" s="2"/>
      <c r="I43" s="2"/>
      <c r="J43" s="2"/>
      <c r="K43" s="2"/>
      <c r="L43" s="2"/>
      <c r="M43" s="2"/>
      <c r="N43" s="2"/>
      <c r="O43" s="2"/>
      <c r="P43" s="2"/>
      <c r="Q43" s="2"/>
      <c r="R43" s="2"/>
      <c r="S43" s="2"/>
      <c r="T43" s="2"/>
      <c r="U43" s="2"/>
      <c r="V43" s="402"/>
    </row>
    <row r="44" spans="2:22" ht="22.5" customHeight="1">
      <c r="B44" s="403"/>
      <c r="C44" s="420"/>
      <c r="D44" s="509" t="s">
        <v>523</v>
      </c>
      <c r="E44" s="510"/>
      <c r="F44" s="510"/>
      <c r="G44" s="446"/>
      <c r="H44" s="2"/>
      <c r="I44" s="2"/>
      <c r="J44" s="2"/>
      <c r="K44" s="2"/>
      <c r="L44" s="2"/>
      <c r="M44" s="2"/>
      <c r="N44" s="2"/>
      <c r="O44" s="2"/>
      <c r="P44" s="2"/>
      <c r="Q44" s="2"/>
      <c r="R44" s="2"/>
      <c r="S44" s="2"/>
      <c r="T44" s="2"/>
      <c r="U44" s="2"/>
      <c r="V44" s="402"/>
    </row>
    <row r="45" spans="2:22" ht="22.5" customHeight="1">
      <c r="B45" s="403"/>
      <c r="C45" s="420"/>
      <c r="D45" s="502"/>
      <c r="E45" s="503"/>
      <c r="F45" s="503"/>
      <c r="G45" s="447"/>
      <c r="H45" s="2"/>
      <c r="I45" s="2"/>
      <c r="J45" s="2"/>
      <c r="K45" s="2"/>
      <c r="L45" s="2"/>
      <c r="M45" s="2"/>
      <c r="N45" s="2"/>
      <c r="O45" s="2"/>
      <c r="P45" s="2"/>
      <c r="Q45" s="2"/>
      <c r="R45" s="2"/>
      <c r="S45" s="2"/>
      <c r="T45" s="2"/>
      <c r="U45" s="2"/>
      <c r="V45" s="402"/>
    </row>
    <row r="46" spans="2:22" ht="62.25" customHeight="1">
      <c r="B46" s="403"/>
      <c r="C46" s="420"/>
      <c r="D46" s="502"/>
      <c r="E46" s="503"/>
      <c r="F46" s="503"/>
      <c r="G46" s="447"/>
      <c r="H46" s="2"/>
      <c r="I46" s="2"/>
      <c r="J46" s="2"/>
      <c r="K46" s="2"/>
      <c r="L46" s="2"/>
      <c r="M46" s="2"/>
      <c r="N46" s="2"/>
      <c r="O46" s="2"/>
      <c r="P46" s="2"/>
      <c r="Q46" s="2"/>
      <c r="R46" s="2"/>
      <c r="S46" s="2"/>
      <c r="T46" s="2"/>
      <c r="U46" s="2"/>
      <c r="V46" s="402"/>
    </row>
    <row r="47" spans="2:22" ht="17.25" customHeight="1">
      <c r="B47" s="403"/>
      <c r="C47" s="420"/>
      <c r="D47" s="502" t="s">
        <v>525</v>
      </c>
      <c r="E47" s="503"/>
      <c r="F47" s="503"/>
      <c r="G47" s="504"/>
      <c r="H47" s="2"/>
      <c r="I47" s="2"/>
      <c r="J47" s="2"/>
      <c r="K47" s="2"/>
      <c r="L47" s="2"/>
      <c r="M47" s="2"/>
      <c r="N47" s="2"/>
      <c r="O47" s="2"/>
      <c r="P47" s="2"/>
      <c r="Q47" s="2"/>
      <c r="R47" s="2"/>
      <c r="S47" s="2"/>
      <c r="T47" s="2"/>
      <c r="U47" s="2"/>
      <c r="V47" s="402"/>
    </row>
    <row r="48" spans="2:22" ht="22.5">
      <c r="B48" s="403"/>
      <c r="C48" s="420"/>
      <c r="D48" s="449" t="s">
        <v>524</v>
      </c>
      <c r="E48" s="450"/>
      <c r="F48" s="450"/>
      <c r="G48" s="448"/>
      <c r="H48" s="2"/>
      <c r="I48" s="2"/>
      <c r="J48" s="2"/>
      <c r="K48" s="2"/>
      <c r="L48" s="2"/>
      <c r="M48" s="2"/>
      <c r="N48" s="2"/>
      <c r="O48" s="2"/>
      <c r="P48" s="2"/>
      <c r="Q48" s="2"/>
      <c r="R48" s="2"/>
      <c r="S48" s="2"/>
      <c r="T48" s="2"/>
      <c r="U48" s="2"/>
      <c r="V48" s="402"/>
    </row>
    <row r="49" spans="2:22">
      <c r="B49" s="403"/>
      <c r="C49" s="2"/>
      <c r="D49" s="508"/>
      <c r="E49" s="508"/>
      <c r="F49" s="508"/>
      <c r="G49" s="462"/>
      <c r="H49" s="2"/>
      <c r="I49" s="2"/>
      <c r="J49" s="2"/>
      <c r="K49" s="2"/>
      <c r="L49" s="2"/>
      <c r="M49" s="2"/>
      <c r="N49" s="2"/>
      <c r="O49" s="2"/>
      <c r="P49" s="2"/>
      <c r="Q49" s="2"/>
      <c r="R49" s="2"/>
      <c r="S49" s="2"/>
      <c r="T49" s="2"/>
      <c r="U49" s="2"/>
      <c r="V49" s="402"/>
    </row>
    <row r="50" spans="2:22">
      <c r="B50" s="403"/>
      <c r="C50" s="2"/>
      <c r="D50" s="508"/>
      <c r="E50" s="508"/>
      <c r="F50" s="508"/>
      <c r="G50" s="462"/>
      <c r="H50" s="2"/>
      <c r="I50" s="2"/>
      <c r="J50" s="2"/>
      <c r="K50" s="2"/>
      <c r="L50" s="2"/>
      <c r="M50" s="2"/>
      <c r="N50" s="2"/>
      <c r="O50" s="2"/>
      <c r="P50" s="2"/>
      <c r="Q50" s="2"/>
      <c r="R50" s="2"/>
      <c r="S50" s="2"/>
      <c r="T50" s="2"/>
      <c r="U50" s="2"/>
      <c r="V50" s="402"/>
    </row>
    <row r="51" spans="2:22">
      <c r="B51" s="403"/>
      <c r="C51" s="2"/>
      <c r="D51" s="508"/>
      <c r="E51" s="508"/>
      <c r="F51" s="508"/>
      <c r="G51" s="462"/>
      <c r="H51" s="2"/>
      <c r="I51" s="2"/>
      <c r="J51" s="2"/>
      <c r="K51" s="2"/>
      <c r="L51" s="2"/>
      <c r="M51" s="2"/>
      <c r="N51" s="2"/>
      <c r="O51" s="2"/>
      <c r="P51" s="2"/>
      <c r="Q51" s="2"/>
      <c r="R51" s="2"/>
      <c r="S51" s="2"/>
      <c r="T51" s="2"/>
      <c r="U51" s="2"/>
      <c r="V51" s="402"/>
    </row>
    <row r="52" spans="2:22">
      <c r="B52" s="403"/>
      <c r="C52" s="2"/>
      <c r="D52" s="462"/>
      <c r="E52" s="462"/>
      <c r="F52" s="462"/>
      <c r="G52" s="462"/>
      <c r="H52" s="2"/>
      <c r="I52" s="2"/>
      <c r="J52" s="2"/>
      <c r="K52" s="2"/>
      <c r="L52" s="2"/>
      <c r="M52" s="2"/>
      <c r="N52" s="2"/>
      <c r="O52" s="2"/>
      <c r="P52" s="2"/>
      <c r="Q52" s="2"/>
      <c r="R52" s="2"/>
      <c r="S52" s="2"/>
      <c r="T52" s="2"/>
      <c r="U52" s="2"/>
      <c r="V52" s="402"/>
    </row>
    <row r="53" spans="2:22">
      <c r="B53" s="403"/>
      <c r="C53" s="2"/>
      <c r="D53" s="2"/>
      <c r="E53" s="2"/>
      <c r="F53" s="2"/>
      <c r="G53" s="2"/>
      <c r="H53" s="2"/>
      <c r="I53" s="2"/>
      <c r="J53" s="2"/>
      <c r="K53" s="2"/>
      <c r="L53" s="2"/>
      <c r="M53" s="2"/>
      <c r="N53" s="2"/>
      <c r="O53" s="2"/>
      <c r="P53" s="2"/>
      <c r="Q53" s="2"/>
      <c r="R53" s="2"/>
      <c r="S53" s="2"/>
      <c r="T53" s="2"/>
      <c r="U53" s="2"/>
      <c r="V53" s="402"/>
    </row>
    <row r="54" spans="2:22">
      <c r="B54" s="403"/>
      <c r="C54" s="2"/>
      <c r="D54" s="2"/>
      <c r="E54" s="2"/>
      <c r="F54" s="2"/>
      <c r="G54" s="2"/>
      <c r="H54" s="2"/>
      <c r="I54" s="2"/>
      <c r="J54" s="2"/>
      <c r="K54" s="2"/>
      <c r="L54" s="2"/>
      <c r="M54" s="2"/>
      <c r="N54" s="2"/>
      <c r="O54" s="2"/>
      <c r="P54" s="2"/>
      <c r="Q54" s="2"/>
      <c r="R54" s="2"/>
      <c r="S54" s="2"/>
      <c r="T54" s="2"/>
      <c r="U54" s="2"/>
      <c r="V54" s="402"/>
    </row>
    <row r="55" spans="2:22">
      <c r="B55" s="403"/>
      <c r="C55" s="2"/>
      <c r="D55" s="2"/>
      <c r="E55" s="2"/>
      <c r="F55" s="2"/>
      <c r="G55" s="2"/>
      <c r="H55" s="2"/>
      <c r="I55" s="2"/>
      <c r="J55" s="2"/>
      <c r="K55" s="2"/>
      <c r="L55" s="2"/>
      <c r="M55" s="2"/>
      <c r="N55" s="2"/>
      <c r="O55" s="2"/>
      <c r="P55" s="2"/>
      <c r="Q55" s="2"/>
      <c r="R55" s="2"/>
      <c r="S55" s="2"/>
      <c r="T55" s="2"/>
      <c r="U55" s="2"/>
      <c r="V55" s="402"/>
    </row>
    <row r="56" spans="2:22">
      <c r="B56" s="403"/>
      <c r="C56" s="2"/>
      <c r="D56" s="2"/>
      <c r="E56" s="2"/>
      <c r="F56" s="2"/>
      <c r="G56" s="2"/>
      <c r="H56" s="2"/>
      <c r="I56" s="2"/>
      <c r="J56" s="2"/>
      <c r="K56" s="2"/>
      <c r="L56" s="2"/>
      <c r="M56" s="2"/>
      <c r="N56" s="2"/>
      <c r="O56" s="2"/>
      <c r="P56" s="2"/>
      <c r="Q56" s="2"/>
      <c r="R56" s="2"/>
      <c r="S56" s="2"/>
      <c r="T56" s="2"/>
      <c r="U56" s="2"/>
      <c r="V56" s="402"/>
    </row>
    <row r="57" spans="2:22">
      <c r="B57" s="403"/>
      <c r="C57" s="2"/>
      <c r="D57" s="2"/>
      <c r="E57" s="2"/>
      <c r="F57" s="2"/>
      <c r="G57" s="2"/>
      <c r="H57" s="2"/>
      <c r="I57" s="2"/>
      <c r="J57" s="2"/>
      <c r="K57" s="2"/>
      <c r="L57" s="2"/>
      <c r="M57" s="2"/>
      <c r="N57" s="2"/>
      <c r="O57" s="2"/>
      <c r="P57" s="2"/>
      <c r="Q57" s="2"/>
      <c r="R57" s="2"/>
      <c r="S57" s="2"/>
      <c r="T57" s="2"/>
      <c r="U57" s="2"/>
      <c r="V57" s="402"/>
    </row>
    <row r="58" spans="2:22">
      <c r="B58" s="403"/>
      <c r="C58" s="2"/>
      <c r="D58" s="2"/>
      <c r="E58" s="2"/>
      <c r="F58" s="2"/>
      <c r="G58" s="2"/>
      <c r="H58" s="2"/>
      <c r="I58" s="2"/>
      <c r="J58" s="2"/>
      <c r="K58" s="2"/>
      <c r="L58" s="2"/>
      <c r="M58" s="2"/>
      <c r="N58" s="2"/>
      <c r="O58" s="2"/>
      <c r="P58" s="2"/>
      <c r="Q58" s="2"/>
      <c r="R58" s="2"/>
      <c r="S58" s="2"/>
      <c r="T58" s="2"/>
      <c r="U58" s="2"/>
      <c r="V58" s="402"/>
    </row>
    <row r="59" spans="2:22">
      <c r="B59" s="403"/>
      <c r="C59" s="2"/>
      <c r="D59" s="2"/>
      <c r="E59" s="2"/>
      <c r="F59" s="2"/>
      <c r="G59" s="2"/>
      <c r="H59" s="2"/>
      <c r="I59" s="2"/>
      <c r="J59" s="2"/>
      <c r="K59" s="2"/>
      <c r="L59" s="2"/>
      <c r="M59" s="2"/>
      <c r="N59" s="2"/>
      <c r="O59" s="2"/>
      <c r="P59" s="2"/>
      <c r="Q59" s="2"/>
      <c r="R59" s="2"/>
      <c r="S59" s="2"/>
      <c r="T59" s="2"/>
      <c r="U59" s="2"/>
      <c r="V59" s="402"/>
    </row>
    <row r="60" spans="2:22">
      <c r="B60" s="403"/>
      <c r="C60" s="2"/>
      <c r="D60" s="2"/>
      <c r="E60" s="2"/>
      <c r="F60" s="2"/>
      <c r="G60" s="2"/>
      <c r="H60" s="2"/>
      <c r="I60" s="2"/>
      <c r="J60" s="2"/>
      <c r="K60" s="2"/>
      <c r="L60" s="2"/>
      <c r="M60" s="2"/>
      <c r="N60" s="2"/>
      <c r="O60" s="2"/>
      <c r="P60" s="2"/>
      <c r="Q60" s="2"/>
      <c r="R60" s="2"/>
      <c r="S60" s="2"/>
      <c r="T60" s="2"/>
      <c r="U60" s="2"/>
      <c r="V60" s="402"/>
    </row>
    <row r="61" spans="2:22">
      <c r="B61" s="403"/>
      <c r="C61" s="2"/>
      <c r="D61" s="2"/>
      <c r="E61" s="2"/>
      <c r="F61" s="2"/>
      <c r="G61" s="2"/>
      <c r="H61" s="2"/>
      <c r="I61" s="2"/>
      <c r="J61" s="2"/>
      <c r="K61" s="2"/>
      <c r="L61" s="2"/>
      <c r="M61" s="2"/>
      <c r="N61" s="2"/>
      <c r="O61" s="2"/>
      <c r="P61" s="2"/>
      <c r="Q61" s="2"/>
      <c r="R61" s="2"/>
      <c r="S61" s="2"/>
      <c r="T61" s="2"/>
      <c r="U61" s="2"/>
      <c r="V61" s="402"/>
    </row>
    <row r="62" spans="2:22">
      <c r="B62" s="403"/>
      <c r="C62" s="2"/>
      <c r="D62" s="2"/>
      <c r="E62" s="2"/>
      <c r="F62" s="2"/>
      <c r="G62" s="2"/>
      <c r="H62" s="2"/>
      <c r="I62" s="2"/>
      <c r="J62" s="2"/>
      <c r="K62" s="2"/>
      <c r="L62" s="2"/>
      <c r="M62" s="2"/>
      <c r="N62" s="2"/>
      <c r="O62" s="2"/>
      <c r="P62" s="2"/>
      <c r="Q62" s="2"/>
      <c r="R62" s="2"/>
      <c r="S62" s="2"/>
      <c r="T62" s="2"/>
      <c r="U62" s="2"/>
      <c r="V62" s="402"/>
    </row>
    <row r="63" spans="2:22">
      <c r="B63" s="403"/>
      <c r="C63" s="2"/>
      <c r="D63" s="2"/>
      <c r="E63" s="2"/>
      <c r="F63" s="2"/>
      <c r="G63" s="2"/>
      <c r="H63" s="2"/>
      <c r="I63" s="2"/>
      <c r="J63" s="2"/>
      <c r="K63" s="2"/>
      <c r="L63" s="2"/>
      <c r="M63" s="2"/>
      <c r="N63" s="2"/>
      <c r="O63" s="2"/>
      <c r="P63" s="2"/>
      <c r="Q63" s="2"/>
      <c r="R63" s="2"/>
      <c r="S63" s="2"/>
      <c r="T63" s="2"/>
      <c r="U63" s="2"/>
      <c r="V63" s="402"/>
    </row>
    <row r="64" spans="2:22">
      <c r="B64" s="403"/>
      <c r="C64" s="2"/>
      <c r="D64" s="2"/>
      <c r="E64" s="2"/>
      <c r="F64" s="2"/>
      <c r="G64" s="2"/>
      <c r="H64" s="2"/>
      <c r="I64" s="2"/>
      <c r="J64" s="2"/>
      <c r="K64" s="2"/>
      <c r="L64" s="2"/>
      <c r="M64" s="2"/>
      <c r="N64" s="2"/>
      <c r="O64" s="2"/>
      <c r="P64" s="2"/>
      <c r="Q64" s="2"/>
      <c r="R64" s="2"/>
      <c r="S64" s="2"/>
      <c r="T64" s="2"/>
      <c r="U64" s="2"/>
      <c r="V64" s="402"/>
    </row>
    <row r="65" spans="2:22">
      <c r="B65" s="403"/>
      <c r="C65" s="2"/>
      <c r="D65" s="2"/>
      <c r="E65" s="2"/>
      <c r="F65" s="2"/>
      <c r="G65" s="2"/>
      <c r="H65" s="2"/>
      <c r="I65" s="2"/>
      <c r="J65" s="2"/>
      <c r="K65" s="2"/>
      <c r="L65" s="2"/>
      <c r="M65" s="2"/>
      <c r="N65" s="2"/>
      <c r="O65" s="2"/>
      <c r="P65" s="2"/>
      <c r="Q65" s="2"/>
      <c r="R65" s="2"/>
      <c r="S65" s="2"/>
      <c r="T65" s="2"/>
      <c r="U65" s="2"/>
      <c r="V65" s="402"/>
    </row>
    <row r="66" spans="2:22">
      <c r="B66" s="403"/>
      <c r="C66" s="2"/>
      <c r="D66" s="2"/>
      <c r="E66" s="2"/>
      <c r="F66" s="2"/>
      <c r="G66" s="2"/>
      <c r="H66" s="2"/>
      <c r="I66" s="2"/>
      <c r="J66" s="2"/>
      <c r="K66" s="2"/>
      <c r="L66" s="2"/>
      <c r="M66" s="2"/>
      <c r="N66" s="2"/>
      <c r="O66" s="2"/>
      <c r="P66" s="2"/>
      <c r="Q66" s="2"/>
      <c r="R66" s="2"/>
      <c r="S66" s="2"/>
      <c r="T66" s="2"/>
      <c r="U66" s="2"/>
      <c r="V66" s="402"/>
    </row>
    <row r="67" spans="2:22">
      <c r="B67" s="403"/>
      <c r="C67" s="2"/>
      <c r="D67" s="2"/>
      <c r="E67" s="2"/>
      <c r="F67" s="2"/>
      <c r="G67" s="2"/>
      <c r="H67" s="2"/>
      <c r="I67" s="2"/>
      <c r="J67" s="2"/>
      <c r="K67" s="2"/>
      <c r="L67" s="2"/>
      <c r="M67" s="2"/>
      <c r="N67" s="2"/>
      <c r="O67" s="2"/>
      <c r="P67" s="2"/>
      <c r="Q67" s="2"/>
      <c r="R67" s="2"/>
      <c r="S67" s="2"/>
      <c r="T67" s="2"/>
      <c r="U67" s="2"/>
      <c r="V67" s="402"/>
    </row>
    <row r="68" spans="2:22">
      <c r="B68" s="403"/>
      <c r="C68" s="2"/>
      <c r="D68" s="2"/>
      <c r="E68" s="2"/>
      <c r="F68" s="2"/>
      <c r="G68" s="2"/>
      <c r="H68" s="2"/>
      <c r="I68" s="2"/>
      <c r="J68" s="2"/>
      <c r="K68" s="2"/>
      <c r="L68" s="2"/>
      <c r="M68" s="2"/>
      <c r="N68" s="2"/>
      <c r="O68" s="2"/>
      <c r="P68" s="2"/>
      <c r="Q68" s="2"/>
      <c r="R68" s="2"/>
      <c r="S68" s="2"/>
      <c r="T68" s="2"/>
      <c r="U68" s="2"/>
      <c r="V68" s="402"/>
    </row>
    <row r="69" spans="2:22">
      <c r="B69" s="403"/>
      <c r="C69" s="2"/>
      <c r="D69" s="2"/>
      <c r="E69" s="2"/>
      <c r="F69" s="2"/>
      <c r="G69" s="2"/>
      <c r="H69" s="2"/>
      <c r="I69" s="2"/>
      <c r="J69" s="2"/>
      <c r="K69" s="2"/>
      <c r="L69" s="2"/>
      <c r="M69" s="2"/>
      <c r="N69" s="2"/>
      <c r="O69" s="2"/>
      <c r="P69" s="2"/>
      <c r="Q69" s="2"/>
      <c r="R69" s="2"/>
      <c r="S69" s="2"/>
      <c r="T69" s="2"/>
      <c r="U69" s="2"/>
      <c r="V69" s="402"/>
    </row>
    <row r="70" spans="2:22">
      <c r="B70" s="403"/>
      <c r="C70" s="2"/>
      <c r="D70" s="2"/>
      <c r="E70" s="2"/>
      <c r="F70" s="2"/>
      <c r="G70" s="2"/>
      <c r="H70" s="2"/>
      <c r="I70" s="2"/>
      <c r="J70" s="2"/>
      <c r="K70" s="2"/>
      <c r="L70" s="2"/>
      <c r="M70" s="2"/>
      <c r="N70" s="2"/>
      <c r="O70" s="2"/>
      <c r="P70" s="2"/>
      <c r="Q70" s="2"/>
      <c r="R70" s="2"/>
      <c r="S70" s="2"/>
      <c r="T70" s="2"/>
      <c r="U70" s="2"/>
      <c r="V70" s="402"/>
    </row>
    <row r="71" spans="2:22">
      <c r="B71" s="403"/>
      <c r="C71" s="2"/>
      <c r="D71" s="2"/>
      <c r="E71" s="2"/>
      <c r="F71" s="2"/>
      <c r="G71" s="2"/>
      <c r="H71" s="2"/>
      <c r="I71" s="2"/>
      <c r="J71" s="2"/>
      <c r="K71" s="2"/>
      <c r="L71" s="2"/>
      <c r="M71" s="2"/>
      <c r="N71" s="2"/>
      <c r="O71" s="2"/>
      <c r="P71" s="2"/>
      <c r="Q71" s="2"/>
      <c r="R71" s="2"/>
      <c r="S71" s="2"/>
      <c r="T71" s="2"/>
      <c r="U71" s="2"/>
      <c r="V71" s="402"/>
    </row>
    <row r="72" spans="2:22">
      <c r="B72" s="403"/>
      <c r="C72" s="2"/>
      <c r="D72" s="2"/>
      <c r="E72" s="2"/>
      <c r="F72" s="2"/>
      <c r="G72" s="2"/>
      <c r="H72" s="2"/>
      <c r="I72" s="2"/>
      <c r="J72" s="2"/>
      <c r="K72" s="2"/>
      <c r="L72" s="2"/>
      <c r="M72" s="2"/>
      <c r="N72" s="2"/>
      <c r="O72" s="2"/>
      <c r="P72" s="2"/>
      <c r="Q72" s="2"/>
      <c r="R72" s="2"/>
      <c r="S72" s="2"/>
      <c r="T72" s="2"/>
      <c r="U72" s="2"/>
      <c r="V72" s="402"/>
    </row>
    <row r="73" spans="2:22">
      <c r="B73" s="403"/>
      <c r="C73" s="2"/>
      <c r="D73" s="2"/>
      <c r="E73" s="2"/>
      <c r="F73" s="2"/>
      <c r="G73" s="2"/>
      <c r="H73" s="2"/>
      <c r="I73" s="2"/>
      <c r="J73" s="2"/>
      <c r="K73" s="2"/>
      <c r="L73" s="2"/>
      <c r="M73" s="2"/>
      <c r="N73" s="2"/>
      <c r="O73" s="2"/>
      <c r="P73" s="2"/>
      <c r="Q73" s="2"/>
      <c r="R73" s="2"/>
      <c r="S73" s="2"/>
      <c r="T73" s="2"/>
      <c r="U73" s="2"/>
      <c r="V73" s="402"/>
    </row>
    <row r="74" spans="2:22">
      <c r="B74" s="403"/>
      <c r="C74" s="2"/>
      <c r="D74" s="2"/>
      <c r="E74" s="2"/>
      <c r="F74" s="2"/>
      <c r="G74" s="2"/>
      <c r="H74" s="2"/>
      <c r="I74" s="2"/>
      <c r="J74" s="2"/>
      <c r="K74" s="2"/>
      <c r="L74" s="2"/>
      <c r="M74" s="2"/>
      <c r="N74" s="2"/>
      <c r="O74" s="2"/>
      <c r="P74" s="2"/>
      <c r="Q74" s="2"/>
      <c r="R74" s="2"/>
      <c r="S74" s="2"/>
      <c r="T74" s="2"/>
      <c r="U74" s="2"/>
      <c r="V74" s="402"/>
    </row>
    <row r="75" spans="2:22">
      <c r="B75" s="403"/>
      <c r="C75" s="2"/>
      <c r="D75" s="2"/>
      <c r="E75" s="2"/>
      <c r="F75" s="2"/>
      <c r="G75" s="2"/>
      <c r="H75" s="2"/>
      <c r="I75" s="2"/>
      <c r="J75" s="2"/>
      <c r="K75" s="2"/>
      <c r="L75" s="2"/>
      <c r="M75" s="2"/>
      <c r="N75" s="2"/>
      <c r="O75" s="2"/>
      <c r="P75" s="2"/>
      <c r="Q75" s="2"/>
      <c r="R75" s="2"/>
      <c r="S75" s="2"/>
      <c r="T75" s="2"/>
      <c r="U75" s="2"/>
      <c r="V75" s="402"/>
    </row>
    <row r="76" spans="2:22">
      <c r="B76" s="403"/>
      <c r="C76" s="2"/>
      <c r="D76" s="2"/>
      <c r="E76" s="2"/>
      <c r="F76" s="2"/>
      <c r="G76" s="2"/>
      <c r="H76" s="2"/>
      <c r="I76" s="2"/>
      <c r="J76" s="2"/>
      <c r="K76" s="2"/>
      <c r="L76" s="2"/>
      <c r="M76" s="2"/>
      <c r="N76" s="2"/>
      <c r="O76" s="2"/>
      <c r="P76" s="2"/>
      <c r="Q76" s="2"/>
      <c r="R76" s="2"/>
      <c r="S76" s="2"/>
      <c r="T76" s="2"/>
      <c r="U76" s="2"/>
      <c r="V76" s="402"/>
    </row>
    <row r="77" spans="2:22" ht="26.25" customHeight="1">
      <c r="B77" s="452"/>
      <c r="C77" s="453" t="s">
        <v>526</v>
      </c>
      <c r="D77" s="454"/>
      <c r="E77" s="454"/>
      <c r="F77" s="454"/>
      <c r="G77" s="454"/>
      <c r="H77" s="454"/>
      <c r="I77" s="454"/>
      <c r="J77" s="454"/>
      <c r="K77" s="488" t="s">
        <v>527</v>
      </c>
      <c r="L77" s="488"/>
      <c r="M77" s="488"/>
      <c r="N77" s="488"/>
      <c r="O77" s="488"/>
      <c r="P77" s="488"/>
      <c r="Q77" s="488"/>
      <c r="R77" s="488"/>
      <c r="S77" s="454"/>
      <c r="T77" s="454"/>
      <c r="U77" s="454"/>
      <c r="V77" s="455"/>
    </row>
    <row r="78" spans="2:22">
      <c r="B78" s="403"/>
      <c r="C78" s="2"/>
      <c r="D78" s="2"/>
      <c r="E78" s="2"/>
      <c r="F78" s="2"/>
      <c r="G78" s="2"/>
      <c r="H78" s="2"/>
      <c r="I78" s="2"/>
      <c r="J78" s="2"/>
      <c r="K78" s="2"/>
      <c r="L78" s="2"/>
      <c r="M78" s="2"/>
      <c r="N78" s="2"/>
      <c r="O78" s="2"/>
      <c r="P78" s="2"/>
      <c r="Q78" s="2"/>
      <c r="R78" s="2"/>
      <c r="S78" s="2"/>
      <c r="T78" s="2"/>
      <c r="U78" s="2"/>
      <c r="V78" s="402"/>
    </row>
    <row r="79" spans="2:22">
      <c r="B79" s="403"/>
      <c r="C79" s="2"/>
      <c r="D79" s="2"/>
      <c r="E79" s="2"/>
      <c r="F79" s="2"/>
      <c r="G79" s="2"/>
      <c r="H79" s="2"/>
      <c r="I79" s="2"/>
      <c r="J79" s="2"/>
      <c r="K79" s="2"/>
      <c r="L79" s="2"/>
      <c r="M79" s="2"/>
      <c r="N79" s="2"/>
      <c r="O79" s="2"/>
      <c r="P79" s="2"/>
      <c r="Q79" s="2"/>
      <c r="R79" s="2"/>
      <c r="S79" s="2"/>
      <c r="T79" s="2"/>
      <c r="U79" s="2"/>
      <c r="V79" s="402"/>
    </row>
    <row r="80" spans="2:22">
      <c r="B80" s="403"/>
      <c r="C80" s="2"/>
      <c r="D80" s="2"/>
      <c r="E80" s="2"/>
      <c r="F80" s="2"/>
      <c r="G80" s="2"/>
      <c r="H80" s="2"/>
      <c r="I80" s="2"/>
      <c r="J80" s="2"/>
      <c r="K80" s="2"/>
      <c r="L80" s="2"/>
      <c r="M80" s="2"/>
      <c r="N80" s="2"/>
      <c r="O80" s="2"/>
      <c r="P80" s="2"/>
      <c r="Q80" s="2"/>
      <c r="R80" s="2"/>
      <c r="S80" s="2"/>
      <c r="T80" s="2"/>
      <c r="U80" s="2"/>
      <c r="V80" s="402"/>
    </row>
    <row r="81" spans="2:22">
      <c r="B81" s="403"/>
      <c r="C81" s="2"/>
      <c r="D81" s="2"/>
      <c r="E81" s="2"/>
      <c r="F81" s="2"/>
      <c r="G81" s="2"/>
      <c r="H81" s="2"/>
      <c r="I81" s="2"/>
      <c r="J81" s="2"/>
      <c r="K81" s="2"/>
      <c r="L81" s="2"/>
      <c r="M81" s="2"/>
      <c r="N81" s="2"/>
      <c r="O81" s="2"/>
      <c r="P81" s="2"/>
      <c r="Q81" s="2"/>
      <c r="R81" s="2"/>
      <c r="S81" s="2"/>
      <c r="T81" s="2"/>
      <c r="U81" s="2"/>
      <c r="V81" s="402"/>
    </row>
    <row r="82" spans="2:22">
      <c r="B82" s="403"/>
      <c r="C82" s="2"/>
      <c r="D82" s="2"/>
      <c r="E82" s="2"/>
      <c r="F82" s="2"/>
      <c r="G82" s="2"/>
      <c r="H82" s="2"/>
      <c r="I82" s="2"/>
      <c r="J82" s="2"/>
      <c r="K82" s="2"/>
      <c r="L82" s="2"/>
      <c r="M82" s="2"/>
      <c r="N82" s="2"/>
      <c r="O82" s="2"/>
      <c r="P82" s="2"/>
      <c r="Q82" s="2"/>
      <c r="R82" s="2"/>
      <c r="S82" s="2"/>
      <c r="T82" s="2"/>
      <c r="U82" s="2"/>
      <c r="V82" s="402"/>
    </row>
    <row r="83" spans="2:22">
      <c r="B83" s="403"/>
      <c r="C83" s="2"/>
      <c r="D83" s="2"/>
      <c r="E83" s="2"/>
      <c r="F83" s="2"/>
      <c r="G83" s="2"/>
      <c r="H83" s="2"/>
      <c r="I83" s="2"/>
      <c r="J83" s="2"/>
      <c r="K83" s="2"/>
      <c r="L83" s="2"/>
      <c r="M83" s="2"/>
      <c r="N83" s="2"/>
      <c r="O83" s="2"/>
      <c r="P83" s="2"/>
      <c r="Q83" s="2"/>
      <c r="R83" s="2"/>
      <c r="S83" s="2"/>
      <c r="T83" s="2"/>
      <c r="U83" s="2"/>
      <c r="V83" s="402"/>
    </row>
    <row r="84" spans="2:22">
      <c r="B84" s="403"/>
      <c r="C84" s="2"/>
      <c r="D84" s="2"/>
      <c r="E84" s="2"/>
      <c r="F84" s="2"/>
      <c r="G84" s="2"/>
      <c r="H84" s="2"/>
      <c r="I84" s="2"/>
      <c r="J84" s="2"/>
      <c r="K84" s="2"/>
      <c r="L84" s="2"/>
      <c r="M84" s="2"/>
      <c r="N84" s="2"/>
      <c r="O84" s="2"/>
      <c r="P84" s="2"/>
      <c r="Q84" s="2"/>
      <c r="R84" s="2"/>
      <c r="S84" s="2"/>
      <c r="T84" s="2"/>
      <c r="U84" s="2"/>
      <c r="V84" s="402"/>
    </row>
    <row r="85" spans="2:22">
      <c r="B85" s="403"/>
      <c r="C85" s="2"/>
      <c r="D85" s="2"/>
      <c r="E85" s="2"/>
      <c r="F85" s="2"/>
      <c r="G85" s="2"/>
      <c r="H85" s="2"/>
      <c r="I85" s="2"/>
      <c r="J85" s="2"/>
      <c r="K85" s="2"/>
      <c r="L85" s="2"/>
      <c r="M85" s="2"/>
      <c r="N85" s="2"/>
      <c r="O85" s="2"/>
      <c r="P85" s="2"/>
      <c r="Q85" s="2"/>
      <c r="R85" s="2"/>
      <c r="S85" s="2"/>
      <c r="T85" s="2"/>
      <c r="U85" s="2"/>
      <c r="V85" s="402"/>
    </row>
    <row r="86" spans="2:22">
      <c r="B86" s="403"/>
      <c r="C86" s="2"/>
      <c r="D86" s="2"/>
      <c r="E86" s="2"/>
      <c r="F86" s="2"/>
      <c r="G86" s="2"/>
      <c r="H86" s="2"/>
      <c r="I86" s="2"/>
      <c r="J86" s="2"/>
      <c r="K86" s="2"/>
      <c r="L86" s="2"/>
      <c r="M86" s="2"/>
      <c r="N86" s="2"/>
      <c r="O86" s="2"/>
      <c r="P86" s="2"/>
      <c r="Q86" s="2"/>
      <c r="R86" s="2"/>
      <c r="S86" s="2"/>
      <c r="T86" s="2"/>
      <c r="U86" s="2"/>
      <c r="V86" s="402"/>
    </row>
    <row r="87" spans="2:22">
      <c r="B87" s="403"/>
      <c r="C87" s="2"/>
      <c r="D87" s="2"/>
      <c r="E87" s="2"/>
      <c r="F87" s="2"/>
      <c r="G87" s="2"/>
      <c r="H87" s="2"/>
      <c r="I87" s="2"/>
      <c r="J87" s="2"/>
      <c r="K87" s="2"/>
      <c r="L87" s="2"/>
      <c r="M87" s="2"/>
      <c r="N87" s="2"/>
      <c r="O87" s="2"/>
      <c r="P87" s="2"/>
      <c r="Q87" s="2"/>
      <c r="R87" s="2"/>
      <c r="S87" s="2"/>
      <c r="T87" s="2"/>
      <c r="U87" s="2"/>
      <c r="V87" s="402"/>
    </row>
    <row r="88" spans="2:22">
      <c r="B88" s="403"/>
      <c r="C88" s="2"/>
      <c r="D88" s="2"/>
      <c r="E88" s="2"/>
      <c r="F88" s="2"/>
      <c r="G88" s="2"/>
      <c r="H88" s="2"/>
      <c r="I88" s="2"/>
      <c r="J88" s="2"/>
      <c r="K88" s="2"/>
      <c r="L88" s="2"/>
      <c r="M88" s="2"/>
      <c r="N88" s="2"/>
      <c r="O88" s="2"/>
      <c r="P88" s="2"/>
      <c r="Q88" s="2"/>
      <c r="R88" s="2"/>
      <c r="S88" s="2"/>
      <c r="T88" s="2"/>
      <c r="U88" s="2"/>
      <c r="V88" s="402"/>
    </row>
    <row r="89" spans="2:22">
      <c r="B89" s="403"/>
      <c r="C89" s="2"/>
      <c r="D89" s="2"/>
      <c r="E89" s="2"/>
      <c r="F89" s="2"/>
      <c r="G89" s="2"/>
      <c r="H89" s="2"/>
      <c r="I89" s="2"/>
      <c r="J89" s="2"/>
      <c r="K89" s="2"/>
      <c r="L89" s="2"/>
      <c r="M89" s="2"/>
      <c r="N89" s="2"/>
      <c r="O89" s="2"/>
      <c r="P89" s="2"/>
      <c r="Q89" s="2"/>
      <c r="R89" s="2"/>
      <c r="S89" s="2"/>
      <c r="T89" s="2"/>
      <c r="U89" s="2"/>
      <c r="V89" s="402"/>
    </row>
    <row r="90" spans="2:22">
      <c r="B90" s="403"/>
      <c r="C90" s="2"/>
      <c r="D90" s="2"/>
      <c r="E90" s="2"/>
      <c r="F90" s="2"/>
      <c r="G90" s="2"/>
      <c r="H90" s="2"/>
      <c r="I90" s="2"/>
      <c r="J90" s="2"/>
      <c r="K90" s="2"/>
      <c r="L90" s="2"/>
      <c r="M90" s="2"/>
      <c r="N90" s="2"/>
      <c r="O90" s="2"/>
      <c r="P90" s="2"/>
      <c r="Q90" s="2"/>
      <c r="R90" s="2"/>
      <c r="S90" s="2"/>
      <c r="T90" s="2"/>
      <c r="U90" s="2"/>
      <c r="V90" s="402"/>
    </row>
    <row r="91" spans="2:22">
      <c r="B91" s="403"/>
      <c r="C91" s="2"/>
      <c r="D91" s="2"/>
      <c r="E91" s="2"/>
      <c r="F91" s="2"/>
      <c r="G91" s="2"/>
      <c r="H91" s="2"/>
      <c r="I91" s="2"/>
      <c r="J91" s="2"/>
      <c r="K91" s="2"/>
      <c r="L91" s="2"/>
      <c r="M91" s="2"/>
      <c r="N91" s="2"/>
      <c r="O91" s="2"/>
      <c r="P91" s="2"/>
      <c r="Q91" s="2"/>
      <c r="R91" s="2"/>
      <c r="S91" s="2"/>
      <c r="T91" s="2"/>
      <c r="U91" s="2"/>
      <c r="V91" s="402"/>
    </row>
    <row r="92" spans="2:22">
      <c r="B92" s="403"/>
      <c r="C92" s="2"/>
      <c r="D92" s="2"/>
      <c r="E92" s="2"/>
      <c r="F92" s="2"/>
      <c r="G92" s="2"/>
      <c r="H92" s="2"/>
      <c r="I92" s="2"/>
      <c r="J92" s="2"/>
      <c r="K92" s="2"/>
      <c r="L92" s="2"/>
      <c r="M92" s="2"/>
      <c r="N92" s="2"/>
      <c r="O92" s="2"/>
      <c r="P92" s="2"/>
      <c r="Q92" s="2"/>
      <c r="R92" s="2"/>
      <c r="S92" s="2"/>
      <c r="T92" s="2"/>
      <c r="U92" s="2"/>
      <c r="V92" s="402"/>
    </row>
    <row r="93" spans="2:22">
      <c r="B93" s="403"/>
      <c r="C93" s="2"/>
      <c r="D93" s="2"/>
      <c r="E93" s="2"/>
      <c r="F93" s="2"/>
      <c r="G93" s="2"/>
      <c r="H93" s="2"/>
      <c r="I93" s="2"/>
      <c r="J93" s="2"/>
      <c r="K93" s="2"/>
      <c r="L93" s="2"/>
      <c r="M93" s="2"/>
      <c r="N93" s="2"/>
      <c r="O93" s="2"/>
      <c r="P93" s="2"/>
      <c r="Q93" s="2"/>
      <c r="R93" s="2"/>
      <c r="S93" s="2"/>
      <c r="T93" s="2"/>
      <c r="U93" s="2"/>
      <c r="V93" s="402"/>
    </row>
    <row r="94" spans="2:22">
      <c r="B94" s="403"/>
      <c r="C94" s="2"/>
      <c r="D94" s="2"/>
      <c r="E94" s="2"/>
      <c r="F94" s="2"/>
      <c r="G94" s="2"/>
      <c r="H94" s="2"/>
      <c r="I94" s="2"/>
      <c r="J94" s="2"/>
      <c r="K94" s="2"/>
      <c r="L94" s="2"/>
      <c r="M94" s="2"/>
      <c r="N94" s="2"/>
      <c r="O94" s="2"/>
      <c r="P94" s="2"/>
      <c r="Q94" s="2"/>
      <c r="R94" s="2"/>
      <c r="S94" s="2"/>
      <c r="T94" s="2"/>
      <c r="U94" s="2"/>
      <c r="V94" s="402"/>
    </row>
    <row r="95" spans="2:22" ht="18.75">
      <c r="B95" s="403"/>
      <c r="C95" s="2"/>
      <c r="D95" s="496" t="s">
        <v>529</v>
      </c>
      <c r="E95" s="497"/>
      <c r="F95" s="497"/>
      <c r="G95" s="497"/>
      <c r="H95" s="498"/>
      <c r="I95" s="463"/>
      <c r="J95" s="2"/>
      <c r="K95" s="2"/>
      <c r="L95" s="2"/>
      <c r="M95" s="2"/>
      <c r="N95" s="2"/>
      <c r="O95" s="2"/>
      <c r="P95" s="2"/>
      <c r="Q95" s="2"/>
      <c r="R95" s="2"/>
      <c r="S95" s="2"/>
      <c r="T95" s="2"/>
      <c r="U95" s="2"/>
      <c r="V95" s="402"/>
    </row>
    <row r="96" spans="2:22" ht="18.75" customHeight="1">
      <c r="B96" s="403"/>
      <c r="C96" s="2"/>
      <c r="D96" s="499"/>
      <c r="E96" s="500"/>
      <c r="F96" s="500"/>
      <c r="G96" s="500"/>
      <c r="H96" s="501"/>
      <c r="I96" s="464"/>
      <c r="J96" s="464"/>
      <c r="K96" s="464"/>
      <c r="L96" s="2"/>
      <c r="M96" s="2"/>
      <c r="N96" s="2"/>
      <c r="O96" s="2"/>
      <c r="P96" s="2"/>
      <c r="Q96" s="2"/>
      <c r="R96" s="2"/>
      <c r="S96" s="2"/>
      <c r="T96" s="2"/>
      <c r="U96" s="2"/>
      <c r="V96" s="402"/>
    </row>
    <row r="97" spans="2:22" ht="18.75" customHeight="1">
      <c r="B97" s="403"/>
      <c r="C97" s="2"/>
      <c r="D97" s="502" t="s">
        <v>530</v>
      </c>
      <c r="E97" s="503"/>
      <c r="F97" s="503"/>
      <c r="G97" s="503"/>
      <c r="H97" s="504"/>
      <c r="I97" s="464"/>
      <c r="J97" s="464"/>
      <c r="K97" s="464"/>
      <c r="L97" s="2"/>
      <c r="M97" s="2"/>
      <c r="N97" s="2"/>
      <c r="O97" s="2"/>
      <c r="P97" s="2"/>
      <c r="Q97" s="2"/>
      <c r="R97" s="2"/>
      <c r="S97" s="2"/>
      <c r="T97" s="2"/>
      <c r="U97" s="2"/>
      <c r="V97" s="402"/>
    </row>
    <row r="98" spans="2:22" ht="16.5" customHeight="1">
      <c r="B98" s="403"/>
      <c r="C98" s="2"/>
      <c r="D98" s="502"/>
      <c r="E98" s="503"/>
      <c r="F98" s="503"/>
      <c r="G98" s="503"/>
      <c r="H98" s="504"/>
      <c r="I98" s="465"/>
      <c r="J98" s="465"/>
      <c r="K98" s="2"/>
      <c r="L98" s="2"/>
      <c r="M98" s="2"/>
      <c r="N98" s="2"/>
      <c r="O98" s="2"/>
      <c r="P98" s="2"/>
      <c r="Q98" s="2"/>
      <c r="R98" s="2"/>
      <c r="S98" s="2"/>
      <c r="T98" s="2"/>
      <c r="U98" s="2"/>
      <c r="V98" s="402"/>
    </row>
    <row r="99" spans="2:22" ht="16.5" customHeight="1">
      <c r="B99" s="403"/>
      <c r="C99" s="2"/>
      <c r="D99" s="502"/>
      <c r="E99" s="503"/>
      <c r="F99" s="503"/>
      <c r="G99" s="503"/>
      <c r="H99" s="504"/>
      <c r="I99" s="2"/>
      <c r="J99" s="2"/>
      <c r="K99" s="2"/>
      <c r="L99" s="2"/>
      <c r="M99" s="2"/>
      <c r="N99" s="2"/>
      <c r="O99" s="2"/>
      <c r="P99" s="2"/>
      <c r="Q99" s="2"/>
      <c r="R99" s="2"/>
      <c r="S99" s="2"/>
      <c r="T99" s="2"/>
      <c r="U99" s="2"/>
      <c r="V99" s="402"/>
    </row>
    <row r="100" spans="2:22">
      <c r="B100" s="403"/>
      <c r="C100" s="2"/>
      <c r="D100" s="502"/>
      <c r="E100" s="503"/>
      <c r="F100" s="503"/>
      <c r="G100" s="503"/>
      <c r="H100" s="504"/>
      <c r="I100" s="2"/>
      <c r="J100" s="2"/>
      <c r="K100" s="2"/>
      <c r="L100" s="2"/>
      <c r="M100" s="2"/>
      <c r="N100" s="2"/>
      <c r="O100" s="2"/>
      <c r="P100" s="2"/>
      <c r="Q100" s="2"/>
      <c r="R100" s="2"/>
      <c r="S100" s="2"/>
      <c r="T100" s="2"/>
      <c r="U100" s="2"/>
      <c r="V100" s="402"/>
    </row>
    <row r="101" spans="2:22">
      <c r="B101" s="403"/>
      <c r="C101" s="2"/>
      <c r="D101" s="502"/>
      <c r="E101" s="503"/>
      <c r="F101" s="503"/>
      <c r="G101" s="503"/>
      <c r="H101" s="504"/>
      <c r="I101" s="2"/>
      <c r="J101" s="2"/>
      <c r="K101" s="2"/>
      <c r="L101" s="2"/>
      <c r="M101" s="2"/>
      <c r="N101" s="2"/>
      <c r="O101" s="2"/>
      <c r="P101" s="2"/>
      <c r="Q101" s="2"/>
      <c r="R101" s="2"/>
      <c r="S101" s="2"/>
      <c r="T101" s="2"/>
      <c r="U101" s="2"/>
      <c r="V101" s="402"/>
    </row>
    <row r="102" spans="2:22">
      <c r="B102" s="403"/>
      <c r="C102" s="2"/>
      <c r="D102" s="502"/>
      <c r="E102" s="503"/>
      <c r="F102" s="503"/>
      <c r="G102" s="503"/>
      <c r="H102" s="504"/>
      <c r="I102" s="2"/>
      <c r="J102" s="2"/>
      <c r="K102" s="2"/>
      <c r="L102" s="2"/>
      <c r="M102" s="2"/>
      <c r="N102" s="2"/>
      <c r="O102" s="2"/>
      <c r="P102" s="2"/>
      <c r="Q102" s="2"/>
      <c r="R102" s="2"/>
      <c r="S102" s="2"/>
      <c r="T102" s="2"/>
      <c r="U102" s="2"/>
      <c r="V102" s="402"/>
    </row>
    <row r="103" spans="2:22">
      <c r="B103" s="403"/>
      <c r="C103" s="2"/>
      <c r="D103" s="505"/>
      <c r="E103" s="506"/>
      <c r="F103" s="506"/>
      <c r="G103" s="506"/>
      <c r="H103" s="507"/>
      <c r="I103" s="2"/>
      <c r="J103" s="2"/>
      <c r="K103" s="2"/>
      <c r="L103" s="2"/>
      <c r="M103" s="2"/>
      <c r="N103" s="2"/>
      <c r="O103" s="2"/>
      <c r="P103" s="2"/>
      <c r="Q103" s="2"/>
      <c r="R103" s="2"/>
      <c r="S103" s="2"/>
      <c r="T103" s="2"/>
      <c r="U103" s="2"/>
      <c r="V103" s="402"/>
    </row>
    <row r="104" spans="2:22">
      <c r="B104" s="403"/>
      <c r="C104" s="2"/>
      <c r="D104" s="2"/>
      <c r="E104" s="2"/>
      <c r="F104" s="2"/>
      <c r="G104" s="2"/>
      <c r="H104" s="2"/>
      <c r="I104" s="2"/>
      <c r="J104" s="2"/>
      <c r="K104" s="2"/>
      <c r="L104" s="2"/>
      <c r="M104" s="2"/>
      <c r="N104" s="2"/>
      <c r="O104" s="2"/>
      <c r="P104" s="2"/>
      <c r="Q104" s="2"/>
      <c r="R104" s="2"/>
      <c r="S104" s="2"/>
      <c r="T104" s="2"/>
      <c r="U104" s="2"/>
      <c r="V104" s="402"/>
    </row>
    <row r="105" spans="2:22">
      <c r="B105" s="403"/>
      <c r="C105" s="2"/>
      <c r="D105" s="2"/>
      <c r="E105" s="2"/>
      <c r="F105" s="2"/>
      <c r="G105" s="2"/>
      <c r="H105" s="2"/>
      <c r="I105" s="2"/>
      <c r="J105" s="2"/>
      <c r="K105" s="2"/>
      <c r="L105" s="2"/>
      <c r="M105" s="2"/>
      <c r="N105" s="2"/>
      <c r="O105" s="2"/>
      <c r="P105" s="2"/>
      <c r="Q105" s="2"/>
      <c r="R105" s="2"/>
      <c r="S105" s="2"/>
      <c r="T105" s="2"/>
      <c r="U105" s="2"/>
      <c r="V105" s="402"/>
    </row>
    <row r="106" spans="2:22">
      <c r="B106" s="403"/>
      <c r="C106" s="2"/>
      <c r="D106" s="2"/>
      <c r="E106" s="2"/>
      <c r="F106" s="2"/>
      <c r="G106" s="2"/>
      <c r="H106" s="2"/>
      <c r="I106" s="2"/>
      <c r="J106" s="2"/>
      <c r="K106" s="2"/>
      <c r="L106" s="2"/>
      <c r="M106" s="2"/>
      <c r="N106" s="2"/>
      <c r="O106" s="2"/>
      <c r="P106" s="2"/>
      <c r="Q106" s="2"/>
      <c r="R106" s="2"/>
      <c r="S106" s="2"/>
      <c r="T106" s="2"/>
      <c r="U106" s="2"/>
      <c r="V106" s="402"/>
    </row>
    <row r="107" spans="2:22">
      <c r="B107" s="403"/>
      <c r="C107" s="2"/>
      <c r="D107" s="2"/>
      <c r="E107" s="2"/>
      <c r="F107" s="2"/>
      <c r="G107" s="2"/>
      <c r="H107" s="2"/>
      <c r="I107" s="2"/>
      <c r="J107" s="2"/>
      <c r="K107" s="2"/>
      <c r="L107" s="2"/>
      <c r="M107" s="2"/>
      <c r="N107" s="2"/>
      <c r="O107" s="2"/>
      <c r="P107" s="2"/>
      <c r="Q107" s="2"/>
      <c r="R107" s="2"/>
      <c r="S107" s="2"/>
      <c r="T107" s="2"/>
      <c r="U107" s="2"/>
      <c r="V107" s="402"/>
    </row>
    <row r="108" spans="2:22">
      <c r="B108" s="403"/>
      <c r="C108" s="2"/>
      <c r="D108" s="2"/>
      <c r="E108" s="2"/>
      <c r="F108" s="2"/>
      <c r="G108" s="2"/>
      <c r="H108" s="2"/>
      <c r="I108" s="2"/>
      <c r="J108" s="2"/>
      <c r="K108" s="2"/>
      <c r="L108" s="2"/>
      <c r="M108" s="2"/>
      <c r="N108" s="2"/>
      <c r="O108" s="2"/>
      <c r="P108" s="2"/>
      <c r="Q108" s="2"/>
      <c r="R108" s="2"/>
      <c r="S108" s="2"/>
      <c r="T108" s="2"/>
      <c r="U108" s="2"/>
      <c r="V108" s="402"/>
    </row>
    <row r="109" spans="2:22">
      <c r="B109" s="403"/>
      <c r="C109" s="2"/>
      <c r="D109" s="2"/>
      <c r="E109" s="2"/>
      <c r="F109" s="2"/>
      <c r="G109" s="2"/>
      <c r="H109" s="2"/>
      <c r="I109" s="2"/>
      <c r="J109" s="2"/>
      <c r="K109" s="2"/>
      <c r="L109" s="2"/>
      <c r="M109" s="2"/>
      <c r="N109" s="2"/>
      <c r="O109" s="2"/>
      <c r="P109" s="2"/>
      <c r="Q109" s="2"/>
      <c r="R109" s="2"/>
      <c r="S109" s="2"/>
      <c r="T109" s="2"/>
      <c r="U109" s="2"/>
      <c r="V109" s="402"/>
    </row>
    <row r="110" spans="2:22">
      <c r="B110" s="403"/>
      <c r="C110" s="2"/>
      <c r="D110" s="2"/>
      <c r="E110" s="2"/>
      <c r="F110" s="2"/>
      <c r="G110" s="2"/>
      <c r="H110" s="2"/>
      <c r="I110" s="2"/>
      <c r="J110" s="2"/>
      <c r="K110" s="2"/>
      <c r="L110" s="2"/>
      <c r="M110" s="2"/>
      <c r="N110" s="2"/>
      <c r="O110" s="2"/>
      <c r="P110" s="2"/>
      <c r="Q110" s="2"/>
      <c r="R110" s="2"/>
      <c r="S110" s="2"/>
      <c r="T110" s="2"/>
      <c r="U110" s="2"/>
      <c r="V110" s="402"/>
    </row>
    <row r="111" spans="2:22">
      <c r="B111" s="403"/>
      <c r="C111" s="2"/>
      <c r="D111" s="2"/>
      <c r="E111" s="2"/>
      <c r="F111" s="2"/>
      <c r="G111" s="2"/>
      <c r="H111" s="2"/>
      <c r="I111" s="2"/>
      <c r="J111" s="2"/>
      <c r="K111" s="2"/>
      <c r="L111" s="2"/>
      <c r="M111" s="2"/>
      <c r="N111" s="2"/>
      <c r="O111" s="2"/>
      <c r="P111" s="2"/>
      <c r="Q111" s="2"/>
      <c r="R111" s="2"/>
      <c r="S111" s="2"/>
      <c r="T111" s="2"/>
      <c r="U111" s="2"/>
      <c r="V111" s="402"/>
    </row>
    <row r="112" spans="2:22">
      <c r="B112" s="403"/>
      <c r="C112" s="2"/>
      <c r="D112" s="2"/>
      <c r="E112" s="2"/>
      <c r="F112" s="2"/>
      <c r="G112" s="2"/>
      <c r="H112" s="2"/>
      <c r="I112" s="2"/>
      <c r="J112" s="2"/>
      <c r="K112" s="2"/>
      <c r="L112" s="2"/>
      <c r="M112" s="2"/>
      <c r="N112" s="2"/>
      <c r="O112" s="2"/>
      <c r="P112" s="2"/>
      <c r="Q112" s="2"/>
      <c r="R112" s="2"/>
      <c r="S112" s="2"/>
      <c r="T112" s="2"/>
      <c r="U112" s="2"/>
      <c r="V112" s="402"/>
    </row>
    <row r="113" spans="2:22">
      <c r="B113" s="403"/>
      <c r="C113" s="2"/>
      <c r="D113" s="2"/>
      <c r="E113" s="2"/>
      <c r="F113" s="2"/>
      <c r="G113" s="2"/>
      <c r="H113" s="2"/>
      <c r="I113" s="2"/>
      <c r="J113" s="2"/>
      <c r="K113" s="2"/>
      <c r="L113" s="2"/>
      <c r="M113" s="2"/>
      <c r="N113" s="2"/>
      <c r="O113" s="2"/>
      <c r="P113" s="2"/>
      <c r="Q113" s="2"/>
      <c r="R113" s="2"/>
      <c r="S113" s="2"/>
      <c r="T113" s="2"/>
      <c r="U113" s="2"/>
      <c r="V113" s="402"/>
    </row>
    <row r="114" spans="2:22">
      <c r="B114" s="403"/>
      <c r="C114" s="2"/>
      <c r="D114" s="2"/>
      <c r="E114" s="2"/>
      <c r="F114" s="2"/>
      <c r="G114" s="2"/>
      <c r="H114" s="2"/>
      <c r="I114" s="2"/>
      <c r="J114" s="2"/>
      <c r="K114" s="2"/>
      <c r="L114" s="2"/>
      <c r="M114" s="2"/>
      <c r="N114" s="2"/>
      <c r="O114" s="2"/>
      <c r="P114" s="2"/>
      <c r="Q114" s="2"/>
      <c r="R114" s="2"/>
      <c r="S114" s="2"/>
      <c r="T114" s="2"/>
      <c r="U114" s="2"/>
      <c r="V114" s="402"/>
    </row>
    <row r="115" spans="2:22">
      <c r="B115" s="403"/>
      <c r="C115" s="2"/>
      <c r="D115" s="2"/>
      <c r="E115" s="2"/>
      <c r="F115" s="2"/>
      <c r="G115" s="2"/>
      <c r="H115" s="2"/>
      <c r="I115" s="2"/>
      <c r="J115" s="2"/>
      <c r="K115" s="2"/>
      <c r="L115" s="2"/>
      <c r="M115" s="2"/>
      <c r="N115" s="2"/>
      <c r="O115" s="2"/>
      <c r="P115" s="2"/>
      <c r="Q115" s="2"/>
      <c r="R115" s="2"/>
      <c r="S115" s="2"/>
      <c r="T115" s="2"/>
      <c r="U115" s="2"/>
      <c r="V115" s="402"/>
    </row>
    <row r="116" spans="2:22">
      <c r="B116" s="403"/>
      <c r="C116" s="2"/>
      <c r="D116" s="2"/>
      <c r="E116" s="2"/>
      <c r="F116" s="2"/>
      <c r="G116" s="2"/>
      <c r="H116" s="2"/>
      <c r="I116" s="2"/>
      <c r="J116" s="2"/>
      <c r="K116" s="2"/>
      <c r="L116" s="2"/>
      <c r="M116" s="2"/>
      <c r="N116" s="2"/>
      <c r="O116" s="2"/>
      <c r="P116" s="2"/>
      <c r="Q116" s="2"/>
      <c r="R116" s="2"/>
      <c r="S116" s="2"/>
      <c r="T116" s="2"/>
      <c r="U116" s="2"/>
      <c r="V116" s="402"/>
    </row>
    <row r="117" spans="2:22">
      <c r="B117" s="403"/>
      <c r="C117" s="2"/>
      <c r="D117" s="2"/>
      <c r="E117" s="2"/>
      <c r="F117" s="2"/>
      <c r="G117" s="2"/>
      <c r="H117" s="2"/>
      <c r="I117" s="2"/>
      <c r="J117" s="2"/>
      <c r="K117" s="2"/>
      <c r="L117" s="2"/>
      <c r="M117" s="2"/>
      <c r="N117" s="2"/>
      <c r="O117" s="2"/>
      <c r="P117" s="2"/>
      <c r="Q117" s="2"/>
      <c r="R117" s="2"/>
      <c r="S117" s="2"/>
      <c r="T117" s="2"/>
      <c r="U117" s="2"/>
      <c r="V117" s="402"/>
    </row>
    <row r="118" spans="2:22">
      <c r="B118" s="403"/>
      <c r="C118" s="2"/>
      <c r="D118" s="2"/>
      <c r="E118" s="2"/>
      <c r="F118" s="2"/>
      <c r="G118" s="2"/>
      <c r="H118" s="2"/>
      <c r="I118" s="2"/>
      <c r="J118" s="2"/>
      <c r="K118" s="2"/>
      <c r="L118" s="2"/>
      <c r="M118" s="2"/>
      <c r="N118" s="2"/>
      <c r="O118" s="2"/>
      <c r="P118" s="2"/>
      <c r="Q118" s="2"/>
      <c r="R118" s="2"/>
      <c r="S118" s="2"/>
      <c r="T118" s="2"/>
      <c r="U118" s="2"/>
      <c r="V118" s="402"/>
    </row>
    <row r="119" spans="2:22" ht="26.25" customHeight="1">
      <c r="B119" s="466"/>
      <c r="C119" s="453" t="s">
        <v>531</v>
      </c>
      <c r="D119" s="454"/>
      <c r="E119" s="454"/>
      <c r="F119" s="454"/>
      <c r="G119" s="454"/>
      <c r="H119" s="454"/>
      <c r="I119" s="454"/>
      <c r="J119" s="454"/>
      <c r="K119" s="488" t="s">
        <v>533</v>
      </c>
      <c r="L119" s="489"/>
      <c r="M119" s="489"/>
      <c r="N119" s="489"/>
      <c r="O119" s="489"/>
      <c r="P119" s="489"/>
      <c r="Q119" s="489"/>
      <c r="R119" s="489"/>
      <c r="S119" s="454"/>
      <c r="T119" s="454"/>
      <c r="U119" s="454"/>
      <c r="V119" s="455"/>
    </row>
    <row r="120" spans="2:22">
      <c r="B120" s="403"/>
      <c r="C120" s="2"/>
      <c r="D120" s="2"/>
      <c r="E120" s="2"/>
      <c r="F120" s="2"/>
      <c r="G120" s="2"/>
      <c r="H120" s="2"/>
      <c r="I120" s="2"/>
      <c r="J120" s="2"/>
      <c r="K120" s="2"/>
      <c r="L120" s="2"/>
      <c r="M120" s="2"/>
      <c r="N120" s="2"/>
      <c r="O120" s="2"/>
      <c r="P120" s="2"/>
      <c r="Q120" s="2"/>
      <c r="R120" s="2"/>
      <c r="S120" s="2"/>
      <c r="T120" s="2"/>
      <c r="U120" s="2"/>
      <c r="V120" s="402"/>
    </row>
    <row r="121" spans="2:22">
      <c r="B121" s="403"/>
      <c r="C121" s="2"/>
      <c r="D121" s="2"/>
      <c r="E121" s="2"/>
      <c r="F121" s="2"/>
      <c r="G121" s="2"/>
      <c r="H121" s="2"/>
      <c r="I121" s="2"/>
      <c r="J121" s="2"/>
      <c r="K121" s="2"/>
      <c r="L121" s="2"/>
      <c r="M121" s="2"/>
      <c r="N121" s="2"/>
      <c r="O121" s="2"/>
      <c r="P121" s="2"/>
      <c r="Q121" s="2"/>
      <c r="R121" s="2"/>
      <c r="S121" s="2"/>
      <c r="T121" s="2"/>
      <c r="U121" s="2"/>
      <c r="V121" s="402"/>
    </row>
    <row r="122" spans="2:22">
      <c r="B122" s="403"/>
      <c r="C122" s="2"/>
      <c r="D122" s="2"/>
      <c r="E122" s="2"/>
      <c r="F122" s="2"/>
      <c r="G122" s="2"/>
      <c r="H122" s="2"/>
      <c r="I122" s="2"/>
      <c r="J122" s="2"/>
      <c r="K122" s="2"/>
      <c r="L122" s="2"/>
      <c r="M122" s="2"/>
      <c r="N122" s="2"/>
      <c r="O122" s="2"/>
      <c r="P122" s="2"/>
      <c r="Q122" s="2"/>
      <c r="R122" s="2"/>
      <c r="S122" s="2"/>
      <c r="T122" s="2"/>
      <c r="U122" s="2"/>
      <c r="V122" s="402"/>
    </row>
    <row r="123" spans="2:22">
      <c r="B123" s="403"/>
      <c r="C123" s="2"/>
      <c r="D123" s="2"/>
      <c r="E123" s="2"/>
      <c r="F123" s="2"/>
      <c r="G123" s="2"/>
      <c r="H123" s="2"/>
      <c r="I123" s="2"/>
      <c r="J123" s="2"/>
      <c r="K123" s="2"/>
      <c r="L123" s="2"/>
      <c r="M123" s="2"/>
      <c r="N123" s="2"/>
      <c r="O123" s="2"/>
      <c r="P123" s="2"/>
      <c r="Q123" s="2"/>
      <c r="R123" s="2"/>
      <c r="S123" s="2"/>
      <c r="T123" s="2"/>
      <c r="U123" s="2"/>
      <c r="V123" s="402"/>
    </row>
    <row r="124" spans="2:22">
      <c r="B124" s="403"/>
      <c r="C124" s="2"/>
      <c r="D124" s="2"/>
      <c r="E124" s="2"/>
      <c r="F124" s="2"/>
      <c r="G124" s="2"/>
      <c r="H124" s="2"/>
      <c r="I124" s="2"/>
      <c r="J124" s="2"/>
      <c r="K124" s="2"/>
      <c r="L124" s="2"/>
      <c r="M124" s="2"/>
      <c r="N124" s="2"/>
      <c r="O124" s="2"/>
      <c r="P124" s="2"/>
      <c r="Q124" s="2"/>
      <c r="R124" s="2"/>
      <c r="S124" s="2"/>
      <c r="T124" s="2"/>
      <c r="U124" s="2"/>
      <c r="V124" s="402"/>
    </row>
    <row r="125" spans="2:22">
      <c r="B125" s="403"/>
      <c r="C125" s="2"/>
      <c r="D125" s="2"/>
      <c r="E125" s="2"/>
      <c r="F125" s="2"/>
      <c r="G125" s="2"/>
      <c r="H125" s="2"/>
      <c r="I125" s="2"/>
      <c r="J125" s="2"/>
      <c r="K125" s="2"/>
      <c r="L125" s="2"/>
      <c r="M125" s="2"/>
      <c r="N125" s="2"/>
      <c r="O125" s="2"/>
      <c r="P125" s="2"/>
      <c r="Q125" s="2"/>
      <c r="R125" s="2"/>
      <c r="S125" s="2"/>
      <c r="T125" s="2"/>
      <c r="U125" s="2"/>
      <c r="V125" s="402"/>
    </row>
    <row r="126" spans="2:22">
      <c r="B126" s="403"/>
      <c r="C126" s="2"/>
      <c r="D126" s="2"/>
      <c r="E126" s="2"/>
      <c r="F126" s="2"/>
      <c r="G126" s="2"/>
      <c r="H126" s="2"/>
      <c r="I126" s="2"/>
      <c r="J126" s="2"/>
      <c r="K126" s="2"/>
      <c r="L126" s="2"/>
      <c r="M126" s="2"/>
      <c r="N126" s="2"/>
      <c r="O126" s="2"/>
      <c r="P126" s="2"/>
      <c r="Q126" s="2"/>
      <c r="R126" s="2"/>
      <c r="S126" s="2"/>
      <c r="T126" s="2"/>
      <c r="U126" s="2"/>
      <c r="V126" s="402"/>
    </row>
    <row r="127" spans="2:22">
      <c r="B127" s="403"/>
      <c r="C127" s="2"/>
      <c r="D127" s="2"/>
      <c r="E127" s="2"/>
      <c r="F127" s="2"/>
      <c r="G127" s="2"/>
      <c r="H127" s="2"/>
      <c r="I127" s="2"/>
      <c r="J127" s="2"/>
      <c r="K127" s="2"/>
      <c r="L127" s="2"/>
      <c r="M127" s="2"/>
      <c r="N127" s="2"/>
      <c r="O127" s="2"/>
      <c r="P127" s="2"/>
      <c r="Q127" s="2"/>
      <c r="R127" s="2"/>
      <c r="S127" s="2"/>
      <c r="T127" s="2"/>
      <c r="U127" s="2"/>
      <c r="V127" s="402"/>
    </row>
    <row r="128" spans="2:22">
      <c r="B128" s="403"/>
      <c r="C128" s="2"/>
      <c r="D128" s="2"/>
      <c r="E128" s="2"/>
      <c r="F128" s="2"/>
      <c r="G128" s="2"/>
      <c r="H128" s="2"/>
      <c r="I128" s="2"/>
      <c r="J128" s="2"/>
      <c r="K128" s="2"/>
      <c r="L128" s="2"/>
      <c r="M128" s="2"/>
      <c r="N128" s="2"/>
      <c r="O128" s="2"/>
      <c r="P128" s="2"/>
      <c r="Q128" s="2"/>
      <c r="R128" s="2"/>
      <c r="S128" s="2"/>
      <c r="T128" s="2"/>
      <c r="U128" s="2"/>
      <c r="V128" s="402"/>
    </row>
    <row r="129" spans="2:22">
      <c r="B129" s="403"/>
      <c r="C129" s="2"/>
      <c r="D129" s="2"/>
      <c r="E129" s="2"/>
      <c r="F129" s="2"/>
      <c r="G129" s="2"/>
      <c r="H129" s="2"/>
      <c r="I129" s="2"/>
      <c r="J129" s="2"/>
      <c r="K129" s="2"/>
      <c r="L129" s="2"/>
      <c r="M129" s="2"/>
      <c r="N129" s="2"/>
      <c r="O129" s="2"/>
      <c r="P129" s="2"/>
      <c r="Q129" s="2"/>
      <c r="R129" s="2"/>
      <c r="S129" s="2"/>
      <c r="T129" s="2"/>
      <c r="U129" s="2"/>
      <c r="V129" s="402"/>
    </row>
    <row r="130" spans="2:22">
      <c r="B130" s="403"/>
      <c r="C130" s="2"/>
      <c r="D130" s="2"/>
      <c r="E130" s="2"/>
      <c r="F130" s="2"/>
      <c r="G130" s="2"/>
      <c r="H130" s="2"/>
      <c r="I130" s="2"/>
      <c r="J130" s="2"/>
      <c r="K130" s="2"/>
      <c r="L130" s="2"/>
      <c r="M130" s="2"/>
      <c r="N130" s="2"/>
      <c r="O130" s="2"/>
      <c r="P130" s="2"/>
      <c r="Q130" s="2"/>
      <c r="R130" s="2"/>
      <c r="S130" s="2"/>
      <c r="T130" s="2"/>
      <c r="U130" s="2"/>
      <c r="V130" s="402"/>
    </row>
    <row r="131" spans="2:22">
      <c r="B131" s="403"/>
      <c r="C131" s="2"/>
      <c r="D131" s="2"/>
      <c r="E131" s="2"/>
      <c r="F131" s="2"/>
      <c r="G131" s="2"/>
      <c r="H131" s="2"/>
      <c r="I131" s="2"/>
      <c r="J131" s="2"/>
      <c r="K131" s="2"/>
      <c r="L131" s="2"/>
      <c r="M131" s="2"/>
      <c r="N131" s="2"/>
      <c r="O131" s="2"/>
      <c r="P131" s="2"/>
      <c r="Q131" s="2"/>
      <c r="R131" s="2"/>
      <c r="S131" s="2"/>
      <c r="T131" s="2"/>
      <c r="U131" s="2"/>
      <c r="V131" s="402"/>
    </row>
    <row r="132" spans="2:22">
      <c r="B132" s="403"/>
      <c r="C132" s="2"/>
      <c r="D132" s="2"/>
      <c r="E132" s="2"/>
      <c r="F132" s="2"/>
      <c r="G132" s="2"/>
      <c r="H132" s="2"/>
      <c r="I132" s="2"/>
      <c r="J132" s="2"/>
      <c r="K132" s="2"/>
      <c r="L132" s="2"/>
      <c r="M132" s="2"/>
      <c r="N132" s="2"/>
      <c r="O132" s="2"/>
      <c r="P132" s="2"/>
      <c r="Q132" s="2"/>
      <c r="R132" s="2"/>
      <c r="S132" s="2"/>
      <c r="T132" s="2"/>
      <c r="U132" s="2"/>
      <c r="V132" s="402"/>
    </row>
    <row r="133" spans="2:22">
      <c r="B133" s="403"/>
      <c r="C133" s="2"/>
      <c r="D133" s="2"/>
      <c r="E133" s="2"/>
      <c r="F133" s="2"/>
      <c r="G133" s="2"/>
      <c r="H133" s="2"/>
      <c r="I133" s="2"/>
      <c r="J133" s="2"/>
      <c r="K133" s="2"/>
      <c r="L133" s="2"/>
      <c r="M133" s="2"/>
      <c r="N133" s="2"/>
      <c r="O133" s="2"/>
      <c r="P133" s="2"/>
      <c r="Q133" s="2"/>
      <c r="R133" s="2"/>
      <c r="S133" s="2"/>
      <c r="T133" s="2"/>
      <c r="U133" s="2"/>
      <c r="V133" s="402"/>
    </row>
    <row r="134" spans="2:22">
      <c r="B134" s="403"/>
      <c r="C134" s="2"/>
      <c r="D134" s="2"/>
      <c r="E134" s="2"/>
      <c r="F134" s="2"/>
      <c r="G134" s="2"/>
      <c r="H134" s="2"/>
      <c r="I134" s="2"/>
      <c r="J134" s="2"/>
      <c r="K134" s="2"/>
      <c r="L134" s="2"/>
      <c r="M134" s="2"/>
      <c r="N134" s="2"/>
      <c r="O134" s="2"/>
      <c r="P134" s="2"/>
      <c r="Q134" s="2"/>
      <c r="R134" s="2"/>
      <c r="S134" s="2"/>
      <c r="T134" s="2"/>
      <c r="U134" s="2"/>
      <c r="V134" s="402"/>
    </row>
    <row r="135" spans="2:22">
      <c r="B135" s="403"/>
      <c r="C135" s="2"/>
      <c r="D135" s="2"/>
      <c r="E135" s="2"/>
      <c r="F135" s="2"/>
      <c r="G135" s="2"/>
      <c r="H135" s="2"/>
      <c r="I135" s="2"/>
      <c r="J135" s="2"/>
      <c r="K135" s="2"/>
      <c r="L135" s="2"/>
      <c r="M135" s="2"/>
      <c r="N135" s="2"/>
      <c r="O135" s="2"/>
      <c r="P135" s="2"/>
      <c r="Q135" s="2"/>
      <c r="R135" s="2"/>
      <c r="S135" s="2"/>
      <c r="T135" s="2"/>
      <c r="U135" s="2"/>
      <c r="V135" s="402"/>
    </row>
    <row r="136" spans="2:22">
      <c r="B136" s="403"/>
      <c r="C136" s="2"/>
      <c r="D136" s="2"/>
      <c r="E136" s="2"/>
      <c r="F136" s="2"/>
      <c r="G136" s="2"/>
      <c r="H136" s="2"/>
      <c r="I136" s="2"/>
      <c r="J136" s="2"/>
      <c r="K136" s="2"/>
      <c r="L136" s="2"/>
      <c r="M136" s="2"/>
      <c r="N136" s="2"/>
      <c r="O136" s="2"/>
      <c r="P136" s="2"/>
      <c r="Q136" s="2"/>
      <c r="R136" s="2"/>
      <c r="S136" s="2"/>
      <c r="T136" s="2"/>
      <c r="U136" s="2"/>
      <c r="V136" s="402"/>
    </row>
    <row r="137" spans="2:22">
      <c r="B137" s="403"/>
      <c r="C137" s="2"/>
      <c r="D137" s="2"/>
      <c r="E137" s="2"/>
      <c r="F137" s="2"/>
      <c r="G137" s="2"/>
      <c r="H137" s="2"/>
      <c r="I137" s="2"/>
      <c r="J137" s="2"/>
      <c r="K137" s="2"/>
      <c r="L137" s="2"/>
      <c r="M137" s="2"/>
      <c r="N137" s="2"/>
      <c r="O137" s="2"/>
      <c r="P137" s="2"/>
      <c r="Q137" s="2"/>
      <c r="R137" s="2"/>
      <c r="S137" s="2"/>
      <c r="T137" s="2"/>
      <c r="U137" s="2"/>
      <c r="V137" s="402"/>
    </row>
    <row r="138" spans="2:22">
      <c r="B138" s="403"/>
      <c r="C138" s="2"/>
      <c r="D138" s="2"/>
      <c r="E138" s="2"/>
      <c r="F138" s="2"/>
      <c r="G138" s="2"/>
      <c r="H138" s="2"/>
      <c r="I138" s="2"/>
      <c r="J138" s="2"/>
      <c r="K138" s="2"/>
      <c r="L138" s="2"/>
      <c r="M138" s="2"/>
      <c r="N138" s="2"/>
      <c r="O138" s="2"/>
      <c r="P138" s="2"/>
      <c r="Q138" s="2"/>
      <c r="R138" s="2"/>
      <c r="S138" s="2"/>
      <c r="T138" s="2"/>
      <c r="U138" s="2"/>
      <c r="V138" s="402"/>
    </row>
    <row r="139" spans="2:22">
      <c r="B139" s="403"/>
      <c r="C139" s="2"/>
      <c r="D139" s="2"/>
      <c r="E139" s="2"/>
      <c r="F139" s="2"/>
      <c r="G139" s="2"/>
      <c r="H139" s="2"/>
      <c r="I139" s="2"/>
      <c r="J139" s="2"/>
      <c r="K139" s="2"/>
      <c r="L139" s="2"/>
      <c r="M139" s="2"/>
      <c r="N139" s="2"/>
      <c r="O139" s="2"/>
      <c r="P139" s="2"/>
      <c r="Q139" s="2"/>
      <c r="R139" s="2"/>
      <c r="S139" s="2"/>
      <c r="T139" s="2"/>
      <c r="U139" s="2"/>
      <c r="V139" s="402"/>
    </row>
    <row r="140" spans="2:22">
      <c r="B140" s="403"/>
      <c r="C140" s="2"/>
      <c r="D140" s="2"/>
      <c r="E140" s="2"/>
      <c r="F140" s="2"/>
      <c r="G140" s="2"/>
      <c r="H140" s="2"/>
      <c r="I140" s="2"/>
      <c r="J140" s="2"/>
      <c r="K140" s="2"/>
      <c r="L140" s="2"/>
      <c r="M140" s="2"/>
      <c r="N140" s="2"/>
      <c r="O140" s="2"/>
      <c r="P140" s="2"/>
      <c r="Q140" s="2"/>
      <c r="R140" s="2"/>
      <c r="S140" s="2"/>
      <c r="T140" s="2"/>
      <c r="U140" s="2"/>
      <c r="V140" s="402"/>
    </row>
    <row r="141" spans="2:22">
      <c r="B141" s="403"/>
      <c r="C141" s="2"/>
      <c r="D141" s="2"/>
      <c r="E141" s="2"/>
      <c r="F141" s="2"/>
      <c r="G141" s="2"/>
      <c r="H141" s="2"/>
      <c r="I141" s="2"/>
      <c r="J141" s="2"/>
      <c r="K141" s="2"/>
      <c r="L141" s="2"/>
      <c r="M141" s="2"/>
      <c r="N141" s="2"/>
      <c r="O141" s="2"/>
      <c r="P141" s="2"/>
      <c r="Q141" s="2"/>
      <c r="R141" s="2"/>
      <c r="S141" s="2"/>
      <c r="T141" s="2"/>
      <c r="U141" s="2"/>
      <c r="V141" s="402"/>
    </row>
    <row r="142" spans="2:22">
      <c r="B142" s="403"/>
      <c r="C142" s="2"/>
      <c r="D142" s="2"/>
      <c r="E142" s="2"/>
      <c r="F142" s="2"/>
      <c r="G142" s="2"/>
      <c r="H142" s="2"/>
      <c r="I142" s="2"/>
      <c r="J142" s="2"/>
      <c r="K142" s="2"/>
      <c r="L142" s="2"/>
      <c r="M142" s="2"/>
      <c r="N142" s="2"/>
      <c r="O142" s="2"/>
      <c r="P142" s="2"/>
      <c r="Q142" s="2"/>
      <c r="R142" s="2"/>
      <c r="S142" s="2"/>
      <c r="T142" s="2"/>
      <c r="U142" s="2"/>
      <c r="V142" s="402"/>
    </row>
    <row r="143" spans="2:22">
      <c r="B143" s="403"/>
      <c r="C143" s="2"/>
      <c r="D143" s="2"/>
      <c r="E143" s="2"/>
      <c r="F143" s="2"/>
      <c r="G143" s="2"/>
      <c r="H143" s="2"/>
      <c r="I143" s="2"/>
      <c r="J143" s="2"/>
      <c r="K143" s="2"/>
      <c r="L143" s="2"/>
      <c r="M143" s="2"/>
      <c r="N143" s="2"/>
      <c r="O143" s="2"/>
      <c r="P143" s="2"/>
      <c r="Q143" s="2"/>
      <c r="R143" s="2"/>
      <c r="S143" s="2"/>
      <c r="T143" s="2"/>
      <c r="U143" s="2"/>
      <c r="V143" s="402"/>
    </row>
    <row r="144" spans="2:22">
      <c r="B144" s="403"/>
      <c r="C144" s="2"/>
      <c r="D144" s="2"/>
      <c r="E144" s="2"/>
      <c r="F144" s="2"/>
      <c r="G144" s="2"/>
      <c r="H144" s="2"/>
      <c r="I144" s="2"/>
      <c r="J144" s="2"/>
      <c r="K144" s="2"/>
      <c r="L144" s="2"/>
      <c r="M144" s="2"/>
      <c r="N144" s="2"/>
      <c r="O144" s="2"/>
      <c r="P144" s="2"/>
      <c r="Q144" s="2"/>
      <c r="R144" s="2"/>
      <c r="S144" s="2"/>
      <c r="T144" s="2"/>
      <c r="U144" s="2"/>
      <c r="V144" s="402"/>
    </row>
    <row r="145" spans="2:22">
      <c r="B145" s="403"/>
      <c r="C145" s="2"/>
      <c r="D145" s="2"/>
      <c r="E145" s="2"/>
      <c r="F145" s="2"/>
      <c r="G145" s="2"/>
      <c r="H145" s="2"/>
      <c r="I145" s="2"/>
      <c r="J145" s="2"/>
      <c r="K145" s="2"/>
      <c r="L145" s="2"/>
      <c r="M145" s="2"/>
      <c r="N145" s="2"/>
      <c r="O145" s="2"/>
      <c r="P145" s="2"/>
      <c r="Q145" s="2"/>
      <c r="R145" s="2"/>
      <c r="S145" s="2"/>
      <c r="T145" s="2"/>
      <c r="U145" s="2"/>
      <c r="V145" s="402"/>
    </row>
    <row r="146" spans="2:22">
      <c r="B146" s="403"/>
      <c r="C146" s="2"/>
      <c r="D146" s="2"/>
      <c r="E146" s="2"/>
      <c r="F146" s="2"/>
      <c r="G146" s="2"/>
      <c r="H146" s="2"/>
      <c r="I146" s="2"/>
      <c r="J146" s="2"/>
      <c r="K146" s="2"/>
      <c r="L146" s="2"/>
      <c r="M146" s="2"/>
      <c r="N146" s="2"/>
      <c r="O146" s="2"/>
      <c r="P146" s="2"/>
      <c r="Q146" s="2"/>
      <c r="R146" s="2"/>
      <c r="S146" s="2"/>
      <c r="T146" s="2"/>
      <c r="U146" s="2"/>
      <c r="V146" s="402"/>
    </row>
    <row r="147" spans="2:22">
      <c r="B147" s="403"/>
      <c r="C147" s="2"/>
      <c r="D147" s="2"/>
      <c r="E147" s="2"/>
      <c r="F147" s="2"/>
      <c r="G147" s="2"/>
      <c r="H147" s="2"/>
      <c r="I147" s="2"/>
      <c r="J147" s="2"/>
      <c r="K147" s="2"/>
      <c r="L147" s="2"/>
      <c r="M147" s="2"/>
      <c r="N147" s="2"/>
      <c r="O147" s="2"/>
      <c r="P147" s="2"/>
      <c r="Q147" s="2"/>
      <c r="R147" s="2"/>
      <c r="S147" s="2"/>
      <c r="T147" s="2"/>
      <c r="U147" s="2"/>
      <c r="V147" s="402"/>
    </row>
    <row r="148" spans="2:22">
      <c r="B148" s="403"/>
      <c r="C148" s="2"/>
      <c r="D148" s="2"/>
      <c r="E148" s="2"/>
      <c r="F148" s="2"/>
      <c r="G148" s="2"/>
      <c r="H148" s="2"/>
      <c r="I148" s="2"/>
      <c r="J148" s="2"/>
      <c r="K148" s="2"/>
      <c r="L148" s="2"/>
      <c r="M148" s="2"/>
      <c r="N148" s="2"/>
      <c r="O148" s="2"/>
      <c r="P148" s="2"/>
      <c r="Q148" s="2"/>
      <c r="R148" s="2"/>
      <c r="S148" s="2"/>
      <c r="T148" s="2"/>
      <c r="U148" s="2"/>
      <c r="V148" s="402"/>
    </row>
    <row r="149" spans="2:22">
      <c r="B149" s="403"/>
      <c r="C149" s="2"/>
      <c r="D149" s="2"/>
      <c r="E149" s="2"/>
      <c r="F149" s="2"/>
      <c r="G149" s="2"/>
      <c r="H149" s="2"/>
      <c r="I149" s="2"/>
      <c r="J149" s="2"/>
      <c r="K149" s="2"/>
      <c r="L149" s="2"/>
      <c r="M149" s="2"/>
      <c r="N149" s="2"/>
      <c r="O149" s="2"/>
      <c r="P149" s="2"/>
      <c r="Q149" s="2"/>
      <c r="R149" s="2"/>
      <c r="S149" s="2"/>
      <c r="T149" s="2"/>
      <c r="U149" s="2"/>
      <c r="V149" s="402"/>
    </row>
    <row r="150" spans="2:22">
      <c r="B150" s="404"/>
      <c r="C150" s="405"/>
      <c r="D150" s="405"/>
      <c r="E150" s="405"/>
      <c r="F150" s="405"/>
      <c r="G150" s="405"/>
      <c r="H150" s="405"/>
      <c r="I150" s="405"/>
      <c r="J150" s="405"/>
      <c r="K150" s="405"/>
      <c r="L150" s="405"/>
      <c r="M150" s="405"/>
      <c r="N150" s="405"/>
      <c r="O150" s="405"/>
      <c r="P150" s="405"/>
      <c r="Q150" s="405"/>
      <c r="R150" s="405"/>
      <c r="S150" s="405"/>
      <c r="T150" s="405"/>
      <c r="U150" s="405"/>
      <c r="V150" s="406"/>
    </row>
    <row r="151" spans="2:22">
      <c r="B151" s="432"/>
      <c r="C151" s="405"/>
      <c r="D151" s="405"/>
      <c r="E151" s="405"/>
      <c r="F151" s="405"/>
      <c r="G151" s="405"/>
      <c r="H151" s="405"/>
      <c r="I151" s="405"/>
      <c r="J151" s="405"/>
      <c r="K151" s="405"/>
      <c r="L151" s="405"/>
      <c r="M151" s="405"/>
      <c r="N151" s="405"/>
      <c r="O151" s="405"/>
      <c r="P151" s="405"/>
      <c r="Q151" s="405"/>
      <c r="R151" s="405"/>
      <c r="S151" s="405"/>
      <c r="T151" s="405"/>
      <c r="U151" s="405"/>
      <c r="V151" s="406"/>
    </row>
  </sheetData>
  <mergeCells count="9">
    <mergeCell ref="K119:R119"/>
    <mergeCell ref="C3:D6"/>
    <mergeCell ref="D95:H96"/>
    <mergeCell ref="D97:H103"/>
    <mergeCell ref="K37:R37"/>
    <mergeCell ref="D49:F51"/>
    <mergeCell ref="D44:F46"/>
    <mergeCell ref="D47:G47"/>
    <mergeCell ref="K77:R7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3" r:id="rId4" name="Button 5">
              <controlPr defaultSize="0" autoFill="0" autoPict="0" macro="[0]!Bouton1_Cliquer">
                <anchor moveWithCells="1" sizeWithCells="1">
                  <from>
                    <xdr:col>17</xdr:col>
                    <xdr:colOff>561975</xdr:colOff>
                    <xdr:row>45</xdr:row>
                    <xdr:rowOff>771525</xdr:rowOff>
                  </from>
                  <to>
                    <xdr:col>19</xdr:col>
                    <xdr:colOff>180975</xdr:colOff>
                    <xdr:row>49</xdr:row>
                    <xdr:rowOff>171450</xdr:rowOff>
                  </to>
                </anchor>
              </controlPr>
            </control>
          </mc:Choice>
        </mc:AlternateContent>
        <mc:AlternateContent xmlns:mc="http://schemas.openxmlformats.org/markup-compatibility/2006">
          <mc:Choice Requires="x14">
            <control shapeId="17414" r:id="rId5" name="Button 6">
              <controlPr defaultSize="0" print="0" autoFill="0" autoPict="0" macro="[0]!Enreg_PdfCOMM">
                <anchor moveWithCells="1" sizeWithCells="1">
                  <from>
                    <xdr:col>17</xdr:col>
                    <xdr:colOff>561975</xdr:colOff>
                    <xdr:row>43</xdr:row>
                    <xdr:rowOff>9525</xdr:rowOff>
                  </from>
                  <to>
                    <xdr:col>19</xdr:col>
                    <xdr:colOff>171450</xdr:colOff>
                    <xdr:row>45</xdr:row>
                    <xdr:rowOff>342900</xdr:rowOff>
                  </to>
                </anchor>
              </controlPr>
            </control>
          </mc:Choice>
        </mc:AlternateContent>
        <mc:AlternateContent xmlns:mc="http://schemas.openxmlformats.org/markup-compatibility/2006">
          <mc:Choice Requires="x14">
            <control shapeId="17415" r:id="rId6" name="Button 7">
              <controlPr defaultSize="0" print="0" autoFill="0" autoPict="0" macro="[0]!DEFINITONS">
                <anchor moveWithCells="1" sizeWithCells="1">
                  <from>
                    <xdr:col>17</xdr:col>
                    <xdr:colOff>590550</xdr:colOff>
                    <xdr:row>50</xdr:row>
                    <xdr:rowOff>190500</xdr:rowOff>
                  </from>
                  <to>
                    <xdr:col>19</xdr:col>
                    <xdr:colOff>171450</xdr:colOff>
                    <xdr:row>54</xdr:row>
                    <xdr:rowOff>171450</xdr:rowOff>
                  </to>
                </anchor>
              </controlPr>
            </control>
          </mc:Choice>
        </mc:AlternateContent>
        <mc:AlternateContent xmlns:mc="http://schemas.openxmlformats.org/markup-compatibility/2006">
          <mc:Choice Requires="x14">
            <control shapeId="17416" r:id="rId7" name="Button 8">
              <controlPr defaultSize="0" print="0" autoFill="0" autoPict="0" macro="[0]!Bouton8_Cliquer">
                <anchor moveWithCells="1" sizeWithCells="1">
                  <from>
                    <xdr:col>17</xdr:col>
                    <xdr:colOff>542925</xdr:colOff>
                    <xdr:row>39</xdr:row>
                    <xdr:rowOff>66675</xdr:rowOff>
                  </from>
                  <to>
                    <xdr:col>19</xdr:col>
                    <xdr:colOff>142875</xdr:colOff>
                    <xdr:row>42</xdr:row>
                    <xdr:rowOff>28575</xdr:rowOff>
                  </to>
                </anchor>
              </controlPr>
            </control>
          </mc:Choice>
        </mc:AlternateContent>
        <mc:AlternateContent xmlns:mc="http://schemas.openxmlformats.org/markup-compatibility/2006">
          <mc:Choice Requires="x14">
            <control shapeId="17429" r:id="rId8" name="Button 21">
              <controlPr defaultSize="0" autoFill="0" autoPict="0" macro="[0]!Bouton1_Cliquer">
                <anchor moveWithCells="1" sizeWithCells="1">
                  <from>
                    <xdr:col>2</xdr:col>
                    <xdr:colOff>152400</xdr:colOff>
                    <xdr:row>20</xdr:row>
                    <xdr:rowOff>9525</xdr:rowOff>
                  </from>
                  <to>
                    <xdr:col>3</xdr:col>
                    <xdr:colOff>628650</xdr:colOff>
                    <xdr:row>25</xdr:row>
                    <xdr:rowOff>209550</xdr:rowOff>
                  </to>
                </anchor>
              </controlPr>
            </control>
          </mc:Choice>
        </mc:AlternateContent>
        <mc:AlternateContent xmlns:mc="http://schemas.openxmlformats.org/markup-compatibility/2006">
          <mc:Choice Requires="x14">
            <control shapeId="17430" r:id="rId9" name="Button 22">
              <controlPr defaultSize="0" print="0" autoFill="0" autoPict="0" macro="[0]!Enreg_PdfCOMM">
                <anchor moveWithCells="1" sizeWithCells="1">
                  <from>
                    <xdr:col>2</xdr:col>
                    <xdr:colOff>152400</xdr:colOff>
                    <xdr:row>13</xdr:row>
                    <xdr:rowOff>66675</xdr:rowOff>
                  </from>
                  <to>
                    <xdr:col>3</xdr:col>
                    <xdr:colOff>628650</xdr:colOff>
                    <xdr:row>18</xdr:row>
                    <xdr:rowOff>161925</xdr:rowOff>
                  </to>
                </anchor>
              </controlPr>
            </control>
          </mc:Choice>
        </mc:AlternateContent>
        <mc:AlternateContent xmlns:mc="http://schemas.openxmlformats.org/markup-compatibility/2006">
          <mc:Choice Requires="x14">
            <control shapeId="17431" r:id="rId10" name="Button 23">
              <controlPr defaultSize="0" print="0" autoFill="0" autoPict="0" macro="[0]!DEFINITONS">
                <anchor moveWithCells="1" sizeWithCells="1">
                  <from>
                    <xdr:col>2</xdr:col>
                    <xdr:colOff>180975</xdr:colOff>
                    <xdr:row>27</xdr:row>
                    <xdr:rowOff>76200</xdr:rowOff>
                  </from>
                  <to>
                    <xdr:col>3</xdr:col>
                    <xdr:colOff>628650</xdr:colOff>
                    <xdr:row>32</xdr:row>
                    <xdr:rowOff>57150</xdr:rowOff>
                  </to>
                </anchor>
              </controlPr>
            </control>
          </mc:Choice>
        </mc:AlternateContent>
        <mc:AlternateContent xmlns:mc="http://schemas.openxmlformats.org/markup-compatibility/2006">
          <mc:Choice Requires="x14">
            <control shapeId="17432" r:id="rId11" name="Button 24">
              <controlPr defaultSize="0" print="0" autoFill="0" autoPict="0" macro="[0]!Bouton8_Cliquer">
                <anchor moveWithCells="1" sizeWithCells="1">
                  <from>
                    <xdr:col>2</xdr:col>
                    <xdr:colOff>133350</xdr:colOff>
                    <xdr:row>6</xdr:row>
                    <xdr:rowOff>152400</xdr:rowOff>
                  </from>
                  <to>
                    <xdr:col>3</xdr:col>
                    <xdr:colOff>600075</xdr:colOff>
                    <xdr:row>11</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theme="4" tint="0.39997558519241921"/>
    <pageSetUpPr fitToPage="1"/>
  </sheetPr>
  <dimension ref="A1:R96"/>
  <sheetViews>
    <sheetView view="pageBreakPreview" zoomScale="60" zoomScaleNormal="40" zoomScalePageLayoutView="55" workbookViewId="0"/>
  </sheetViews>
  <sheetFormatPr baseColWidth="10" defaultColWidth="11" defaultRowHeight="16.5"/>
  <cols>
    <col min="1" max="1" width="1.5" style="1" customWidth="1"/>
    <col min="2" max="2" width="44.25" style="1" customWidth="1"/>
    <col min="3" max="3" width="14.625" style="3" customWidth="1"/>
    <col min="4" max="4" width="14.5" style="3" bestFit="1" customWidth="1"/>
    <col min="5" max="5" width="11.375" style="1" customWidth="1"/>
    <col min="6" max="6" width="2.125" style="1" customWidth="1"/>
    <col min="7" max="7" width="6.625" style="1" customWidth="1"/>
    <col min="8" max="10" width="11" style="1"/>
    <col min="11" max="11" width="5.625" style="1" customWidth="1"/>
    <col min="12" max="12" width="16.375" style="1" customWidth="1"/>
    <col min="13" max="13" width="17" style="1" customWidth="1"/>
    <col min="14" max="14" width="3.875" style="1" customWidth="1"/>
    <col min="15" max="17" width="11" style="1"/>
    <col min="18" max="18" width="9.125" style="1" customWidth="1"/>
    <col min="19" max="16384" width="11" style="1"/>
  </cols>
  <sheetData>
    <row r="1" spans="1:18" ht="10.5" customHeight="1">
      <c r="A1" s="2"/>
      <c r="B1" s="2"/>
      <c r="C1" s="12"/>
      <c r="D1" s="12"/>
      <c r="E1" s="2"/>
      <c r="F1" s="2"/>
      <c r="G1" s="2"/>
      <c r="H1" s="2"/>
      <c r="I1" s="2"/>
      <c r="J1" s="2"/>
      <c r="K1" s="2"/>
      <c r="L1" s="2"/>
      <c r="M1" s="2"/>
      <c r="N1" s="2"/>
    </row>
    <row r="2" spans="1:18" ht="12.75" customHeight="1">
      <c r="A2" s="368"/>
      <c r="B2" s="513" t="str">
        <f>IF(D7&gt;1,CONCATENATE("Comparaison des états des lieux des aides sociales départementales en 2013 entre les communes de ",VLOOKUP(C$7,'BASE DE DONNEES'!$A$1:$BX$45,3,0)," et de ",VLOOKUP(D$7,'BASE DE DONNEES'!$A$1:$BX$45,3,0)),(CONCATENATE("Etat des lieux des aides sociales départementales en 2013 dans la commune de ",VLOOKUP(C$7,'BASE DE DONNEES'!$A$4:$BT$45,3,0))))</f>
        <v>Comparaison des états des lieux des aides sociales départementales en 2013 entre les communes de STAINS et de LES LILAS</v>
      </c>
      <c r="C2" s="513"/>
      <c r="D2" s="513"/>
      <c r="E2" s="513"/>
      <c r="F2" s="513"/>
      <c r="G2" s="513"/>
      <c r="H2" s="513"/>
      <c r="I2" s="513"/>
      <c r="J2" s="513"/>
      <c r="K2" s="513"/>
      <c r="L2" s="513"/>
      <c r="M2" s="513"/>
      <c r="N2" s="367"/>
      <c r="P2" s="479" t="s">
        <v>522</v>
      </c>
      <c r="Q2" s="480"/>
      <c r="R2" s="481"/>
    </row>
    <row r="3" spans="1:18" ht="13.5" customHeight="1">
      <c r="A3" s="367"/>
      <c r="B3" s="513"/>
      <c r="C3" s="513"/>
      <c r="D3" s="513"/>
      <c r="E3" s="513"/>
      <c r="F3" s="513"/>
      <c r="G3" s="513"/>
      <c r="H3" s="513"/>
      <c r="I3" s="513"/>
      <c r="J3" s="513"/>
      <c r="K3" s="513"/>
      <c r="L3" s="513"/>
      <c r="M3" s="513"/>
      <c r="N3" s="367"/>
      <c r="P3" s="482"/>
      <c r="Q3" s="483"/>
      <c r="R3" s="484"/>
    </row>
    <row r="4" spans="1:18" ht="13.5" customHeight="1">
      <c r="A4" s="367"/>
      <c r="B4" s="513"/>
      <c r="C4" s="513"/>
      <c r="D4" s="513"/>
      <c r="E4" s="513"/>
      <c r="F4" s="513"/>
      <c r="G4" s="513"/>
      <c r="H4" s="513"/>
      <c r="I4" s="513"/>
      <c r="J4" s="513"/>
      <c r="K4" s="513"/>
      <c r="L4" s="513"/>
      <c r="M4" s="513"/>
      <c r="N4" s="367"/>
      <c r="P4" s="482"/>
      <c r="Q4" s="483"/>
      <c r="R4" s="484"/>
    </row>
    <row r="5" spans="1:18" ht="12" customHeight="1">
      <c r="A5" s="2"/>
      <c r="B5" s="2"/>
      <c r="C5" s="12"/>
      <c r="D5" s="12"/>
      <c r="E5" s="2"/>
      <c r="F5" s="2"/>
      <c r="G5" s="2"/>
      <c r="H5" s="2"/>
      <c r="I5" s="2"/>
      <c r="J5" s="2"/>
      <c r="K5" s="2"/>
      <c r="L5" s="2"/>
      <c r="M5" s="2"/>
      <c r="N5" s="2"/>
      <c r="P5" s="485"/>
      <c r="Q5" s="486"/>
      <c r="R5" s="487"/>
    </row>
    <row r="6" spans="1:18" ht="18.75">
      <c r="A6" s="29"/>
      <c r="B6" s="398" t="s">
        <v>216</v>
      </c>
      <c r="C6" s="28"/>
      <c r="D6" s="18"/>
      <c r="E6" s="17"/>
      <c r="F6" s="17"/>
      <c r="G6" s="17"/>
      <c r="H6" s="17"/>
      <c r="I6" s="17"/>
      <c r="J6" s="17"/>
      <c r="K6" s="17"/>
      <c r="L6" s="17"/>
      <c r="M6" s="17"/>
      <c r="N6" s="17"/>
      <c r="P6" s="403"/>
      <c r="Q6" s="2"/>
      <c r="R6" s="402"/>
    </row>
    <row r="7" spans="1:18">
      <c r="A7" s="2"/>
      <c r="C7" s="15">
        <v>36</v>
      </c>
      <c r="D7" s="15">
        <v>18</v>
      </c>
      <c r="E7" s="2"/>
      <c r="F7" s="2"/>
      <c r="P7" s="403"/>
      <c r="Q7" s="2"/>
      <c r="R7" s="402"/>
    </row>
    <row r="8" spans="1:18" ht="34.5" customHeight="1">
      <c r="A8" s="2" t="s">
        <v>218</v>
      </c>
      <c r="B8" s="2"/>
      <c r="C8" s="369" t="str">
        <f>VLOOKUP(C$7,'BASE DE DONNEES'!$A$5:$C$45,3)</f>
        <v>STAINS</v>
      </c>
      <c r="D8" s="369" t="str">
        <f>IF(D7&gt;1,VLOOKUP(D$7,'BASE DE DONNEES'!$A$5:$C$45,3),"-")</f>
        <v>LES LILAS</v>
      </c>
      <c r="E8" s="2"/>
      <c r="F8" s="2"/>
      <c r="G8" s="14"/>
      <c r="H8" s="14"/>
      <c r="I8" s="15" t="str">
        <f>VLOOKUP(C$7,'BASE DE DONNEES'!$A$1:$BX$45,4,0)</f>
        <v>Stains</v>
      </c>
      <c r="J8" s="15" t="s">
        <v>250</v>
      </c>
      <c r="K8" s="15" t="str">
        <f>VLOOKUP(D$7,'BASE DE DONNEES'!$A$1:$BX$45,4,0)</f>
        <v>Les Lilas</v>
      </c>
      <c r="L8" s="15" t="s">
        <v>251</v>
      </c>
      <c r="M8" s="2"/>
      <c r="N8" s="2"/>
      <c r="P8" s="403"/>
      <c r="Q8" s="2"/>
      <c r="R8" s="402"/>
    </row>
    <row r="9" spans="1:18" ht="17.25">
      <c r="A9" s="14">
        <v>1</v>
      </c>
      <c r="B9" s="379" t="s">
        <v>484</v>
      </c>
      <c r="C9" s="370">
        <f>VLOOKUP(C$7,'BASE DE DONNEES'!A4:$BT$45,6,0)</f>
        <v>36362.999991609329</v>
      </c>
      <c r="D9" s="370">
        <f>VLOOKUP(D$7,'BASE DE DONNEES'!A4:$BT$45,6,0)</f>
        <v>22820.000016796886</v>
      </c>
      <c r="E9" s="2"/>
      <c r="F9" s="2"/>
      <c r="G9" s="14"/>
      <c r="H9" s="14" t="s">
        <v>245</v>
      </c>
      <c r="I9" s="16">
        <f>(-10000*VLOOKUP(C$7,'BASE DE DONNEES'!$A$4:$S$45,8)/15)/C9</f>
        <v>-84.728304080308035</v>
      </c>
      <c r="J9" s="16">
        <f>(10000*VLOOKUP(C$7,'BASE DE DONNEES'!$A$4:$S$45,9)/15)/C9</f>
        <v>79.216566820109762</v>
      </c>
      <c r="K9" s="16">
        <f>IF(D7&gt;1,(-10000*VLOOKUP(D$7,'BASE DE DONNEES'!$A$4:$S$45,8)/15)/D9,0)</f>
        <v>-69.238995314095376</v>
      </c>
      <c r="L9" s="16">
        <f>IF(D7&gt;1,(10000*VLOOKUP(D7,'BASE DE DONNEES'!$A$4:$S$45,9)/15)/D9,0)</f>
        <v>61.052587432582449</v>
      </c>
      <c r="M9" s="2"/>
      <c r="N9" s="2"/>
      <c r="P9" s="403"/>
      <c r="Q9" s="2"/>
      <c r="R9" s="402"/>
    </row>
    <row r="10" spans="1:18" ht="17.25">
      <c r="A10" s="14">
        <v>2</v>
      </c>
      <c r="B10" s="379" t="s">
        <v>479</v>
      </c>
      <c r="C10" s="371">
        <f>C9/'BASE DE DONNEES'!$T5</f>
        <v>6313.0208318766199</v>
      </c>
      <c r="D10" s="370">
        <f>D9/'BASE DE DONNEES'!$T5</f>
        <v>3961.8055584716817</v>
      </c>
      <c r="E10" s="2"/>
      <c r="F10" s="2"/>
      <c r="G10" s="14"/>
      <c r="H10" s="14" t="s">
        <v>221</v>
      </c>
      <c r="I10" s="16">
        <f>(-10000*VLOOKUP(C$7,'BASE DE DONNEES'!$A$4:$S$45,10)/10)/C9</f>
        <v>-76.727988637076379</v>
      </c>
      <c r="J10" s="16">
        <f>(10000*VLOOKUP(C$7,'BASE DE DONNEES'!$A$4:$S$45,11)/10)/C9</f>
        <v>73.046666674583747</v>
      </c>
      <c r="K10" s="16">
        <f>IF($D$7&gt;1,(-10000*VLOOKUP(D$7,'BASE DE DONNEES'!$A$4:$S$45,10)/10)/D9,0)</f>
        <v>-53.528182007034346</v>
      </c>
      <c r="L10" s="16">
        <f>IF(D$7&gt;1,(10000*VLOOKUP(D$7,'BASE DE DONNEES'!$A$4:$S$45,11)/10)/D9,0)</f>
        <v>54.425435828439475</v>
      </c>
      <c r="M10" s="2"/>
      <c r="N10" s="2"/>
      <c r="P10" s="403"/>
      <c r="Q10" s="2"/>
      <c r="R10" s="402"/>
    </row>
    <row r="11" spans="1:18" ht="17.25">
      <c r="A11" s="14">
        <v>3</v>
      </c>
      <c r="B11" s="379" t="s">
        <v>490</v>
      </c>
      <c r="C11" s="372" t="str">
        <f>CONCATENATE(ROUND(1000*(C9-VLOOKUP(C$7,'BASE DE DONNEES'!$A$1:$BX$45,5,0))/((AVERAGE(C9,VLOOKUP(C$7,'BASE DE DONNEES'!$A$1:$BX$45,5,0))*5)),1)," ‰")</f>
        <v>9,9 ‰</v>
      </c>
      <c r="D11" s="370" t="str">
        <f>IF(D7=1,0,CONCATENATE(ROUND(1000*(D9-VLOOKUP(D$7,'BASE DE DONNEES'!A4:$BT$45,5,0))/((AVERAGE(D9,VLOOKUP(D$7,'BASE DE DONNEES'!A4:$BT$45,5,0))*5)),1)," ‰"))</f>
        <v>5,9 ‰</v>
      </c>
      <c r="E11" s="2"/>
      <c r="F11" s="2"/>
      <c r="G11" s="14"/>
      <c r="H11" s="14" t="s">
        <v>247</v>
      </c>
      <c r="I11" s="16">
        <f>(-10000*VLOOKUP(C$7,'BASE DE DONNEES'!$A$4:$S$45,12)/15)/C9</f>
        <v>-88.966320112426615</v>
      </c>
      <c r="J11" s="16">
        <f>(10000*VLOOKUP(C$7,'BASE DE DONNEES'!$A$4:$S$45,13)/15)/C9</f>
        <v>95.414870992888936</v>
      </c>
      <c r="K11" s="16">
        <f>IF($D$7&gt;1,(-10000*VLOOKUP(D$7,'BASE DE DONNEES'!$A$4:$S$45,12)/15)/D9,0)</f>
        <v>-97.089270222032241</v>
      </c>
      <c r="L11" s="16">
        <f>IF(D$7&gt;1,(10000*VLOOKUP(D$7,'BASE DE DONNEES'!$A$4:$S$45,13)/15)/D9,0)</f>
        <v>110.2345456479693</v>
      </c>
      <c r="M11" s="2"/>
      <c r="N11" s="2"/>
      <c r="P11" s="403"/>
      <c r="Q11" s="2"/>
      <c r="R11" s="402"/>
    </row>
    <row r="12" spans="1:18" ht="17.25">
      <c r="A12" s="14">
        <v>4</v>
      </c>
      <c r="B12" s="379" t="s">
        <v>489</v>
      </c>
      <c r="C12" s="373" t="str">
        <f>CONCATENATE(ROUND(1000*VLOOKUP(C$7,'BASE DE DONNEES'!$A$1:$BX$45,21,0)/(AVERAGE(C9,VLOOKUP(C$7,'BASE DE DONNEES'!$A$1:$BX$45,5,0))*5),1)," ‰")</f>
        <v>19 ‰</v>
      </c>
      <c r="D12" s="370" t="str">
        <f>IF(D7=1,0,CONCATENATE(ROUND(1000*VLOOKUP(D$7,'BASE DE DONNEES'!$A$4:$BT$45,21,0)/(AVERAGE(D9,VLOOKUP(D$7,'BASE DE DONNEES'!$A$4:$BT$45,5,0))*5),1)," ‰"))</f>
        <v>15,9 ‰</v>
      </c>
      <c r="E12" s="2"/>
      <c r="F12" s="2"/>
      <c r="G12" s="14"/>
      <c r="H12" s="14" t="s">
        <v>248</v>
      </c>
      <c r="I12" s="16">
        <f>(-10000*VLOOKUP(C$7,'BASE DE DONNEES'!$A$4:$S$45,14)/15)/C9</f>
        <v>-61.595978733852661</v>
      </c>
      <c r="J12" s="16">
        <f>(10000*VLOOKUP(C$7,'BASE DE DONNEES'!$A$4:$S$45,15)/15)/C9</f>
        <v>61.173073088469629</v>
      </c>
      <c r="K12" s="16">
        <f>IF($D$7&gt;1,(-10000*VLOOKUP(D$7,'BASE DE DONNEES'!$A$4:$S$45,14)/15)/D9,0)</f>
        <v>-57.457534741873786</v>
      </c>
      <c r="L12" s="16">
        <f>IF(D$7&gt;1,(10000*VLOOKUP(D$7,'BASE DE DONNEES'!$A$4:$S$45,15)/15)/D9,0)</f>
        <v>68.676528465156238</v>
      </c>
      <c r="M12" s="2"/>
      <c r="N12" s="2"/>
      <c r="P12" s="403"/>
      <c r="Q12" s="2"/>
      <c r="R12" s="402"/>
    </row>
    <row r="13" spans="1:18" ht="17.25">
      <c r="A13" s="14">
        <v>5</v>
      </c>
      <c r="B13" s="379" t="s">
        <v>491</v>
      </c>
      <c r="C13" s="373" t="str">
        <f>CONCATENATE(ROUND(1000*VLOOKUP(C$7,'BASE DE DONNEES'!$A$1:$BX$45,22,0)/(AVERAGE(C10,VLOOKUP(C$7,'BASE DE DONNEES'!$A$1:$BX$45,5,1))*5),1)," ‰")</f>
        <v>10,1 ‰</v>
      </c>
      <c r="D13" s="370" t="str">
        <f>IF(D7=1,0,CONCATENATE(ROUND(1000*VLOOKUP(D$7,'BASE DE DONNEES'!$A$4:$BT$45,22,0)/(AVERAGE(D10,VLOOKUP(D$7,'BASE DE DONNEES'!$A$4:$BT$45,5,0))*5),1),"  ‰"))</f>
        <v>11  ‰</v>
      </c>
      <c r="E13" s="2"/>
      <c r="F13" s="2"/>
      <c r="G13" s="14"/>
      <c r="H13" s="14" t="s">
        <v>249</v>
      </c>
      <c r="I13" s="16">
        <f>(-10000*VLOOKUP(C$7,'BASE DE DONNEES'!$A$4:$S$45,16)/15)/C9</f>
        <v>-31.523278227665301</v>
      </c>
      <c r="J13" s="16">
        <f>(10000*VLOOKUP(C$7,'BASE DE DONNEES'!$A$4:$S$45,17)/15)/C9</f>
        <v>29.335657151846654</v>
      </c>
      <c r="K13" s="16">
        <f>IF($D$7&gt;1,(-10000*VLOOKUP(D$7,'BASE DE DONNEES'!$A$4:$S$45,16)/15)/D9,0)</f>
        <v>-32.663234642186886</v>
      </c>
      <c r="L13" s="16">
        <f>IF(D$7&gt;1,(10000*VLOOKUP(D$7,'BASE DE DONNEES'!$A$4:$S$45,17)/15)/D9,0)</f>
        <v>47.689116562184516</v>
      </c>
      <c r="M13" s="2"/>
      <c r="N13" s="2"/>
      <c r="P13" s="403"/>
      <c r="Q13" s="2"/>
      <c r="R13" s="402"/>
    </row>
    <row r="14" spans="1:18" ht="17.25">
      <c r="A14" s="14">
        <v>6</v>
      </c>
      <c r="B14" s="379" t="s">
        <v>480</v>
      </c>
      <c r="C14" s="374">
        <f>C9/VLOOKUP(C$7,'BASE DE DONNEES'!$A$1:$BX$45,23,0)</f>
        <v>2.8959523697868272</v>
      </c>
      <c r="D14" s="375">
        <f>IF(D7=1,0,D9/VLOOKUP(D$7,'BASE DE DONNEES'!$A$4:$BT$45,23,0))</f>
        <v>2.1630581231510115</v>
      </c>
      <c r="E14" s="2"/>
      <c r="F14" s="2"/>
      <c r="G14" s="14"/>
      <c r="H14" s="14" t="s">
        <v>246</v>
      </c>
      <c r="I14" s="16">
        <f>(-10000*VLOOKUP(C$7,'BASE DE DONNEES'!$A$4:$S$45,18)/15)/C9</f>
        <v>-12.870518518934514</v>
      </c>
      <c r="J14" s="16">
        <f>(10000*VLOOKUP(C$7,'BASE DE DONNEES'!$A$4:$S$45,19)/15)/C9</f>
        <v>21.992328732391279</v>
      </c>
      <c r="K14" s="16">
        <f>IF($D$7&gt;1,(-10000*VLOOKUP(D$7,'BASE DE DONNEES'!$A$4:$S$45,18)/15)/D9,0)</f>
        <v>-14.944556052785956</v>
      </c>
      <c r="L14" s="16">
        <f>IF(D$7&gt;1,(10000*VLOOKUP(D$7,'BASE DE DONNEES'!$A$4:$S$45,19)/15)/D9,0)</f>
        <v>35.651219028817188</v>
      </c>
      <c r="M14" s="2"/>
      <c r="N14" s="2"/>
      <c r="P14" s="403"/>
      <c r="Q14" s="2"/>
      <c r="R14" s="402"/>
    </row>
    <row r="15" spans="1:18" ht="17.25">
      <c r="A15" s="14">
        <v>7</v>
      </c>
      <c r="B15" s="380" t="s">
        <v>481</v>
      </c>
      <c r="C15" s="376">
        <f xml:space="preserve"> 100*(VLOOKUP(C$7,'BASE DE DONNEES'!$A$1:$BX$45,17,0)+VLOOKUP(C$7,'BASE DE DONNEES'!$A$1:$BX$45,19,0)+VLOOKUP(C$7,'BASE DE DONNEES'!$A$1:$BX$45,16,0)+VLOOKUP(C$7,'BASE DE DONNEES'!$A$1:$BX$45,18,0) )/ (VLOOKUP(C$7,'BASE DE DONNEES'!$A$1:$BX$45,9,0)+VLOOKUP(C$7,'BASE DE DONNEES'!$A$1:$BX$45,8,0)+0.5*VLOOKUP(C$7,'BASE DE DONNEES'!$A$1:$BX$45,11,0)+VLOOKUP(C$7,'BASE DE DONNEES'!$A$1:$BX$45,10,0))</f>
        <v>39.976396216970087</v>
      </c>
      <c r="D15" s="377">
        <f>IF(D7=1,0,100*(VLOOKUP(D$7,'BASE DE DONNEES'!$A$4:$BT$45,17,0)+VLOOKUP(D$7,'BASE DE DONNEES'!$A$4:$BT$45,19,0)+VLOOKUP(D$7,'BASE DE DONNEES'!$A$4:$BT$45,16,0)+VLOOKUP(D$7,'BASE DE DONNEES'!$A$4:$BT$45,18,0))/(VLOOKUP(D$7,'BASE DE DONNEES'!$A$4:$BT$45,9,0)+VLOOKUP(D$7,'BASE DE DONNEES'!$A$4:$BT$45,8,0)+0.5*VLOOKUP(D$7,'BASE DE DONNEES'!$A$4:$BT$45,11,0)+VLOOKUP(D$7,'BASE DE DONNEES'!$A$4:$BT$45,10,0)))</f>
        <v>71.121521093874819</v>
      </c>
      <c r="E15" s="2"/>
      <c r="F15" s="2"/>
      <c r="G15" s="14"/>
      <c r="H15" s="14"/>
      <c r="I15" s="14"/>
      <c r="J15" s="14"/>
      <c r="K15" s="14"/>
      <c r="L15" s="14"/>
      <c r="M15" s="2"/>
      <c r="N15" s="2"/>
      <c r="P15" s="403"/>
      <c r="Q15" s="2"/>
      <c r="R15" s="402"/>
    </row>
    <row r="16" spans="1:18" ht="17.25">
      <c r="A16" s="14">
        <v>8</v>
      </c>
      <c r="B16" s="379" t="s">
        <v>482</v>
      </c>
      <c r="C16" s="370">
        <f>VLOOKUP(C$7,'BASE DE DONNEES'!$A$1:$BX$45,31,0)</f>
        <v>14454</v>
      </c>
      <c r="D16" s="370">
        <f>IF(D7=1,0,VLOOKUP(D$7,'BASE DE DONNEES'!$A$4:$BT$45,31,0))</f>
        <v>21834.666666666701</v>
      </c>
      <c r="F16" s="2"/>
      <c r="G16" s="14"/>
      <c r="H16" s="14"/>
      <c r="I16" s="14"/>
      <c r="J16" s="14"/>
      <c r="K16" s="14"/>
      <c r="L16" s="14"/>
      <c r="M16" s="2"/>
      <c r="N16" s="2"/>
      <c r="P16" s="403"/>
      <c r="Q16" s="2"/>
      <c r="R16" s="402"/>
    </row>
    <row r="17" spans="1:18" ht="17.25">
      <c r="A17" s="14">
        <v>9</v>
      </c>
      <c r="B17" s="379" t="s">
        <v>483</v>
      </c>
      <c r="C17" s="378" t="str">
        <f>CONCATENATE(ROUND(VLOOKUP(C$7,'BASE DE DONNEES'!$A$1:$BY$45,32,0),1)," %")</f>
        <v>35 %</v>
      </c>
      <c r="D17" s="370" t="str">
        <f>IF(D7=1,0,CONCATENATE(ROUND(VLOOKUP(D$7,'BASE DE DONNEES'!$A$4:$BT$45,32,0),1)," %"))</f>
        <v>16,5 %</v>
      </c>
      <c r="E17" s="2"/>
      <c r="F17" s="2"/>
      <c r="G17" s="14"/>
      <c r="H17" s="14"/>
      <c r="I17" s="14"/>
      <c r="J17" s="14"/>
      <c r="K17" s="14"/>
      <c r="L17" s="14"/>
      <c r="M17" s="2"/>
      <c r="N17" s="2"/>
      <c r="P17" s="403"/>
      <c r="Q17" s="2"/>
      <c r="R17" s="402"/>
    </row>
    <row r="18" spans="1:18" ht="17.25">
      <c r="A18" s="14">
        <v>10</v>
      </c>
      <c r="B18" s="381" t="s">
        <v>423</v>
      </c>
      <c r="C18" s="370" t="str">
        <f>IF(C7=41,"-",CONCATENATE(ROUND(VLOOKUP(C$7,'BASE DE DONNEES'!$A$1:$BY$45,73,0),1)," %"))</f>
        <v>18,5 %</v>
      </c>
      <c r="D18" s="370" t="str">
        <f>IF($D$7&gt;1,CONCATENATE(ROUND(VLOOKUP(D$7,'BASE DE DONNEES'!$A$1:$BY$45,73,0),1)," %"), "-" )</f>
        <v>12,7 %</v>
      </c>
      <c r="E18" s="2"/>
      <c r="F18" s="2"/>
      <c r="G18" s="2"/>
      <c r="H18" s="14"/>
      <c r="I18" s="14"/>
      <c r="J18" s="14"/>
      <c r="K18" s="14"/>
      <c r="L18" s="14"/>
      <c r="M18" s="2"/>
      <c r="N18" s="2"/>
      <c r="P18" s="403"/>
      <c r="Q18" s="2"/>
      <c r="R18" s="402"/>
    </row>
    <row r="19" spans="1:18">
      <c r="A19" s="14">
        <v>11</v>
      </c>
      <c r="B19" s="31" t="s">
        <v>339</v>
      </c>
      <c r="H19" s="2"/>
      <c r="I19" s="2"/>
      <c r="J19" s="2"/>
      <c r="K19" s="2"/>
      <c r="L19" s="2"/>
      <c r="M19" s="2"/>
      <c r="N19" s="2"/>
      <c r="P19" s="403"/>
      <c r="Q19" s="2"/>
      <c r="R19" s="402"/>
    </row>
    <row r="20" spans="1:18" ht="16.5" customHeight="1">
      <c r="A20" s="14">
        <v>12</v>
      </c>
      <c r="H20" s="30"/>
      <c r="I20" s="30"/>
      <c r="J20" s="30"/>
      <c r="K20" s="30"/>
      <c r="L20" s="30"/>
      <c r="M20" s="30"/>
      <c r="N20" s="30"/>
      <c r="P20" s="403"/>
      <c r="Q20" s="2"/>
      <c r="R20" s="402"/>
    </row>
    <row r="21" spans="1:18" ht="16.5" customHeight="1">
      <c r="A21" s="14">
        <v>13</v>
      </c>
      <c r="G21" s="515" t="str">
        <f>IF(D7&gt;1,CONCATENATE("Structure par âge &amp; sexe des populations de ",VLOOKUP(C$7,'BASE DE DONNEES'!$A$1:$BX$45,3,0)," et de ",VLOOKUP(D$7,'BASE DE DONNEES'!$A$1:$BX$45,3,0)," en 2013"),(CONCATENATE("Structure par âge &amp; sexe de la population ",VLOOKUP(C$7,'BASE DE DONNEES'!$A$4:$BT$45,3,0)," en 2013")))</f>
        <v>Structure par âge &amp; sexe des populations de STAINS et de LES LILAS en 2013</v>
      </c>
      <c r="H21" s="515"/>
      <c r="I21" s="515"/>
      <c r="J21" s="515"/>
      <c r="K21" s="515"/>
      <c r="L21" s="515"/>
      <c r="M21" s="515"/>
      <c r="N21" s="515"/>
      <c r="P21" s="403"/>
      <c r="Q21" s="2"/>
      <c r="R21" s="402"/>
    </row>
    <row r="22" spans="1:18" ht="16.5" customHeight="1">
      <c r="A22" s="14"/>
      <c r="G22" s="515"/>
      <c r="H22" s="515"/>
      <c r="I22" s="515"/>
      <c r="J22" s="515"/>
      <c r="K22" s="515"/>
      <c r="L22" s="515"/>
      <c r="M22" s="515"/>
      <c r="N22" s="515"/>
      <c r="P22" s="403"/>
      <c r="Q22" s="2"/>
      <c r="R22" s="402"/>
    </row>
    <row r="23" spans="1:18" ht="16.5" customHeight="1">
      <c r="A23" s="14">
        <v>14</v>
      </c>
      <c r="G23" s="364"/>
      <c r="H23" s="364"/>
      <c r="I23" s="364"/>
      <c r="J23" s="364"/>
      <c r="K23" s="364"/>
      <c r="L23" s="364"/>
      <c r="M23" s="364"/>
      <c r="N23" s="364"/>
      <c r="P23" s="403"/>
      <c r="Q23" s="2"/>
      <c r="R23" s="402"/>
    </row>
    <row r="24" spans="1:18" ht="18" customHeight="1">
      <c r="A24" s="29">
        <v>15</v>
      </c>
      <c r="B24" s="398" t="s">
        <v>228</v>
      </c>
      <c r="C24" s="28"/>
      <c r="D24" s="18"/>
      <c r="E24" s="17"/>
      <c r="F24" s="17"/>
      <c r="G24" s="17"/>
      <c r="H24" s="17"/>
      <c r="I24" s="17"/>
      <c r="J24" s="17"/>
      <c r="K24" s="17"/>
      <c r="L24" s="17"/>
      <c r="M24" s="17"/>
      <c r="N24" s="17"/>
      <c r="P24" s="403"/>
      <c r="Q24" s="2"/>
      <c r="R24" s="402"/>
    </row>
    <row r="25" spans="1:18" ht="20.25">
      <c r="A25" s="33"/>
      <c r="B25" s="361"/>
      <c r="C25" s="389"/>
      <c r="D25" s="12"/>
      <c r="E25" s="2"/>
      <c r="F25" s="2"/>
      <c r="G25" s="2"/>
      <c r="H25" s="2"/>
      <c r="I25" s="2"/>
      <c r="J25" s="2"/>
      <c r="K25" s="2"/>
      <c r="L25" s="2"/>
      <c r="M25" s="2"/>
      <c r="N25" s="2"/>
      <c r="P25" s="403"/>
      <c r="Q25" s="2"/>
      <c r="R25" s="402"/>
    </row>
    <row r="26" spans="1:18" ht="34.5" customHeight="1">
      <c r="A26" s="14">
        <v>16</v>
      </c>
      <c r="B26" s="2"/>
      <c r="C26" s="369" t="str">
        <f>VLOOKUP(C$7,'BASE DE DONNEES'!$A$5:$C$45,3)</f>
        <v>STAINS</v>
      </c>
      <c r="D26" s="369" t="str">
        <f>IF(D7&gt;1,VLOOKUP(D$7,'BASE DE DONNEES'!$A$5:$C$45,3),"-")</f>
        <v>LES LILAS</v>
      </c>
      <c r="E26" s="2"/>
      <c r="F26" s="2"/>
      <c r="G26" s="2"/>
      <c r="H26" s="33"/>
      <c r="I26" s="33"/>
      <c r="J26" s="33"/>
      <c r="K26" s="33"/>
      <c r="L26" s="33"/>
      <c r="M26" s="2"/>
      <c r="N26" s="2"/>
      <c r="P26" s="403"/>
      <c r="Q26" s="2"/>
      <c r="R26" s="402"/>
    </row>
    <row r="27" spans="1:18">
      <c r="A27" s="14">
        <v>17</v>
      </c>
      <c r="B27" s="382" t="s">
        <v>242</v>
      </c>
      <c r="C27" s="383"/>
      <c r="D27" s="383"/>
      <c r="E27" s="2"/>
      <c r="F27" s="2"/>
      <c r="G27" s="21"/>
      <c r="H27" s="33"/>
      <c r="I27" s="33" t="str">
        <f>C26</f>
        <v>STAINS</v>
      </c>
      <c r="J27" s="33" t="str">
        <f>D26</f>
        <v>LES LILAS</v>
      </c>
      <c r="K27" s="33"/>
      <c r="L27" s="33"/>
      <c r="M27" s="2"/>
      <c r="N27" s="2"/>
      <c r="P27" s="403"/>
      <c r="Q27" s="2"/>
      <c r="R27" s="402"/>
    </row>
    <row r="28" spans="1:18" ht="16.5" customHeight="1">
      <c r="A28" s="14">
        <v>18</v>
      </c>
      <c r="B28" s="381" t="s">
        <v>485</v>
      </c>
      <c r="C28" s="370">
        <f>VLOOKUP(C$7,'BASE DE DONNEES'!$A$1:$BX$45,23,0)</f>
        <v>12556.491042801934</v>
      </c>
      <c r="D28" s="370">
        <f>IF(D7&gt;1,VLOOKUP(D$7,'BASE DE DONNEES'!$A$1:$BX$45,23,0),0)</f>
        <v>10549.878328537052</v>
      </c>
      <c r="E28" s="2"/>
      <c r="F28" s="2"/>
      <c r="H28" s="34"/>
      <c r="I28" s="34"/>
      <c r="J28" s="34"/>
      <c r="K28" s="34"/>
      <c r="L28" s="34"/>
      <c r="M28" s="2"/>
      <c r="N28" s="2"/>
      <c r="P28" s="403"/>
      <c r="Q28" s="2"/>
      <c r="R28" s="402"/>
    </row>
    <row r="29" spans="1:18" ht="17.25">
      <c r="A29" s="14">
        <v>19</v>
      </c>
      <c r="B29" s="381" t="s">
        <v>507</v>
      </c>
      <c r="C29" s="370">
        <f>VLOOKUP(C$7,'BASE DE DONNEES'!$A$1:$BX$45,68,0)</f>
        <v>3319</v>
      </c>
      <c r="D29" s="370">
        <f>IF(D7&gt;1,VLOOKUP(D$7,'BASE DE DONNEES'!$A$1:$BX$45,68,0),0)</f>
        <v>1607</v>
      </c>
      <c r="E29" s="2"/>
      <c r="F29" s="2"/>
      <c r="G29" s="32"/>
      <c r="H29" s="34"/>
      <c r="I29" s="37" t="str">
        <f>C26</f>
        <v>STAINS</v>
      </c>
      <c r="J29" s="37" t="str">
        <f t="shared" ref="J29" si="0">D26</f>
        <v>LES LILAS</v>
      </c>
      <c r="K29" s="34"/>
      <c r="L29" s="34"/>
      <c r="M29" s="2"/>
      <c r="N29" s="2"/>
      <c r="P29" s="403"/>
      <c r="Q29" s="2"/>
      <c r="R29" s="402"/>
    </row>
    <row r="30" spans="1:18" ht="17.25">
      <c r="A30" s="14">
        <v>20</v>
      </c>
      <c r="B30" s="384" t="s">
        <v>220</v>
      </c>
      <c r="C30" s="385" t="str">
        <f>CONCATENATE(ROUND(100*C29/C28,1)," %")</f>
        <v>26,4 %</v>
      </c>
      <c r="D30" s="385" t="str">
        <f>IF(D7&gt;1,CONCATENATE(ROUND(100*D29/D28,1)," %"),0)</f>
        <v>15,2 %</v>
      </c>
      <c r="E30" s="2"/>
      <c r="F30" s="2"/>
      <c r="G30" s="14"/>
      <c r="H30" s="33" t="str">
        <f>B29</f>
        <v>Allocataires famille (mén.)</v>
      </c>
      <c r="I30" s="36">
        <f>(C29/$C$28)</f>
        <v>0.26432543842753203</v>
      </c>
      <c r="J30" s="36">
        <f>(D29/$D$28)</f>
        <v>0.15232403161021499</v>
      </c>
      <c r="K30" s="33"/>
      <c r="L30" s="33"/>
      <c r="M30" s="2"/>
      <c r="N30" s="2"/>
      <c r="P30" s="403"/>
      <c r="Q30" s="2"/>
      <c r="R30" s="402"/>
    </row>
    <row r="31" spans="1:18" ht="17.25">
      <c r="A31" s="14">
        <v>21</v>
      </c>
      <c r="B31" s="381" t="s">
        <v>504</v>
      </c>
      <c r="C31" s="370">
        <f>VLOOKUP(C$7,'BASE DE DONNEES'!$A$1:$BX$45,69,0)</f>
        <v>1057</v>
      </c>
      <c r="D31" s="370">
        <f>IF(D7&gt;1,VLOOKUP(D$7,'BASE DE DONNEES'!$A$1:$BX$45,69,0),0)</f>
        <v>278</v>
      </c>
      <c r="E31" s="2"/>
      <c r="F31" s="2"/>
      <c r="G31" s="14"/>
      <c r="H31" s="35" t="str">
        <f>B31</f>
        <v>Complément Familial</v>
      </c>
      <c r="I31" s="36">
        <f>(C31/C$28)</f>
        <v>8.4179568670654223E-2</v>
      </c>
      <c r="J31" s="36">
        <f>(D31/D$28)</f>
        <v>2.6351014802513856E-2</v>
      </c>
      <c r="K31" s="33"/>
      <c r="L31" s="33"/>
      <c r="M31" s="2"/>
      <c r="N31" s="2"/>
      <c r="P31" s="403"/>
      <c r="Q31" s="2"/>
      <c r="R31" s="402"/>
    </row>
    <row r="32" spans="1:18" ht="17.25">
      <c r="A32" s="14">
        <v>22</v>
      </c>
      <c r="B32" s="384" t="s">
        <v>220</v>
      </c>
      <c r="C32" s="385" t="str">
        <f>CONCATENATE(ROUND(100*C31/C28,1)," %")</f>
        <v>8,4 %</v>
      </c>
      <c r="D32" s="385" t="str">
        <f>IF(D7&gt;1,CONCATENATE(ROUND(100*D31/D28,1)," %"),0)</f>
        <v>2,6 %</v>
      </c>
      <c r="E32" s="2"/>
      <c r="F32" s="2"/>
      <c r="G32" s="14"/>
      <c r="H32" s="33" t="str">
        <f>B33</f>
        <v>Allocation Rentrée Scolaire</v>
      </c>
      <c r="I32" s="36">
        <f>(C33/C$28)</f>
        <v>0.23246940487193912</v>
      </c>
      <c r="J32" s="36">
        <f>(D33/D$28)</f>
        <v>8.6256918957869105E-2</v>
      </c>
      <c r="K32" s="33"/>
      <c r="L32" s="33"/>
      <c r="M32" s="2"/>
      <c r="N32" s="2"/>
      <c r="P32" s="403"/>
      <c r="Q32" s="2"/>
      <c r="R32" s="402"/>
    </row>
    <row r="33" spans="1:18" ht="17.25">
      <c r="A33" s="14">
        <v>23</v>
      </c>
      <c r="B33" s="381" t="s">
        <v>501</v>
      </c>
      <c r="C33" s="370">
        <f>VLOOKUP(C$7,'BASE DE DONNEES'!$A$1:$BX$45,70,0)</f>
        <v>2919</v>
      </c>
      <c r="D33" s="370">
        <f>IF(D7&gt;1,VLOOKUP(D$7,'BASE DE DONNEES'!$A$1:$BX$45,70,0),0)</f>
        <v>910</v>
      </c>
      <c r="E33" s="2"/>
      <c r="F33" s="2"/>
      <c r="G33" s="14"/>
      <c r="H33" s="33" t="str">
        <f>B35</f>
        <v>Allocation Soutien Familial</v>
      </c>
      <c r="I33" s="36">
        <f>(C35/C$28)</f>
        <v>7.1038954828972156E-2</v>
      </c>
      <c r="J33" s="36">
        <f>(D35/D$28)</f>
        <v>2.4170894872809472E-2</v>
      </c>
      <c r="K33" s="33"/>
      <c r="L33" s="33"/>
      <c r="M33" s="2"/>
      <c r="N33" s="2"/>
      <c r="P33" s="403"/>
      <c r="Q33" s="2"/>
      <c r="R33" s="402"/>
    </row>
    <row r="34" spans="1:18" ht="17.25">
      <c r="A34" s="14">
        <v>24</v>
      </c>
      <c r="B34" s="384" t="s">
        <v>220</v>
      </c>
      <c r="C34" s="385" t="str">
        <f>CONCATENATE(ROUND(100*C33/C28,1)," %")</f>
        <v>23,2 %</v>
      </c>
      <c r="D34" s="385" t="str">
        <f>IF(D7&gt;1,CONCATENATE(ROUND(100*D33/D28,1)," %"),0)</f>
        <v>8,6 %</v>
      </c>
      <c r="E34" s="2"/>
      <c r="F34" s="2"/>
      <c r="G34" s="14"/>
      <c r="H34" s="33" t="str">
        <f>B37</f>
        <v>Allocation d'Education Enfant Handicapé</v>
      </c>
      <c r="I34" s="36">
        <f>(C37/C$28)</f>
        <v>1.6246577113352374E-2</v>
      </c>
      <c r="J34" s="36">
        <f>(D37/D$28)</f>
        <v>5.3081180897150216E-3</v>
      </c>
      <c r="K34" s="33"/>
      <c r="L34" s="33"/>
      <c r="M34" s="2"/>
      <c r="N34" s="2"/>
      <c r="P34" s="403"/>
      <c r="Q34" s="2"/>
      <c r="R34" s="402"/>
    </row>
    <row r="35" spans="1:18" ht="17.25">
      <c r="A35" s="14">
        <v>25</v>
      </c>
      <c r="B35" s="381" t="s">
        <v>502</v>
      </c>
      <c r="C35" s="370">
        <f>VLOOKUP(C$7,'BASE DE DONNEES'!$A$1:$BX$45,71,0)</f>
        <v>892</v>
      </c>
      <c r="D35" s="370">
        <f>IF(D7&gt;1,VLOOKUP(D$7,'BASE DE DONNEES'!$A$1:$BX$45,71,0),0)</f>
        <v>255</v>
      </c>
      <c r="E35" s="2"/>
      <c r="F35" s="2"/>
      <c r="G35" s="2"/>
      <c r="H35" s="33"/>
      <c r="I35" s="35"/>
      <c r="J35" s="33"/>
      <c r="K35" s="33"/>
      <c r="L35" s="33"/>
      <c r="M35" s="2"/>
      <c r="N35" s="2"/>
      <c r="P35" s="403"/>
      <c r="Q35" s="2"/>
      <c r="R35" s="402"/>
    </row>
    <row r="36" spans="1:18" ht="17.25">
      <c r="A36" s="14">
        <v>26</v>
      </c>
      <c r="B36" s="384" t="s">
        <v>220</v>
      </c>
      <c r="C36" s="385" t="str">
        <f>CONCATENATE(ROUND(100*C35/C28,1)," %")</f>
        <v>7,1 %</v>
      </c>
      <c r="D36" s="385" t="str">
        <f>IF(D7&gt;1,CONCATENATE(ROUND(100*D35/D28,1)," %"),0)</f>
        <v>2,4 %</v>
      </c>
      <c r="E36" s="20"/>
      <c r="F36" s="2"/>
      <c r="G36" s="2"/>
      <c r="H36" s="33"/>
      <c r="I36" s="33"/>
      <c r="J36" s="33"/>
      <c r="K36" s="33"/>
      <c r="L36" s="33"/>
      <c r="M36" s="2"/>
      <c r="N36" s="2"/>
      <c r="P36" s="403"/>
      <c r="Q36" s="2"/>
      <c r="R36" s="402"/>
    </row>
    <row r="37" spans="1:18" ht="17.25">
      <c r="A37" s="14">
        <v>27</v>
      </c>
      <c r="B37" s="381" t="s">
        <v>503</v>
      </c>
      <c r="C37" s="370">
        <f>VLOOKUP(C$7,'BASE DE DONNEES'!$A$1:$BX$45,72,0)</f>
        <v>204</v>
      </c>
      <c r="D37" s="370">
        <f>IF(D7&gt;1,VLOOKUP(D$7,'BASE DE DONNEES'!$A$1:$BX$45,72,0),0)</f>
        <v>56</v>
      </c>
      <c r="E37" s="2"/>
      <c r="F37" s="2"/>
      <c r="G37" s="2"/>
      <c r="H37" s="33"/>
      <c r="I37" s="33"/>
      <c r="J37" s="33"/>
      <c r="K37" s="33"/>
      <c r="L37" s="33"/>
      <c r="M37" s="2"/>
      <c r="N37" s="2"/>
      <c r="P37" s="403"/>
      <c r="Q37" s="2"/>
      <c r="R37" s="402"/>
    </row>
    <row r="38" spans="1:18" ht="17.25">
      <c r="A38" s="14">
        <v>28</v>
      </c>
      <c r="B38" s="384" t="s">
        <v>220</v>
      </c>
      <c r="C38" s="385" t="str">
        <f>CONCATENATE(ROUND(100*C37/C28,1)," %")</f>
        <v>1,6 %</v>
      </c>
      <c r="D38" s="385" t="str">
        <f>IF(D7&gt;1,CONCATENATE(ROUND(100*D37/D28,1)," %"),0)</f>
        <v>0,5 %</v>
      </c>
      <c r="E38" s="2"/>
      <c r="F38" s="2"/>
      <c r="G38" s="2"/>
      <c r="H38" s="33"/>
      <c r="I38" s="33"/>
      <c r="J38" s="33"/>
      <c r="K38" s="33"/>
      <c r="L38" s="33"/>
      <c r="M38" s="2"/>
      <c r="N38" s="2"/>
      <c r="P38" s="403"/>
      <c r="Q38" s="2"/>
      <c r="R38" s="402"/>
    </row>
    <row r="39" spans="1:18">
      <c r="A39" s="14">
        <v>29</v>
      </c>
      <c r="B39" s="382" t="s">
        <v>243</v>
      </c>
      <c r="C39" s="383"/>
      <c r="D39" s="383"/>
      <c r="E39" s="2"/>
      <c r="F39" s="2"/>
      <c r="G39" s="2"/>
      <c r="H39" s="2"/>
      <c r="I39" s="2"/>
      <c r="J39" s="2"/>
      <c r="K39" s="2"/>
      <c r="L39" s="2"/>
      <c r="M39" s="2"/>
      <c r="N39" s="2"/>
      <c r="P39" s="403"/>
      <c r="Q39" s="2"/>
      <c r="R39" s="402"/>
    </row>
    <row r="40" spans="1:18" ht="17.25">
      <c r="A40" s="14">
        <v>30</v>
      </c>
      <c r="B40" s="386" t="s">
        <v>494</v>
      </c>
      <c r="C40" s="387">
        <f>VLOOKUP(C$7,'BASE DE DONNEES'!$A$1:$BX$45,60,0)</f>
        <v>90</v>
      </c>
      <c r="D40" s="388">
        <f>IF(D7&gt;1,VLOOKUP(D$7,'BASE DE DONNEES'!$A$1:$BX$45,60,0),0)</f>
        <v>210</v>
      </c>
      <c r="E40" s="2"/>
      <c r="F40" s="2"/>
      <c r="G40" s="511" t="str">
        <f>IF(D28&gt;1,CONCATENATE("Répartition des allocations familiales au sein des populations de  ",VLOOKUP(C$7,'BASE DE DONNEES'!$A$1:$BX$45,3,0)," et de ",VLOOKUP(D$7,'BASE DE DONNEES'!$A$1:$BX$45,3,0), " en 2013"),(CONCATENATE("Répartition des allocations familiales ",VLOOKUP(C$7,'BASE DE DONNEES'!$A$4:$BT$45,3,0), " en 2013" )))</f>
        <v>Répartition des allocations familiales au sein des populations de  STAINS et de LES LILAS en 2013</v>
      </c>
      <c r="H40" s="511"/>
      <c r="I40" s="511"/>
      <c r="J40" s="511"/>
      <c r="K40" s="511"/>
      <c r="L40" s="511"/>
      <c r="M40" s="511"/>
      <c r="N40" s="511"/>
      <c r="P40" s="403"/>
      <c r="Q40" s="2"/>
      <c r="R40" s="402"/>
    </row>
    <row r="41" spans="1:18" ht="16.5" customHeight="1">
      <c r="A41" s="14">
        <v>31</v>
      </c>
      <c r="B41" s="514" t="s">
        <v>505</v>
      </c>
      <c r="C41" s="514"/>
      <c r="D41" s="514"/>
      <c r="E41" s="2"/>
      <c r="F41" s="2"/>
      <c r="G41" s="511"/>
      <c r="H41" s="511"/>
      <c r="I41" s="511"/>
      <c r="J41" s="511"/>
      <c r="K41" s="511"/>
      <c r="L41" s="511"/>
      <c r="M41" s="511"/>
      <c r="N41" s="511"/>
      <c r="P41" s="403"/>
      <c r="Q41" s="2"/>
      <c r="R41" s="402"/>
    </row>
    <row r="42" spans="1:18" ht="19.5" customHeight="1">
      <c r="A42" s="14">
        <v>32</v>
      </c>
      <c r="G42" s="365"/>
      <c r="H42" s="365"/>
      <c r="I42" s="365"/>
      <c r="J42" s="365"/>
      <c r="K42" s="365"/>
      <c r="L42" s="365"/>
      <c r="M42" s="365"/>
      <c r="N42" s="365"/>
      <c r="P42" s="404"/>
      <c r="Q42" s="405"/>
      <c r="R42" s="406"/>
    </row>
    <row r="43" spans="1:18" ht="9" customHeight="1">
      <c r="A43" s="14">
        <v>33</v>
      </c>
    </row>
    <row r="44" spans="1:18" ht="18.75">
      <c r="A44" s="29">
        <v>38</v>
      </c>
      <c r="B44" s="398" t="s">
        <v>193</v>
      </c>
      <c r="C44" s="28"/>
      <c r="D44" s="18"/>
      <c r="E44" s="17"/>
      <c r="F44" s="17"/>
      <c r="G44" s="17"/>
      <c r="H44" s="17"/>
      <c r="I44" s="17"/>
      <c r="J44" s="17"/>
      <c r="K44" s="17"/>
      <c r="L44" s="17"/>
      <c r="M44" s="17"/>
      <c r="N44" s="17"/>
      <c r="O44" s="13"/>
    </row>
    <row r="45" spans="1:18">
      <c r="A45" s="14">
        <v>39</v>
      </c>
      <c r="C45" s="1"/>
      <c r="D45" s="1"/>
      <c r="E45" s="2"/>
      <c r="F45" s="2"/>
      <c r="G45" s="14"/>
      <c r="H45" s="14"/>
      <c r="I45" s="14"/>
      <c r="J45" s="14"/>
      <c r="K45" s="14"/>
      <c r="L45" s="14"/>
      <c r="M45" s="14"/>
      <c r="N45" s="14"/>
    </row>
    <row r="46" spans="1:18" ht="34.5" customHeight="1">
      <c r="A46" s="14">
        <v>40</v>
      </c>
      <c r="B46" s="2"/>
      <c r="C46" s="369" t="str">
        <f>VLOOKUP(C$7,'BASE DE DONNEES'!$A$5:$C$45,3)</f>
        <v>STAINS</v>
      </c>
      <c r="D46" s="369" t="str">
        <f>IF(D7&gt;1,VLOOKUP(D$7,'BASE DE DONNEES'!$A$5:$C$45,3),"-")</f>
        <v>LES LILAS</v>
      </c>
      <c r="E46" s="2"/>
      <c r="F46" s="2"/>
      <c r="G46" s="14"/>
      <c r="H46" s="14"/>
      <c r="I46" s="14"/>
      <c r="J46" s="14"/>
      <c r="K46" s="14"/>
      <c r="L46" s="14"/>
      <c r="M46" s="14"/>
      <c r="N46" s="14"/>
    </row>
    <row r="47" spans="1:18">
      <c r="A47" s="14">
        <v>41</v>
      </c>
      <c r="B47" s="382" t="s">
        <v>223</v>
      </c>
      <c r="C47" s="383"/>
      <c r="D47" s="383"/>
      <c r="E47" s="2"/>
      <c r="F47" s="2"/>
      <c r="G47" s="14"/>
      <c r="H47" s="14"/>
      <c r="I47" s="14" t="str">
        <f>C46</f>
        <v>STAINS</v>
      </c>
      <c r="J47" s="14" t="str">
        <f>D46</f>
        <v>LES LILAS</v>
      </c>
      <c r="K47" s="14"/>
      <c r="L47" s="14"/>
      <c r="M47" s="14"/>
      <c r="N47" s="14"/>
    </row>
    <row r="48" spans="1:18" ht="17.25">
      <c r="A48" s="14">
        <v>42</v>
      </c>
      <c r="B48" s="381" t="s">
        <v>486</v>
      </c>
      <c r="C48" s="370">
        <f>SUM(VLOOKUP(C$7,'BASE DE DONNEES'!$A$1:$BX$45,10,0),VLOOKUP(C$7,'BASE DE DONNEES'!$A$1:$BX$45,11,0))</f>
        <v>5446.2557898411869</v>
      </c>
      <c r="D48" s="370">
        <f>IF(D7&gt;1,SUM(VLOOKUP(D$7,'BASE DE DONNEES'!$A$1:$BX$45,10,0),VLOOKUP(D$7,'BASE DE DONNEES'!$A$1:$BX$45,11,0)),0)</f>
        <v>2463.5015608187973</v>
      </c>
      <c r="E48" s="2"/>
      <c r="F48" s="2"/>
      <c r="G48" s="14"/>
      <c r="H48" s="14"/>
      <c r="I48" s="391">
        <f>SUBSTITUTE(C50,"%","")*1/100</f>
        <v>6.9999999999999993E-3</v>
      </c>
      <c r="J48" s="391">
        <f>SUBSTITUTE(D50,"%","")*1/100</f>
        <v>5.0000000000000001E-3</v>
      </c>
      <c r="K48" s="14"/>
      <c r="L48" s="14"/>
      <c r="M48" s="14"/>
      <c r="N48" s="14"/>
    </row>
    <row r="49" spans="1:14" ht="17.25">
      <c r="A49" s="14">
        <v>43</v>
      </c>
      <c r="B49" s="381" t="s">
        <v>506</v>
      </c>
      <c r="C49" s="370">
        <f>VLOOKUP(C$7,'BASE DE DONNEES'!$A$1:$BX$45,61,0)</f>
        <v>38</v>
      </c>
      <c r="D49" s="370">
        <f>IF(D7&gt;1,VLOOKUP(D$7,'BASE DE DONNEES'!$A$1:$BX$45,61,0),0)</f>
        <v>12</v>
      </c>
      <c r="E49" s="2"/>
      <c r="F49" s="2"/>
      <c r="G49" s="14"/>
      <c r="H49" s="14"/>
      <c r="I49" s="391">
        <f>SUBSTITUTE(C53,"%","")*1/100</f>
        <v>0.221</v>
      </c>
      <c r="J49" s="391">
        <f>SUBSTITUTE(D53,"%","")*1/100</f>
        <v>9.4E-2</v>
      </c>
      <c r="K49" s="14"/>
      <c r="L49" s="14"/>
      <c r="M49" s="14"/>
      <c r="N49" s="14"/>
    </row>
    <row r="50" spans="1:14" ht="17.25">
      <c r="A50" s="14">
        <v>44</v>
      </c>
      <c r="B50" s="381" t="s">
        <v>220</v>
      </c>
      <c r="C50" s="385" t="str">
        <f>CONCATENATE(ROUND(100*C49/C48,1)," %")</f>
        <v>0,7 %</v>
      </c>
      <c r="D50" s="385" t="str">
        <f>IF(D7&gt;1,CONCATENATE(ROUND(100*D49/D48,1)," %"),0)</f>
        <v>0,5 %</v>
      </c>
      <c r="E50" s="2"/>
      <c r="F50" s="2"/>
      <c r="G50" s="14"/>
      <c r="H50" s="14"/>
      <c r="I50" s="391">
        <f>SUBSTITUTE(C54,"%","")*1/100</f>
        <v>5.2000000000000005E-2</v>
      </c>
      <c r="J50" s="391">
        <f>SUBSTITUTE(D54,"%","")*1/100</f>
        <v>3.9E-2</v>
      </c>
      <c r="K50" s="14"/>
      <c r="L50" s="14"/>
      <c r="M50" s="14"/>
      <c r="N50" s="14"/>
    </row>
    <row r="51" spans="1:14" ht="17.25">
      <c r="A51" s="14">
        <v>45</v>
      </c>
      <c r="B51" s="381" t="s">
        <v>487</v>
      </c>
      <c r="C51" s="370">
        <f>VLOOKUP(C$7,'BASE DE DONNEES'!$A$1:$BX$45,6,0)-SUM(VLOOKUP(C$7,'BASE DE DONNEES'!$A$1:$BX$45,8,0),VLOOKUP(C$7,'BASE DE DONNEES'!$A$1:$BX$45,9,0),VLOOKUP(C$7,'BASE DE DONNEES'!$A$1:$BX$45,10,0),VLOOKUP(C$7,'BASE DE DONNEES'!$A$1:$BX$45,11,0))</f>
        <v>21974.453193003716</v>
      </c>
      <c r="D51" s="370">
        <f>IF(D7&gt;1,VLOOKUP(D$7,'BASE DE DONNEES'!$A$1:$BX$45,6,0)-SUM(VLOOKUP(D$7,'BASE DE DONNEES'!$A$1:$BX$45,8,0),VLOOKUP(D$7,'BASE DE DONNEES'!$A$1:$BX$45,9,0),VLOOKUP(D$7,'BASE DE DONNEES'!$A$1:$BX$45,10,0),VLOOKUP(D$7,'BASE DE DONNEES'!$A$1:$BX$45,11,0)),0)</f>
        <v>15896.617575276568</v>
      </c>
      <c r="E51" s="2"/>
      <c r="F51" s="2"/>
      <c r="G51" s="14"/>
      <c r="H51" s="14"/>
      <c r="I51" s="14"/>
      <c r="J51" s="14"/>
      <c r="K51" s="14"/>
      <c r="L51" s="14"/>
      <c r="M51" s="14"/>
      <c r="N51" s="14"/>
    </row>
    <row r="52" spans="1:14" ht="17.25">
      <c r="A52" s="14">
        <v>46</v>
      </c>
      <c r="B52" s="381" t="s">
        <v>488</v>
      </c>
      <c r="C52" s="385">
        <f>VLOOKUP(C$7,'BASE DE DONNEES'!$A$1:$BX$45,52,0)</f>
        <v>4866</v>
      </c>
      <c r="D52" s="385">
        <f>IF(D7&gt;1,VLOOKUP(D$7,'BASE DE DONNEES'!$A$1:$BX$45,52,0),0)</f>
        <v>1496</v>
      </c>
      <c r="E52" s="2"/>
      <c r="F52" s="2"/>
      <c r="G52" s="14"/>
      <c r="H52" s="14"/>
      <c r="I52" s="14"/>
      <c r="J52" s="14"/>
      <c r="K52" s="14"/>
      <c r="L52" s="14"/>
      <c r="M52" s="14"/>
      <c r="N52" s="14"/>
    </row>
    <row r="53" spans="1:14" ht="17.25">
      <c r="A53" s="14">
        <v>47</v>
      </c>
      <c r="B53" s="384" t="s">
        <v>220</v>
      </c>
      <c r="C53" s="370" t="str">
        <f>CONCATENATE(ROUND(100*C52/C51,1)," %")</f>
        <v>22,1 %</v>
      </c>
      <c r="D53" s="370" t="str">
        <f>IF(D7&gt;1,CONCATENATE(ROUND(100*D52/D51,1)," %"),0)</f>
        <v>9,4 %</v>
      </c>
      <c r="E53" s="2"/>
      <c r="F53" s="2"/>
      <c r="G53" s="14"/>
      <c r="H53" s="14"/>
      <c r="I53" s="14"/>
      <c r="J53" s="14"/>
      <c r="K53" s="14"/>
      <c r="L53" s="14"/>
      <c r="M53" s="14"/>
      <c r="N53" s="14"/>
    </row>
    <row r="54" spans="1:14" ht="17.25">
      <c r="A54" s="14">
        <v>48</v>
      </c>
      <c r="B54" s="381" t="s">
        <v>517</v>
      </c>
      <c r="C54" s="385" t="str">
        <f>CONCATENATE(ROUND(100*(VLOOKUP(C$7,'BASE DE DONNEES'!$A$1:$BX$45,52,0)-VLOOKUP(C$7,'BASE DE DONNEES'!$A$1:$BX$45,48,0))/(AVERAGE(VLOOKUP(C$7,'BASE DE DONNEES'!$A$1:$BX$45,52,0),VLOOKUP(C$7,'BASE DE DONNEES'!$A$1:$BX$45,48,0))*4),1)," %")</f>
        <v>5,2 %</v>
      </c>
      <c r="D54" s="385" t="str">
        <f>IF(D7&gt;1,CONCATENATE(ROUND(100*(VLOOKUP(D$7,'BASE DE DONNEES'!$A$1:$BX$45,52,0)-VLOOKUP(D$7,'BASE DE DONNEES'!$A$1:$BX$45,48,1))/(AVERAGE(VLOOKUP(D$7,'BASE DE DONNEES'!$A$1:$BX$45,52,0),VLOOKUP(D$7,'BASE DE DONNEES'!$A$1:$BX$45,48,0))*4),1)," %"),0)</f>
        <v>3,9 %</v>
      </c>
      <c r="E54" s="2"/>
      <c r="F54" s="2"/>
      <c r="G54" s="14"/>
      <c r="H54" s="14"/>
      <c r="I54" s="14"/>
      <c r="J54" s="14"/>
      <c r="K54" s="14"/>
      <c r="L54" s="14"/>
      <c r="M54" s="14"/>
      <c r="N54" s="14"/>
    </row>
    <row r="55" spans="1:14">
      <c r="A55" s="14">
        <v>49</v>
      </c>
      <c r="B55" s="382" t="s">
        <v>191</v>
      </c>
      <c r="C55" s="383"/>
      <c r="D55" s="383"/>
      <c r="E55" s="4"/>
      <c r="F55" s="4"/>
      <c r="G55" s="511" t="str">
        <f>IF(D35&gt;1,CONCATENATE("Part de ménages touchant le RSA, et son évolution annuelle moyenne, pour les populations de ",VLOOKUP(C$7,'BASE DE DONNEES'!$A$1:$BX$45,3,0)," et de ",VLOOKUP(D$7,'BASE DE DONNEES'!$A$1:$BX$45,3,0), " en 2013"),(CONCATENATE("Part de ménages touchant le Revenu de Solidarité Active, et l'évolution annuelle moyenne de cette proportion, pour la population de ",VLOOKUP(C$7,'BASE DE DONNEES'!$A$4:$BT$45,3,0), " en 2013" )))</f>
        <v>Part de ménages touchant le RSA, et son évolution annuelle moyenne, pour les populations de STAINS et de LES LILAS en 2013</v>
      </c>
      <c r="H55" s="511"/>
      <c r="I55" s="511"/>
      <c r="J55" s="511"/>
      <c r="K55" s="511"/>
      <c r="L55" s="511"/>
      <c r="M55" s="511"/>
      <c r="N55" s="511"/>
    </row>
    <row r="56" spans="1:14" ht="17.25">
      <c r="A56" s="14">
        <v>50</v>
      </c>
      <c r="B56" s="381" t="s">
        <v>485</v>
      </c>
      <c r="C56" s="370">
        <f>C28</f>
        <v>12556.491042801934</v>
      </c>
      <c r="D56" s="385">
        <f>D28</f>
        <v>10549.878328537052</v>
      </c>
      <c r="E56" s="4"/>
      <c r="F56" s="4"/>
      <c r="G56" s="511"/>
      <c r="H56" s="511"/>
      <c r="I56" s="511"/>
      <c r="J56" s="511"/>
      <c r="K56" s="511"/>
      <c r="L56" s="511"/>
      <c r="M56" s="511"/>
      <c r="N56" s="511"/>
    </row>
    <row r="57" spans="1:14" ht="17.25">
      <c r="A57" s="14">
        <v>51</v>
      </c>
      <c r="B57" s="381" t="s">
        <v>493</v>
      </c>
      <c r="C57" s="370" t="str">
        <f>CONCATENATE(ROUND(100*VLOOKUP(C$7,'BASE DE DONNEES'!$A$1:$BX$45,28,0)/VLOOKUP(C$7,'BASE DE DONNEES'!$A$1:$BX$45,25,0),1)," %")</f>
        <v>29,5 %</v>
      </c>
      <c r="D57" s="385" t="str">
        <f>IF(D$7&gt;1,CONCATENATE(ROUND(100*VLOOKUP(D$7,'BASE DE DONNEES'!$A$1:$BX$45,28,0)/VLOOKUP(D$7,'BASE DE DONNEES'!$A$1:$BX$45,25,0),1)," %"),"-")</f>
        <v>36,1 %</v>
      </c>
      <c r="E57" s="4"/>
      <c r="F57" s="4"/>
      <c r="G57" s="14"/>
      <c r="H57" s="14"/>
      <c r="I57" s="14"/>
      <c r="J57" s="14"/>
      <c r="K57" s="14"/>
      <c r="L57" s="14"/>
      <c r="M57" s="14"/>
      <c r="N57" s="14"/>
    </row>
    <row r="58" spans="1:14" ht="17.25">
      <c r="A58" s="14">
        <v>52</v>
      </c>
      <c r="B58" s="381" t="s">
        <v>495</v>
      </c>
      <c r="C58" s="385">
        <f>VLOOKUP(C$7,'BASE DE DONNEES'!$A$1:$BX$45,53,0)</f>
        <v>5206</v>
      </c>
      <c r="D58" s="385">
        <f>IF(D7&gt;1,VLOOKUP(D$7,'BASE DE DONNEES'!$A$1:$BX$45,53,0),0)</f>
        <v>1930</v>
      </c>
      <c r="G58" s="14"/>
      <c r="H58" s="14"/>
      <c r="I58" s="392"/>
      <c r="J58" s="392"/>
      <c r="K58" s="14"/>
      <c r="L58" s="14"/>
      <c r="M58" s="14"/>
      <c r="N58" s="14"/>
    </row>
    <row r="59" spans="1:14" ht="17.25">
      <c r="A59" s="14">
        <v>53</v>
      </c>
      <c r="B59" s="384" t="s">
        <v>220</v>
      </c>
      <c r="C59" s="370" t="str">
        <f>CONCATENATE(ROUND(100*C58/C56,1)," %")</f>
        <v>41,5 %</v>
      </c>
      <c r="D59" s="370" t="str">
        <f>IF(D7&gt;1,CONCATENATE(ROUND(100*D58/D56,1)," %"),0)</f>
        <v>18,3 %</v>
      </c>
      <c r="G59" s="393"/>
      <c r="H59" s="392"/>
      <c r="I59" s="393">
        <f>SUBSTITUTE(C60,"%","")/100</f>
        <v>0.106</v>
      </c>
      <c r="J59" s="393">
        <f>SUBSTITUTE(C61,"%","")/100</f>
        <v>4.8000000000000001E-2</v>
      </c>
      <c r="K59" s="393">
        <f>SUBSTITUTE(C62,"%","")/100</f>
        <v>7.4999999999999997E-2</v>
      </c>
      <c r="L59" s="393">
        <f>SUBSTITUTE(C63,"%","")/100</f>
        <v>4.0000000000000001E-3</v>
      </c>
      <c r="M59" s="393">
        <f>SUBSTITUTE(C64,"%","")/100</f>
        <v>0.74</v>
      </c>
      <c r="N59" s="393">
        <f>SUBSTITUTE(C65,"%","")/100</f>
        <v>2.7000000000000003E-2</v>
      </c>
    </row>
    <row r="60" spans="1:14" ht="17.25">
      <c r="A60" s="14">
        <v>54</v>
      </c>
      <c r="B60" s="381" t="s">
        <v>510</v>
      </c>
      <c r="C60" s="385" t="str">
        <f>CONCATENATE(ROUND(100*VLOOKUP(C$7,'BASE DE DONNEES'!$A$1:$BX$45,54,0)/VLOOKUP(C$7,'BASE DE DONNEES'!$A$1:$BX$45,53,0),1)," %")</f>
        <v>10,6 %</v>
      </c>
      <c r="D60" s="385" t="str">
        <f>IF(D7&gt;1,CONCATENATE(ROUND(100*VLOOKUP(D$7,'BASE DE DONNEES'!$A$1:$BX$45,54,0)/VLOOKUP(D$7,'BASE DE DONNEES'!$A$1:$BX$45,53,0),1)," %"),0)</f>
        <v>21,5 %</v>
      </c>
      <c r="G60" s="394"/>
      <c r="H60" s="392"/>
      <c r="I60" s="393">
        <f>I59*$C58/$C56</f>
        <v>4.3948265332960403E-2</v>
      </c>
      <c r="J60" s="393">
        <f>J59*$C58/$C56</f>
        <v>1.9901101282849991E-2</v>
      </c>
      <c r="K60" s="393">
        <f>K59*$C58/$C56</f>
        <v>3.1095470754453111E-2</v>
      </c>
      <c r="L60" s="393">
        <f>L59*$C58/$C56</f>
        <v>1.6584251069041661E-3</v>
      </c>
      <c r="M60" s="393">
        <f t="shared" ref="M60:N60" si="1">M59*$C58/$C56</f>
        <v>0.30680864477727071</v>
      </c>
      <c r="N60" s="393">
        <f t="shared" si="1"/>
        <v>1.1194369471603122E-2</v>
      </c>
    </row>
    <row r="61" spans="1:14" ht="17.25">
      <c r="A61" s="14">
        <v>55</v>
      </c>
      <c r="B61" s="381" t="s">
        <v>511</v>
      </c>
      <c r="C61" s="370" t="str">
        <f>CONCATENATE(ROUND(100*VLOOKUP(C$7,'BASE DE DONNEES'!$A$1:$BX$45,55,0)/VLOOKUP(C$7,'BASE DE DONNEES'!$A$1:$BX$45,53,0),1)," %")</f>
        <v>4,8 %</v>
      </c>
      <c r="D61" s="370" t="str">
        <f>IF(D7&gt;1,CONCATENATE(ROUND(100*VLOOKUP(D$7,'BASE DE DONNEES'!$A$1:$BX$45,55,0)/VLOOKUP(D$7,'BASE DE DONNEES'!$A$1:$BX$45,53,0),1)," %"),0)</f>
        <v>1,6 %</v>
      </c>
      <c r="G61" s="14"/>
      <c r="H61" s="392"/>
      <c r="I61" s="14"/>
      <c r="J61" s="392"/>
      <c r="K61" s="392"/>
      <c r="L61" s="14"/>
      <c r="M61" s="14"/>
      <c r="N61" s="14"/>
    </row>
    <row r="62" spans="1:14" ht="17.25">
      <c r="A62" s="14">
        <v>56</v>
      </c>
      <c r="B62" s="381" t="s">
        <v>512</v>
      </c>
      <c r="C62" s="385" t="str">
        <f>CONCATENATE(ROUND(100*VLOOKUP(C$7,'BASE DE DONNEES'!$A$1:$BX$45,56,0)/VLOOKUP(C$7,'BASE DE DONNEES'!$A$1:$BX$45,53,0),1)," %")</f>
        <v>7,5 %</v>
      </c>
      <c r="D62" s="385" t="str">
        <f>IF(D7&gt;1,CONCATENATE(ROUND(100*VLOOKUP(D$7,'BASE DE DONNEES'!$A$1:$BX$45,56,0)/VLOOKUP(D$7,'BASE DE DONNEES'!$A$1:$BX$45,53,0),1)," %"),0)</f>
        <v>36,2 %</v>
      </c>
      <c r="G62" s="14"/>
      <c r="H62" s="392"/>
      <c r="I62" s="14"/>
      <c r="J62" s="14"/>
      <c r="K62" s="14"/>
      <c r="L62" s="14"/>
      <c r="M62" s="14"/>
      <c r="N62" s="14"/>
    </row>
    <row r="63" spans="1:14" ht="17.25">
      <c r="A63" s="14">
        <v>57</v>
      </c>
      <c r="B63" s="381" t="s">
        <v>513</v>
      </c>
      <c r="C63" s="370" t="str">
        <f>CONCATENATE(ROUND(100*VLOOKUP(C$7,'BASE DE DONNEES'!$A$1:$BX$45,57,0)/VLOOKUP(C$7,'BASE DE DONNEES'!$A$1:$BX$45,53,0),1)," %")</f>
        <v>0,4 %</v>
      </c>
      <c r="D63" s="385" t="str">
        <f>IF(D7&gt;1,CONCATENATE(ROUND(100*VLOOKUP(D$7,'BASE DE DONNEES'!$A$1:$BX$45,57,0)/VLOOKUP(D$7,'BASE DE DONNEES'!$A$1:$BX$45,53,0),1)," %"),0)</f>
        <v>0,8 %</v>
      </c>
      <c r="G63" s="14"/>
      <c r="H63" s="392"/>
      <c r="I63" s="14"/>
      <c r="J63" s="392"/>
      <c r="K63" s="392"/>
      <c r="L63" s="14"/>
      <c r="M63" s="14"/>
      <c r="N63" s="14"/>
    </row>
    <row r="64" spans="1:14" ht="17.25">
      <c r="A64" s="14">
        <v>58</v>
      </c>
      <c r="B64" s="381" t="s">
        <v>514</v>
      </c>
      <c r="C64" s="385" t="str">
        <f>CONCATENATE(ROUND(100*VLOOKUP(C$7,'BASE DE DONNEES'!$A$1:$BX$45,58,0)/VLOOKUP(C$7,'BASE DE DONNEES'!$A$1:$BX$45,53,0),1)," %")</f>
        <v>74 %</v>
      </c>
      <c r="D64" s="385" t="str">
        <f>IF(D$7&gt;1,CONCATENATE(ROUND(100*VLOOKUP(D$7,'BASE DE DONNEES'!$A$1:$BX$45,58,0)/VLOOKUP(D$7,'BASE DE DONNEES'!$A$1:$BX$45,53,0),1)," %"),0)</f>
        <v>39,7 %</v>
      </c>
      <c r="G64" s="393"/>
      <c r="H64" s="392"/>
      <c r="I64" s="393">
        <f>SUBSTITUTE(D60,"%","")/100</f>
        <v>0.215</v>
      </c>
      <c r="J64" s="393">
        <f>SUBSTITUTE(D61,"%","")/100</f>
        <v>1.6E-2</v>
      </c>
      <c r="K64" s="393">
        <f>SUBSTITUTE(D62,"%","")/100</f>
        <v>0.36200000000000004</v>
      </c>
      <c r="L64" s="393">
        <f>SUBSTITUTE(D63,"%","")/100</f>
        <v>8.0000000000000002E-3</v>
      </c>
      <c r="M64" s="393">
        <f>SUBSTITUTE(D64,"%","")/100</f>
        <v>0.39700000000000002</v>
      </c>
      <c r="N64" s="393" t="e">
        <f>SUBSTITUTE(D65,"%","")/100</f>
        <v>#VALUE!</v>
      </c>
    </row>
    <row r="65" spans="1:14" ht="17.25">
      <c r="A65" s="14">
        <v>59</v>
      </c>
      <c r="B65" s="381" t="s">
        <v>515</v>
      </c>
      <c r="C65" s="385" t="str">
        <f>CONCATENATE(ROUND(100*VLOOKUP(C$7,'BASE DE DONNEES'!$A$1:$BX$45,59,0)/VLOOKUP(C$7,'BASE DE DONNEES'!$A$1:$BX$45,53,0),1)," %")</f>
        <v>2,7 %</v>
      </c>
      <c r="D65" s="385" t="e">
        <f>IF(D7&gt;1,CONCATENATE(ROUND(100*VLOOKUP(D$7,'BASE DE DONNEES'!$A$1:$BX$45,59,0)/VLOOKUP(D$7,'BASE DE DONNEES'!$A$1:$BX$45,53,0),1)," %"),0)</f>
        <v>#VALUE!</v>
      </c>
      <c r="G65" s="395"/>
      <c r="H65" s="392"/>
      <c r="I65" s="396">
        <f>I64*SUBSTITUTE($D$58,"%","")*1/$D$56</f>
        <v>3.9332207166558004E-2</v>
      </c>
      <c r="J65" s="396">
        <f>J64*SUBSTITUTE($D$58,"%","")*1/$D$56</f>
        <v>2.9270479751857116E-3</v>
      </c>
      <c r="K65" s="396">
        <f>K64*SUBSTITUTE($D$58,"%","")*1/$D$56</f>
        <v>6.6224460438576743E-2</v>
      </c>
      <c r="L65" s="396">
        <f>L64*SUBSTITUTE($D$58,"%","")*1/$D$56</f>
        <v>1.4635239875928558E-3</v>
      </c>
      <c r="M65" s="396">
        <f t="shared" ref="M65:N65" si="2">M64*SUBSTITUTE($D$58,"%","")*1/$D$56</f>
        <v>7.2627377884295477E-2</v>
      </c>
      <c r="N65" s="396" t="e">
        <f t="shared" si="2"/>
        <v>#VALUE!</v>
      </c>
    </row>
    <row r="66" spans="1:14">
      <c r="A66" s="14">
        <v>60</v>
      </c>
      <c r="B66" s="362" t="s">
        <v>505</v>
      </c>
      <c r="G66" s="392"/>
      <c r="H66" s="392"/>
      <c r="I66" s="392"/>
      <c r="J66" s="392"/>
      <c r="K66" s="392"/>
      <c r="L66" s="392"/>
      <c r="M66" s="14"/>
      <c r="N66" s="14"/>
    </row>
    <row r="67" spans="1:14" ht="16.5" customHeight="1">
      <c r="A67" s="14">
        <v>61</v>
      </c>
      <c r="H67" s="397"/>
      <c r="I67" s="397"/>
      <c r="J67" s="397"/>
      <c r="K67" s="397"/>
      <c r="L67" s="397"/>
      <c r="M67" s="397"/>
      <c r="N67" s="397"/>
    </row>
    <row r="68" spans="1:14">
      <c r="A68" s="14"/>
      <c r="G68" s="511" t="str">
        <f>IF(D35&gt;1,CONCATENATE("Part de ménages touchant une allocation logement, selon le type, pour les populations de ",VLOOKUP(C$7,'BASE DE DONNEES'!$A$1:$BX$45,3,0)," et de ",VLOOKUP(D$7,'BASE DE DONNEES'!$A$1:$BX$45,3,0), " en 2013"),(CONCATENATE("Part de ménages touchant une allocation logement, selon le type, pour la population de",VLOOKUP(C$7,'BASE DE DONNEES'!$A$4:$BT$45,3,0), " en 2013" )))</f>
        <v>Part de ménages touchant une allocation logement, selon le type, pour les populations de STAINS et de LES LILAS en 2013</v>
      </c>
      <c r="H68" s="511"/>
      <c r="I68" s="511"/>
      <c r="J68" s="511"/>
      <c r="K68" s="511"/>
      <c r="L68" s="511"/>
      <c r="M68" s="511"/>
      <c r="N68" s="511"/>
    </row>
    <row r="69" spans="1:14">
      <c r="A69" s="14"/>
      <c r="G69" s="511"/>
      <c r="H69" s="511"/>
      <c r="I69" s="511"/>
      <c r="J69" s="511"/>
      <c r="K69" s="511"/>
      <c r="L69" s="511"/>
      <c r="M69" s="511"/>
      <c r="N69" s="511"/>
    </row>
    <row r="70" spans="1:14">
      <c r="A70" s="14">
        <v>62</v>
      </c>
      <c r="G70" s="397"/>
      <c r="H70" s="397"/>
      <c r="I70" s="397"/>
      <c r="J70" s="397"/>
      <c r="K70" s="397"/>
      <c r="L70" s="397"/>
      <c r="M70" s="397"/>
      <c r="N70" s="397"/>
    </row>
    <row r="71" spans="1:14" ht="18.75">
      <c r="A71" s="29">
        <v>63</v>
      </c>
      <c r="B71" s="398" t="s">
        <v>222</v>
      </c>
      <c r="C71" s="28"/>
      <c r="D71" s="18"/>
      <c r="E71" s="17"/>
      <c r="F71" s="17"/>
      <c r="G71" s="17"/>
      <c r="H71" s="17"/>
      <c r="I71" s="17"/>
      <c r="J71" s="17"/>
      <c r="K71" s="17"/>
      <c r="L71" s="17"/>
      <c r="M71" s="17"/>
      <c r="N71" s="17"/>
    </row>
    <row r="72" spans="1:14">
      <c r="A72" s="14">
        <v>64</v>
      </c>
      <c r="C72" s="1"/>
      <c r="D72" s="1"/>
      <c r="E72" s="2"/>
      <c r="F72" s="2"/>
      <c r="G72" s="2"/>
      <c r="H72" s="2"/>
      <c r="I72" s="2"/>
      <c r="J72" s="2"/>
      <c r="K72" s="2"/>
      <c r="L72" s="2"/>
      <c r="M72" s="2"/>
      <c r="N72" s="2"/>
    </row>
    <row r="73" spans="1:14" ht="36.75" customHeight="1">
      <c r="A73" s="14">
        <v>65</v>
      </c>
      <c r="B73" s="2"/>
      <c r="C73" s="369" t="str">
        <f>VLOOKUP(C$7,'BASE DE DONNEES'!$A$5:$C$45,3)</f>
        <v>STAINS</v>
      </c>
      <c r="D73" s="369" t="str">
        <f>IF(D7&gt;1,VLOOKUP(D$7,'BASE DE DONNEES'!$A$5:$C$45,3),"-")</f>
        <v>LES LILAS</v>
      </c>
      <c r="E73" s="2"/>
      <c r="F73" s="2"/>
      <c r="G73" s="2"/>
      <c r="H73" s="2"/>
      <c r="I73" s="2"/>
      <c r="J73" s="2"/>
      <c r="K73" s="2"/>
      <c r="L73" s="2"/>
      <c r="M73" s="2"/>
      <c r="N73" s="2"/>
    </row>
    <row r="74" spans="1:14" ht="17.25">
      <c r="A74" s="14">
        <v>66</v>
      </c>
      <c r="B74" s="381" t="s">
        <v>492</v>
      </c>
      <c r="C74" s="370">
        <f>VLOOKUP($C$7,'BASE DE DONNEES'!A1:BX45,8,0)+VLOOKUP($C$7,'BASE DE DONNEES'!A1:BX45,9,0)+0.5*(VLOOKUP($C$7,'BASE DE DONNEES'!A1:BX45,10,0))+0.5*(VLOOKUP($C$7,'BASE DE DONNEES'!A1:BX45,10,0))</f>
        <v>11732.350858930637</v>
      </c>
      <c r="D74" s="370">
        <f>IF(D7&gt;1,VLOOKUP($D$7,'BASE DE DONNEES'!A1:BX45,8,0)+VLOOKUP($D$7,'BASE DE DONNEES'!A1:BX45,9,0)+0.5*(VLOOKUP($D$7,'BASE DE DONNEES'!A1:BX45,10,0))+0.5*(VLOOKUP($D$7,'BASE DE DONNEES'!A1:BX45,10,0)), "-")</f>
        <v>5681.3939950011518</v>
      </c>
      <c r="E74" s="2"/>
      <c r="F74" s="2"/>
      <c r="G74" s="2"/>
      <c r="H74" s="2"/>
      <c r="I74" s="11" t="str">
        <f>C73</f>
        <v>STAINS</v>
      </c>
      <c r="J74" s="11" t="str">
        <f>D73</f>
        <v>LES LILAS</v>
      </c>
      <c r="K74" s="2"/>
      <c r="L74" s="2"/>
      <c r="M74" s="2"/>
      <c r="N74" s="2"/>
    </row>
    <row r="75" spans="1:14" ht="17.25">
      <c r="A75" s="14">
        <v>67</v>
      </c>
      <c r="B75" s="381" t="s">
        <v>496</v>
      </c>
      <c r="C75" s="370">
        <f>VLOOKUP($C$7,'BASE DE DONNEES'!A1:BX45,64,0)</f>
        <v>217</v>
      </c>
      <c r="D75" s="370">
        <f>IF(D7&gt;1,VLOOKUP($D$7,'BASE DE DONNEES'!A1:BX45,64,0), "-")</f>
        <v>59</v>
      </c>
      <c r="E75" s="2"/>
      <c r="F75" s="2"/>
      <c r="G75" s="2"/>
      <c r="H75" s="2" t="s">
        <v>509</v>
      </c>
      <c r="I75" s="366">
        <f>SUBSTITUTE(C76,"%","")/100</f>
        <v>1.8000000000000002E-2</v>
      </c>
      <c r="J75" s="366">
        <f>SUBSTITUTE(D76,"%","")/100</f>
        <v>0.01</v>
      </c>
      <c r="K75" s="2"/>
      <c r="L75" s="2"/>
      <c r="M75" s="2"/>
      <c r="N75" s="2"/>
    </row>
    <row r="76" spans="1:14" ht="17.25">
      <c r="A76" s="14">
        <v>68</v>
      </c>
      <c r="B76" s="384" t="s">
        <v>220</v>
      </c>
      <c r="C76" s="390" t="str">
        <f>IF(C7&gt;1,CONCATENATE(ROUND((C75/C74)*100, 1), "%"),1)</f>
        <v>1,8%</v>
      </c>
      <c r="D76" s="370" t="str">
        <f>IF(D7&gt;1,CONCATENATE(ROUND((D75/D74)*100, 1), "%"), "-")</f>
        <v>1%</v>
      </c>
      <c r="E76" s="2"/>
      <c r="F76" s="2"/>
      <c r="G76" s="2"/>
      <c r="H76" s="2" t="s">
        <v>508</v>
      </c>
      <c r="I76" s="366">
        <f>SUBSTITUTE(C79,"%","")/100</f>
        <v>0.03</v>
      </c>
      <c r="J76" s="366">
        <f>SUBSTITUTE(D79,"%","")/100</f>
        <v>1.2E-2</v>
      </c>
      <c r="K76" s="2"/>
      <c r="L76" s="2"/>
      <c r="M76" s="2"/>
      <c r="N76" s="2"/>
    </row>
    <row r="77" spans="1:14" ht="17.25">
      <c r="A77" s="14">
        <v>70</v>
      </c>
      <c r="B77" s="381" t="s">
        <v>498</v>
      </c>
      <c r="C77" s="385">
        <f>SUM(VLOOKUP(C$7,'BASE DE DONNEES'!$A$1:$BX$45,13,0),VLOOKUP(C$7,'BASE DE DONNEES'!$A$1:$BX$45,14,0),VLOOKUP(C$7,'BASE DE DONNEES'!$A$1:$BX$45,15,0),VLOOKUP(C$7,'BASE DE DONNEES'!$A$1:$BX$45,16,0),VLOOKUP(C$7,'BASE DE DONNEES'!$A$1:$BX$45,12,0),VLOOKUP(C$7,'BASE DE DONNEES'!$A$1:$BX$45,17,0),VLOOKUP(C$7,'BASE DE DONNEES'!$A$1:$BX$45,18,0),VLOOKUP(C$7,'BASE DE DONNEES'!$A$1:$BX$45,19,0),0.5*VLOOKUP(C$7,'BASE DE DONNEES'!$A$1:$BX$45,18,0),0.5*VLOOKUP(C$7,'BASE DE DONNEES'!$A$1:$BX$45,19,0))</f>
        <v>22925.2414787343</v>
      </c>
      <c r="D77" s="370">
        <f>IF(D7&gt;1,SUM(VLOOKUP(D$7,'BASE DE DONNEES'!$A$1:$BX$45,13,0),VLOOKUP(D$7,'BASE DE DONNEES'!$A$1:$BX$45,14,0),VLOOKUP(D$7,'BASE DE DONNEES'!$A$1:$BX$45,15,0),VLOOKUP(D$7,'BASE DE DONNEES'!$A$1:$BX$45,16,0),VLOOKUP(D$7,'BASE DE DONNEES'!$A$1:$BX$45,12,0),VLOOKUP(D$7,'BASE DE DONNEES'!$A$1:$BX$45,17,0),VLOOKUP(D$7,'BASE DE DONNEES'!$A$1:$BX$45,18,0),VLOOKUP(D$7,'BASE DE DONNEES'!$A$1:$BX$45,19,0),0.5*VLOOKUP(D$7,'BASE DE DONNEES'!$A$1:$BX$45,18,0),0.5*VLOOKUP(D$7,'BASE DE DONNEES'!$A$1:$BX$45,19,0)), "-")</f>
        <v>16762.564266435587</v>
      </c>
      <c r="E77" s="2"/>
      <c r="F77" s="2"/>
      <c r="G77" s="2"/>
      <c r="H77" s="2"/>
      <c r="I77" s="2"/>
      <c r="J77" s="2"/>
      <c r="K77" s="2"/>
      <c r="L77" s="2"/>
      <c r="M77" s="2"/>
      <c r="N77" s="2"/>
    </row>
    <row r="78" spans="1:14" ht="17.25">
      <c r="A78" s="14">
        <v>71</v>
      </c>
      <c r="B78" s="381" t="s">
        <v>497</v>
      </c>
      <c r="C78" s="370">
        <f>VLOOKUP($C$7,'BASE DE DONNEES'!A1:BX45,65,0)</f>
        <v>694</v>
      </c>
      <c r="D78" s="370">
        <f>IF(D7&gt;1,VLOOKUP($D7,'BASE DE DONNEES'!A1:BX45,65,0), "-")</f>
        <v>203</v>
      </c>
      <c r="E78" s="2"/>
      <c r="F78" s="2"/>
      <c r="G78" s="2"/>
      <c r="H78" s="2"/>
      <c r="I78" s="2"/>
      <c r="J78" s="2"/>
      <c r="K78" s="2"/>
      <c r="L78" s="2"/>
      <c r="M78" s="2"/>
      <c r="N78" s="2"/>
    </row>
    <row r="79" spans="1:14" ht="17.25">
      <c r="A79" s="14">
        <v>72</v>
      </c>
      <c r="B79" s="384" t="s">
        <v>220</v>
      </c>
      <c r="C79" s="385" t="str">
        <f>IF(C7&gt;1,CONCATENATE(ROUND((C78/C77)*100, 1), "%"),1)</f>
        <v>3%</v>
      </c>
      <c r="D79" s="370" t="str">
        <f>IF(D7&gt;1,CONCATENATE(ROUND((D78/D77)*100, 1), "%"),"-")</f>
        <v>1,2%</v>
      </c>
      <c r="E79" s="2"/>
      <c r="F79" s="2"/>
      <c r="G79" s="2"/>
      <c r="H79" s="2"/>
      <c r="I79" s="2"/>
      <c r="J79" s="2"/>
      <c r="K79" s="2"/>
      <c r="L79" s="2"/>
      <c r="M79" s="2"/>
      <c r="N79" s="2"/>
    </row>
    <row r="80" spans="1:14" ht="17.25">
      <c r="A80" s="14">
        <v>74</v>
      </c>
      <c r="B80" s="380" t="s">
        <v>516</v>
      </c>
      <c r="C80" s="385">
        <f>VLOOKUP($C$7,'BASE DE DONNEES'!$A1:$BX45,66,0)</f>
        <v>61</v>
      </c>
      <c r="D80" s="370">
        <f>IF(D7&gt;1,VLOOKUP($D$7,'BASE DE DONNEES'!$A1:$BX45,66,0), "-")</f>
        <v>27</v>
      </c>
      <c r="E80" s="2"/>
      <c r="F80" s="2"/>
      <c r="G80" s="2"/>
      <c r="H80" s="2"/>
      <c r="I80" s="2"/>
      <c r="J80" s="2"/>
      <c r="K80" s="2"/>
      <c r="L80" s="2"/>
      <c r="M80" s="2"/>
      <c r="N80" s="2"/>
    </row>
    <row r="81" spans="1:14">
      <c r="A81" s="14">
        <v>75</v>
      </c>
      <c r="B81" s="20" t="s">
        <v>505</v>
      </c>
      <c r="C81" s="12"/>
      <c r="D81" s="12"/>
      <c r="E81" s="2"/>
      <c r="F81" s="2"/>
      <c r="G81" s="2"/>
      <c r="H81" s="2"/>
      <c r="I81" s="2"/>
      <c r="J81" s="2"/>
      <c r="K81" s="2"/>
      <c r="L81" s="2"/>
      <c r="M81" s="2"/>
      <c r="N81" s="2"/>
    </row>
    <row r="82" spans="1:14">
      <c r="A82" s="14">
        <v>76</v>
      </c>
      <c r="G82" s="511" t="str">
        <f>IF(D48&gt;1,CONCATENATE("Part d'allocataires handicapés selon la tranche d'âge, pour les populations de ",VLOOKUP(C$7,'BASE DE DONNEES'!$A$1:$BX$45,3,0)," et de ",VLOOKUP(D$7,'BASE DE DONNEES'!$A$1:$BX$45,3,0), " en 2013"),(CONCATENATE("Part d'allocataires handicapés selon la tranche d'âge pour la commune de ",VLOOKUP(C$7,'BASE DE DONNEES'!$A$4:$BT$45,3,0), " en 2013" )))</f>
        <v>Part d'allocataires handicapés selon la tranche d'âge, pour les populations de STAINS et de LES LILAS en 2013</v>
      </c>
      <c r="H82" s="511"/>
      <c r="I82" s="511"/>
      <c r="J82" s="511"/>
      <c r="K82" s="511"/>
      <c r="L82" s="511"/>
      <c r="M82" s="511"/>
      <c r="N82" s="511"/>
    </row>
    <row r="83" spans="1:14">
      <c r="A83" s="14">
        <v>77</v>
      </c>
      <c r="G83" s="511"/>
      <c r="H83" s="511"/>
      <c r="I83" s="511"/>
      <c r="J83" s="511"/>
      <c r="K83" s="511"/>
      <c r="L83" s="511"/>
      <c r="M83" s="511"/>
      <c r="N83" s="511"/>
    </row>
    <row r="84" spans="1:14">
      <c r="A84" s="14">
        <v>83</v>
      </c>
    </row>
    <row r="85" spans="1:14" ht="18.75">
      <c r="A85" s="29">
        <v>84</v>
      </c>
      <c r="B85" s="398" t="s">
        <v>224</v>
      </c>
      <c r="C85" s="28"/>
      <c r="D85" s="18"/>
      <c r="E85" s="17"/>
      <c r="F85" s="17"/>
      <c r="G85" s="17"/>
      <c r="H85" s="17"/>
      <c r="I85" s="17"/>
      <c r="J85" s="17"/>
      <c r="K85" s="17"/>
      <c r="L85" s="17"/>
      <c r="M85" s="17"/>
      <c r="N85" s="17"/>
    </row>
    <row r="86" spans="1:14">
      <c r="A86" s="14">
        <v>85</v>
      </c>
      <c r="C86" s="1"/>
      <c r="D86" s="1"/>
      <c r="E86" s="2"/>
      <c r="F86" s="2"/>
      <c r="G86" s="2"/>
      <c r="H86" s="2"/>
      <c r="I86" s="2"/>
      <c r="J86" s="2"/>
      <c r="K86" s="2"/>
      <c r="L86" s="2"/>
    </row>
    <row r="87" spans="1:14" ht="39.75" customHeight="1">
      <c r="A87" s="14">
        <v>87</v>
      </c>
      <c r="B87" s="2"/>
      <c r="C87" s="369" t="str">
        <f>VLOOKUP(C$7,'BASE DE DONNEES'!$A$5:$C$45,3)</f>
        <v>STAINS</v>
      </c>
      <c r="D87" s="369" t="str">
        <f>IF(D7&gt;1,VLOOKUP(D$7,'BASE DE DONNEES'!$A$5:$C$45,3),"-")</f>
        <v>LES LILAS</v>
      </c>
      <c r="E87" s="2"/>
      <c r="F87" s="2"/>
      <c r="G87" s="2"/>
      <c r="H87" s="2"/>
      <c r="I87" s="19"/>
      <c r="J87" s="19"/>
      <c r="K87" s="19"/>
      <c r="L87" s="19"/>
    </row>
    <row r="88" spans="1:14" ht="17.25">
      <c r="A88" s="14">
        <v>88</v>
      </c>
      <c r="B88" s="381" t="s">
        <v>499</v>
      </c>
      <c r="C88" s="370">
        <f>SUM(VLOOKUP(C$7,'BASE DE DONNEES'!$A$1:$BX$45,16,0),VLOOKUP(C$7,'BASE DE DONNEES'!$A$1:$BX$45,17,0),VLOOKUP(C$7,'BASE DE DONNEES'!$A$1:$BX$45,18,0),VLOOKUP(C$7,'BASE DE DONNEES'!$A$1:$BX$45,19,0))</f>
        <v>5221.0967715029747</v>
      </c>
      <c r="D88" s="370">
        <f>IF(D$7&gt;0,SUM(VLOOKUP(D$7,'BASE DE DONNEES'!$A$1:$BX$45,16,0),VLOOKUP(D$7,'BASE DE DONNEES'!$A$1:$BX$45,17,0),VLOOKUP(D$7,'BASE DE DONNEES'!$A$1:$BX$45,18,0),VLOOKUP(D$7,'BASE DE DONNEES'!$A$1:$BX$45,19,0)), "-")</f>
        <v>4482.3543660681898</v>
      </c>
      <c r="E88" s="2"/>
      <c r="F88" s="2"/>
      <c r="G88" s="2"/>
      <c r="H88" s="2"/>
      <c r="I88" s="19"/>
      <c r="J88" s="19"/>
      <c r="K88" s="19"/>
      <c r="L88" s="19"/>
    </row>
    <row r="89" spans="1:14" ht="17.25">
      <c r="A89" s="14">
        <v>89</v>
      </c>
      <c r="B89" s="381" t="s">
        <v>500</v>
      </c>
      <c r="C89" s="370">
        <f>SUM(VLOOKUP(C$7,'BASE DE DONNEES'!$A$1:$BX$45,62,0),(VLOOKUP($C$7,'BASE DE DONNEES'!$A$1:$BX$45,63,0)))</f>
        <v>570</v>
      </c>
      <c r="D89" s="370">
        <f>IF(D7&gt;0,SUM(VLOOKUP(D$7,'BASE DE DONNEES'!$A$1:$BX$45,62,0),(VLOOKUP($C$7,'BASE DE DONNEES'!$A$1:$BX$45,63,0))), "-")</f>
        <v>567</v>
      </c>
      <c r="E89" s="2"/>
      <c r="F89" s="2"/>
      <c r="G89" s="2"/>
      <c r="H89" s="2"/>
      <c r="I89" s="38">
        <f>((SUBSTITUTE(C91," %","")/100*C89))/C88</f>
        <v>2.5655529070272409E-2</v>
      </c>
      <c r="J89" s="38">
        <f>((SUBSTITUTE(D91," %","")/100*D89))/D88</f>
        <v>2.9220581262273063E-2</v>
      </c>
      <c r="K89" s="19"/>
      <c r="L89" s="19"/>
    </row>
    <row r="90" spans="1:14" ht="17.25">
      <c r="A90" s="14">
        <v>90</v>
      </c>
      <c r="B90" s="384" t="s">
        <v>220</v>
      </c>
      <c r="C90" s="385" t="str">
        <f>CONCATENATE(ROUND((100*C89/C88),1)," %")</f>
        <v>10,9 %</v>
      </c>
      <c r="D90" s="385" t="str">
        <f>IF(D7&gt;0,CONCATENATE(ROUND((100*D89/D88),1)," %"),0)</f>
        <v>12,6 %</v>
      </c>
      <c r="E90" s="2"/>
      <c r="F90" s="2"/>
      <c r="G90" s="2"/>
      <c r="H90" s="2"/>
      <c r="I90" s="38">
        <f>((SUBSTITUTE(C92," %","")/100*C89))/C88</f>
        <v>8.3516935058546363E-2</v>
      </c>
      <c r="J90" s="38">
        <f>((SUBSTITUTE(D92," %","")/100*D89))/D88</f>
        <v>7.1343756848147213E-2</v>
      </c>
      <c r="K90" s="19"/>
      <c r="L90" s="19"/>
    </row>
    <row r="91" spans="1:14" ht="17.25">
      <c r="A91" s="14">
        <v>91</v>
      </c>
      <c r="B91" s="381" t="s">
        <v>226</v>
      </c>
      <c r="C91" s="370" t="str">
        <f>CONCATENATE(ROUND(100*VLOOKUP(C$7,'BASE DE DONNEES'!$A$1:$BX$45,62,0)/C89,1)," %")</f>
        <v>23,5 %</v>
      </c>
      <c r="D91" s="370" t="str">
        <f>IF(D$7,CONCATENATE(ROUND(100*VLOOKUP(D$7,'BASE DE DONNEES'!$A$1:$BX$45,62,0)/D89,1)," %"),"-")</f>
        <v>23,1 %</v>
      </c>
      <c r="E91" s="2"/>
      <c r="F91" s="2"/>
      <c r="G91" s="2"/>
      <c r="H91" s="2"/>
      <c r="I91" s="19"/>
      <c r="J91" s="19"/>
      <c r="K91" s="19"/>
      <c r="L91" s="19"/>
    </row>
    <row r="92" spans="1:14" ht="17.25">
      <c r="B92" s="381" t="s">
        <v>227</v>
      </c>
      <c r="C92" s="385" t="str">
        <f>CONCATENATE(ROUND(100*VLOOKUP(C$7,'BASE DE DONNEES'!$A$1:$BX$45,63,0)/C89,1)," %")</f>
        <v>76,5 %</v>
      </c>
      <c r="D92" s="385" t="str">
        <f>IF(D$7,CONCATENATE(ROUND(100*VLOOKUP(D$7,'BASE DE DONNEES'!$A$1:$BX$45,63,0)/D89,1)," %"),"-")</f>
        <v>56,4 %</v>
      </c>
      <c r="E92" s="2"/>
      <c r="F92" s="2"/>
      <c r="G92" s="2"/>
      <c r="H92" s="2"/>
      <c r="I92" s="19"/>
      <c r="J92" s="19"/>
      <c r="K92" s="19"/>
      <c r="L92" s="19"/>
    </row>
    <row r="93" spans="1:14">
      <c r="B93" s="362" t="s">
        <v>505</v>
      </c>
    </row>
    <row r="95" spans="1:14">
      <c r="G95" s="512" t="str">
        <f>IF(D48&gt;1,CONCATENATE("Part d'allocataires ADPA selon le type pour les habitants de plus de 60 ans, résidant à ",VLOOKUP(C$7,'BASE DE DONNEES'!$A$1:$BX$45,3,0)," et à ",VLOOKUP(D$7,'BASE DE DONNEES'!$A$1:$BX$45,3,0), " en 2013"),(CONCATENATE("Part d'allocataires ADPA selon le type pour les habitants de plus de 60 ans, résidant à",VLOOKUP(C$7,'BASE DE DONNEES'!$A$4:$BT$45,3,0), " en 2013" )))</f>
        <v>Part d'allocataires ADPA selon le type pour les habitants de plus de 60 ans, résidant à STAINS et à LES LILAS en 2013</v>
      </c>
      <c r="H95" s="512"/>
      <c r="I95" s="512"/>
      <c r="J95" s="512"/>
      <c r="K95" s="512"/>
      <c r="L95" s="512"/>
      <c r="M95" s="512"/>
      <c r="N95" s="512"/>
    </row>
    <row r="96" spans="1:14">
      <c r="G96" s="512"/>
      <c r="H96" s="512"/>
      <c r="I96" s="512"/>
      <c r="J96" s="512"/>
      <c r="K96" s="512"/>
      <c r="L96" s="512"/>
      <c r="M96" s="512"/>
      <c r="N96" s="512"/>
    </row>
  </sheetData>
  <mergeCells count="9">
    <mergeCell ref="P2:R5"/>
    <mergeCell ref="G82:N83"/>
    <mergeCell ref="G95:N96"/>
    <mergeCell ref="B2:M4"/>
    <mergeCell ref="G68:N69"/>
    <mergeCell ref="G55:N56"/>
    <mergeCell ref="B41:D41"/>
    <mergeCell ref="G21:N22"/>
    <mergeCell ref="G40:N41"/>
  </mergeCells>
  <dataValidations count="2">
    <dataValidation allowBlank="1" showInputMessage="1" showErrorMessage="1" promptTitle="Commune 1" prompt="Veuillez choisir la première commune dans le menu déroulant._x000a_" sqref="F15"/>
    <dataValidation allowBlank="1" showErrorMessage="1" promptTitle="Commune 1" prompt="Veuillez choisir la commune de votre choix dans le menu déroulant." sqref="C7"/>
  </dataValidations>
  <printOptions horizontalCentered="1" verticalCentered="1" gridLines="1"/>
  <pageMargins left="0" right="0" top="0" bottom="0" header="0" footer="0"/>
  <pageSetup paperSize="9" scale="5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1">
              <controlPr defaultSize="0" print="0" autoLine="0" autoPict="0">
                <anchor moveWithCells="1">
                  <from>
                    <xdr:col>2</xdr:col>
                    <xdr:colOff>9525</xdr:colOff>
                    <xdr:row>6</xdr:row>
                    <xdr:rowOff>180975</xdr:rowOff>
                  </from>
                  <to>
                    <xdr:col>3</xdr:col>
                    <xdr:colOff>9525</xdr:colOff>
                    <xdr:row>7</xdr:row>
                    <xdr:rowOff>428625</xdr:rowOff>
                  </to>
                </anchor>
              </controlPr>
            </control>
          </mc:Choice>
        </mc:AlternateContent>
        <mc:AlternateContent xmlns:mc="http://schemas.openxmlformats.org/markup-compatibility/2006">
          <mc:Choice Requires="x14">
            <control shapeId="5122" r:id="rId5" name="Drop Down 2">
              <controlPr defaultSize="0" print="0" autoLine="0" autoPict="0">
                <anchor moveWithCells="1">
                  <from>
                    <xdr:col>3</xdr:col>
                    <xdr:colOff>19050</xdr:colOff>
                    <xdr:row>6</xdr:row>
                    <xdr:rowOff>190500</xdr:rowOff>
                  </from>
                  <to>
                    <xdr:col>3</xdr:col>
                    <xdr:colOff>1085850</xdr:colOff>
                    <xdr:row>8</xdr:row>
                    <xdr:rowOff>0</xdr:rowOff>
                  </to>
                </anchor>
              </controlPr>
            </control>
          </mc:Choice>
        </mc:AlternateContent>
        <mc:AlternateContent xmlns:mc="http://schemas.openxmlformats.org/markup-compatibility/2006">
          <mc:Choice Requires="x14">
            <control shapeId="5131" r:id="rId6" name="Button 11">
              <controlPr defaultSize="0" print="0" autoFill="0" autoPict="0" macro="[0]!Enreg_PdfCOMM">
                <anchor moveWithCells="1" sizeWithCells="1">
                  <from>
                    <xdr:col>15</xdr:col>
                    <xdr:colOff>285750</xdr:colOff>
                    <xdr:row>14</xdr:row>
                    <xdr:rowOff>133350</xdr:rowOff>
                  </from>
                  <to>
                    <xdr:col>17</xdr:col>
                    <xdr:colOff>381000</xdr:colOff>
                    <xdr:row>22</xdr:row>
                    <xdr:rowOff>161925</xdr:rowOff>
                  </to>
                </anchor>
              </controlPr>
            </control>
          </mc:Choice>
        </mc:AlternateContent>
        <mc:AlternateContent xmlns:mc="http://schemas.openxmlformats.org/markup-compatibility/2006">
          <mc:Choice Requires="x14">
            <control shapeId="5132" r:id="rId7" name="Button 12">
              <controlPr defaultSize="0" print="0" autoFill="0" autoPict="0" macro="[0]!Bouton2_Cliquer">
                <anchor moveWithCells="1" sizeWithCells="1">
                  <from>
                    <xdr:col>15</xdr:col>
                    <xdr:colOff>333375</xdr:colOff>
                    <xdr:row>25</xdr:row>
                    <xdr:rowOff>0</xdr:rowOff>
                  </from>
                  <to>
                    <xdr:col>17</xdr:col>
                    <xdr:colOff>400050</xdr:colOff>
                    <xdr:row>31</xdr:row>
                    <xdr:rowOff>133350</xdr:rowOff>
                  </to>
                </anchor>
              </controlPr>
            </control>
          </mc:Choice>
        </mc:AlternateContent>
        <mc:AlternateContent xmlns:mc="http://schemas.openxmlformats.org/markup-compatibility/2006">
          <mc:Choice Requires="x14">
            <control shapeId="5133" r:id="rId8" name="Button 13">
              <controlPr defaultSize="0" print="0" autoFill="0" autoPict="0" macro="[0]!DEFINITONS">
                <anchor moveWithCells="1" sizeWithCells="1">
                  <from>
                    <xdr:col>15</xdr:col>
                    <xdr:colOff>342900</xdr:colOff>
                    <xdr:row>33</xdr:row>
                    <xdr:rowOff>171450</xdr:rowOff>
                  </from>
                  <to>
                    <xdr:col>17</xdr:col>
                    <xdr:colOff>400050</xdr:colOff>
                    <xdr:row>40</xdr:row>
                    <xdr:rowOff>190500</xdr:rowOff>
                  </to>
                </anchor>
              </controlPr>
            </control>
          </mc:Choice>
        </mc:AlternateContent>
        <mc:AlternateContent xmlns:mc="http://schemas.openxmlformats.org/markup-compatibility/2006">
          <mc:Choice Requires="x14">
            <control shapeId="5134" r:id="rId9" name="Button 14">
              <controlPr defaultSize="0" print="0" autoFill="0" autoPict="0" macro="[0]!Bouton8_Cliquer">
                <anchor moveWithCells="1" sizeWithCells="1">
                  <from>
                    <xdr:col>15</xdr:col>
                    <xdr:colOff>285750</xdr:colOff>
                    <xdr:row>5</xdr:row>
                    <xdr:rowOff>171450</xdr:rowOff>
                  </from>
                  <to>
                    <xdr:col>17</xdr:col>
                    <xdr:colOff>361950</xdr:colOff>
                    <xdr:row>11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theme="4" tint="0.59999389629810485"/>
    <pageSetUpPr fitToPage="1"/>
  </sheetPr>
  <dimension ref="A1:AO142"/>
  <sheetViews>
    <sheetView showGridLines="0" showRowColHeaders="0" showRuler="0" showWhiteSpace="0" view="pageBreakPreview" zoomScale="40" zoomScaleNormal="80" zoomScaleSheetLayoutView="40" zoomScalePageLayoutView="25" workbookViewId="0"/>
  </sheetViews>
  <sheetFormatPr baseColWidth="10" defaultColWidth="11" defaultRowHeight="16.5"/>
  <cols>
    <col min="1" max="1" width="3.625" style="44" customWidth="1"/>
    <col min="2" max="2" width="6" style="56" bestFit="1" customWidth="1"/>
    <col min="3" max="3" width="25.75" style="44" bestFit="1" customWidth="1"/>
    <col min="4" max="4" width="15.5" style="44" bestFit="1" customWidth="1"/>
    <col min="5" max="5" width="8" style="44" customWidth="1"/>
    <col min="6" max="6" width="25.75" style="44" bestFit="1" customWidth="1"/>
    <col min="7" max="7" width="14.25" style="44" customWidth="1"/>
    <col min="8" max="8" width="4.125" style="44" customWidth="1"/>
    <col min="9" max="9" width="16.625" style="44" customWidth="1"/>
    <col min="10" max="10" width="14.125" style="44" bestFit="1" customWidth="1"/>
    <col min="11" max="11" width="11" style="44"/>
    <col min="12" max="12" width="13.625" style="44" customWidth="1"/>
    <col min="13" max="13" width="6.125" style="44" customWidth="1"/>
    <col min="14" max="14" width="7.875" style="44" customWidth="1"/>
    <col min="15" max="15" width="20.875" style="44" bestFit="1" customWidth="1"/>
    <col min="16" max="16" width="1.375" style="44" customWidth="1"/>
    <col min="17" max="17" width="1.625" style="44" customWidth="1"/>
    <col min="18" max="16384" width="11" style="45"/>
  </cols>
  <sheetData>
    <row r="1" spans="1:35">
      <c r="B1" s="417"/>
      <c r="C1" s="43"/>
      <c r="D1" s="43"/>
      <c r="E1" s="43"/>
      <c r="F1" s="43"/>
      <c r="G1" s="43"/>
      <c r="H1" s="43"/>
      <c r="I1" s="43"/>
      <c r="J1" s="43"/>
      <c r="K1" s="43"/>
      <c r="L1" s="43"/>
      <c r="M1" s="43"/>
      <c r="N1" s="43"/>
      <c r="O1" s="43"/>
      <c r="P1" s="43"/>
      <c r="Q1" s="43"/>
      <c r="R1" s="44"/>
      <c r="S1" s="44"/>
      <c r="T1" s="44"/>
      <c r="U1" s="44"/>
      <c r="V1" s="44"/>
      <c r="W1" s="44"/>
      <c r="X1" s="44"/>
      <c r="Y1" s="44"/>
      <c r="Z1" s="44"/>
      <c r="AA1" s="44"/>
      <c r="AB1" s="44"/>
      <c r="AC1" s="44"/>
      <c r="AD1" s="44"/>
      <c r="AE1" s="44"/>
      <c r="AF1" s="44"/>
      <c r="AG1" s="44"/>
      <c r="AH1" s="44"/>
      <c r="AI1" s="44"/>
    </row>
    <row r="2" spans="1:35" ht="16.5" customHeight="1">
      <c r="A2" s="70"/>
      <c r="B2" s="516" t="str">
        <f>CONCATENATE("Etat des lieux sur les aides sociales en Seine Saint Denis (2013)")</f>
        <v>Etat des lieux sur les aides sociales en Seine Saint Denis (2013)</v>
      </c>
      <c r="C2" s="516"/>
      <c r="D2" s="516"/>
      <c r="E2" s="516"/>
      <c r="F2" s="516"/>
      <c r="G2" s="516"/>
      <c r="H2" s="516"/>
      <c r="I2" s="516"/>
      <c r="J2" s="516"/>
      <c r="K2" s="516"/>
      <c r="L2" s="516"/>
      <c r="M2" s="516"/>
      <c r="N2" s="516"/>
      <c r="O2" s="516"/>
      <c r="P2" s="516"/>
      <c r="Q2" s="516"/>
      <c r="R2" s="44"/>
      <c r="S2" s="479" t="s">
        <v>522</v>
      </c>
      <c r="T2" s="480"/>
      <c r="U2" s="481"/>
      <c r="V2" s="44"/>
      <c r="W2" s="44"/>
      <c r="X2" s="44"/>
      <c r="Y2" s="44"/>
      <c r="Z2" s="44"/>
      <c r="AA2" s="44"/>
      <c r="AB2" s="44"/>
      <c r="AC2" s="44"/>
      <c r="AD2" s="44"/>
      <c r="AE2" s="44"/>
      <c r="AF2" s="44"/>
      <c r="AG2" s="44"/>
      <c r="AH2" s="44"/>
      <c r="AI2" s="44"/>
    </row>
    <row r="3" spans="1:35" ht="16.5" customHeight="1">
      <c r="A3" s="70"/>
      <c r="B3" s="516"/>
      <c r="C3" s="516"/>
      <c r="D3" s="516"/>
      <c r="E3" s="516"/>
      <c r="F3" s="516"/>
      <c r="G3" s="516"/>
      <c r="H3" s="516"/>
      <c r="I3" s="516"/>
      <c r="J3" s="516"/>
      <c r="K3" s="516"/>
      <c r="L3" s="516"/>
      <c r="M3" s="516"/>
      <c r="N3" s="516"/>
      <c r="O3" s="516"/>
      <c r="P3" s="516"/>
      <c r="Q3" s="516"/>
      <c r="R3" s="44"/>
      <c r="S3" s="482"/>
      <c r="T3" s="483"/>
      <c r="U3" s="484"/>
      <c r="V3" s="44"/>
      <c r="W3" s="44"/>
      <c r="X3" s="44"/>
      <c r="Y3" s="44"/>
      <c r="Z3" s="44"/>
      <c r="AA3" s="44"/>
      <c r="AB3" s="44"/>
      <c r="AC3" s="44"/>
      <c r="AD3" s="44"/>
      <c r="AE3" s="44"/>
      <c r="AF3" s="44"/>
      <c r="AG3" s="44"/>
      <c r="AH3" s="44"/>
      <c r="AI3" s="44"/>
    </row>
    <row r="4" spans="1:35" ht="16.5" customHeight="1">
      <c r="A4" s="70"/>
      <c r="B4" s="516"/>
      <c r="C4" s="516"/>
      <c r="D4" s="516"/>
      <c r="E4" s="516"/>
      <c r="F4" s="516"/>
      <c r="G4" s="516"/>
      <c r="H4" s="516"/>
      <c r="I4" s="516"/>
      <c r="J4" s="516"/>
      <c r="K4" s="516"/>
      <c r="L4" s="516"/>
      <c r="M4" s="516"/>
      <c r="N4" s="516"/>
      <c r="O4" s="516"/>
      <c r="P4" s="516"/>
      <c r="Q4" s="516"/>
      <c r="R4" s="44"/>
      <c r="S4" s="482"/>
      <c r="T4" s="483"/>
      <c r="U4" s="484"/>
      <c r="V4" s="44"/>
      <c r="W4" s="44"/>
      <c r="X4" s="44"/>
      <c r="Y4" s="44"/>
      <c r="Z4" s="44"/>
      <c r="AA4" s="44"/>
      <c r="AB4" s="44"/>
      <c r="AC4" s="44"/>
      <c r="AD4" s="44"/>
      <c r="AE4" s="44"/>
      <c r="AF4" s="44"/>
      <c r="AG4" s="44"/>
      <c r="AH4" s="44"/>
      <c r="AI4" s="44"/>
    </row>
    <row r="5" spans="1:35" ht="22.5" customHeight="1">
      <c r="A5" s="419"/>
      <c r="B5" s="516"/>
      <c r="C5" s="516"/>
      <c r="D5" s="516"/>
      <c r="E5" s="516"/>
      <c r="F5" s="516"/>
      <c r="G5" s="516"/>
      <c r="H5" s="516"/>
      <c r="I5" s="516"/>
      <c r="J5" s="516"/>
      <c r="K5" s="516"/>
      <c r="L5" s="516"/>
      <c r="M5" s="516"/>
      <c r="N5" s="516"/>
      <c r="O5" s="516"/>
      <c r="P5" s="516"/>
      <c r="Q5" s="516"/>
      <c r="R5" s="44"/>
      <c r="S5" s="485"/>
      <c r="T5" s="486"/>
      <c r="U5" s="487"/>
      <c r="V5" s="44"/>
      <c r="W5" s="44"/>
      <c r="X5" s="44"/>
      <c r="Y5" s="44"/>
      <c r="Z5" s="44"/>
      <c r="AA5" s="44"/>
      <c r="AB5" s="44"/>
      <c r="AC5" s="44"/>
      <c r="AD5" s="44"/>
      <c r="AE5" s="44"/>
      <c r="AF5" s="44"/>
      <c r="AG5" s="44"/>
      <c r="AH5" s="44"/>
      <c r="AI5" s="44"/>
    </row>
    <row r="6" spans="1:35" ht="22.5">
      <c r="A6" s="43"/>
      <c r="B6" s="417"/>
      <c r="C6" s="524" t="str">
        <f>CONCATENATE(B8," : ", "Indicateur de ",B10)</f>
        <v>Démographie : Indicateur de Taux brut d'accroissement naturel (‰)</v>
      </c>
      <c r="D6" s="524"/>
      <c r="E6" s="524"/>
      <c r="F6" s="524"/>
      <c r="G6" s="524"/>
      <c r="H6" s="524"/>
      <c r="I6" s="524"/>
      <c r="J6" s="524"/>
      <c r="K6" s="524"/>
      <c r="L6" s="524"/>
      <c r="M6" s="524"/>
      <c r="N6" s="524"/>
      <c r="O6" s="524"/>
      <c r="P6" s="524"/>
      <c r="Q6" s="524"/>
      <c r="R6" s="44"/>
      <c r="S6" s="403"/>
      <c r="T6" s="2"/>
      <c r="U6" s="402"/>
      <c r="V6" s="44"/>
      <c r="W6" s="44"/>
      <c r="X6" s="44"/>
      <c r="Y6" s="44"/>
      <c r="Z6" s="44"/>
      <c r="AA6" s="44"/>
      <c r="AB6" s="44"/>
      <c r="AC6" s="44"/>
      <c r="AD6" s="44"/>
      <c r="AE6" s="44"/>
      <c r="AF6" s="44"/>
      <c r="AG6" s="44"/>
      <c r="AH6" s="44"/>
      <c r="AI6" s="44"/>
    </row>
    <row r="7" spans="1:35" ht="22.5">
      <c r="A7" s="43"/>
      <c r="B7" s="420" t="s">
        <v>432</v>
      </c>
      <c r="D7" s="1"/>
      <c r="E7" s="1"/>
      <c r="F7" s="355"/>
      <c r="G7" s="355"/>
      <c r="H7" s="355"/>
      <c r="I7" s="355"/>
      <c r="J7" s="355"/>
      <c r="K7" s="355"/>
      <c r="L7" s="355"/>
      <c r="M7" s="355"/>
      <c r="N7" s="355"/>
      <c r="O7" s="355"/>
      <c r="P7" s="355"/>
      <c r="Q7" s="355"/>
      <c r="R7" s="44"/>
      <c r="S7" s="403"/>
      <c r="T7" s="2"/>
      <c r="U7" s="402"/>
      <c r="V7" s="44"/>
      <c r="W7" s="44"/>
      <c r="X7" s="44"/>
      <c r="Y7" s="44"/>
      <c r="Z7" s="44"/>
      <c r="AA7" s="44"/>
      <c r="AB7" s="44"/>
      <c r="AC7" s="44"/>
      <c r="AD7" s="44"/>
      <c r="AE7" s="44"/>
      <c r="AF7" s="44"/>
      <c r="AG7" s="44"/>
      <c r="AH7" s="44"/>
      <c r="AI7" s="44"/>
    </row>
    <row r="8" spans="1:35" ht="20.25">
      <c r="A8" s="43"/>
      <c r="B8" s="532" t="s">
        <v>467</v>
      </c>
      <c r="C8" s="533"/>
      <c r="D8" s="533"/>
      <c r="E8" s="534"/>
      <c r="F8" s="43"/>
      <c r="G8" s="43"/>
      <c r="R8" s="44"/>
      <c r="S8" s="403"/>
      <c r="T8" s="2"/>
      <c r="U8" s="402"/>
      <c r="V8" s="44"/>
      <c r="W8" s="44"/>
      <c r="X8" s="44"/>
      <c r="Y8" s="44"/>
      <c r="Z8" s="44"/>
      <c r="AA8" s="44"/>
      <c r="AB8" s="44"/>
      <c r="AC8" s="44"/>
      <c r="AD8" s="44"/>
      <c r="AE8" s="44"/>
      <c r="AF8" s="44"/>
      <c r="AG8" s="44"/>
      <c r="AH8" s="44"/>
      <c r="AI8" s="44"/>
    </row>
    <row r="9" spans="1:35" ht="22.5">
      <c r="A9" s="43"/>
      <c r="B9" s="358" t="s">
        <v>433</v>
      </c>
      <c r="F9" s="52"/>
      <c r="G9" s="52"/>
      <c r="H9" s="52"/>
      <c r="I9" s="52"/>
      <c r="J9" s="52"/>
      <c r="K9" s="52"/>
      <c r="L9" s="52"/>
      <c r="R9" s="44"/>
      <c r="S9" s="403"/>
      <c r="T9" s="2"/>
      <c r="U9" s="402"/>
      <c r="V9" s="44"/>
      <c r="W9" s="44"/>
      <c r="X9" s="44"/>
      <c r="Y9" s="44"/>
      <c r="Z9" s="44"/>
      <c r="AA9" s="44"/>
      <c r="AB9" s="44"/>
      <c r="AC9" s="44"/>
      <c r="AD9" s="44"/>
      <c r="AE9" s="44"/>
      <c r="AF9" s="44"/>
      <c r="AG9" s="44"/>
      <c r="AH9" s="44"/>
      <c r="AI9" s="44"/>
    </row>
    <row r="10" spans="1:35" ht="20.25">
      <c r="A10" s="43"/>
      <c r="B10" s="529" t="s">
        <v>420</v>
      </c>
      <c r="C10" s="530"/>
      <c r="D10" s="530"/>
      <c r="E10" s="531"/>
      <c r="F10" s="416"/>
      <c r="G10" s="52"/>
      <c r="H10" s="52"/>
      <c r="I10" s="52"/>
      <c r="J10" s="52"/>
      <c r="K10" s="52"/>
      <c r="L10" s="52"/>
      <c r="R10" s="44"/>
      <c r="S10" s="403"/>
      <c r="T10" s="2"/>
      <c r="U10" s="402"/>
      <c r="V10" s="44"/>
      <c r="W10" s="44"/>
      <c r="X10" s="44"/>
      <c r="Y10" s="44"/>
      <c r="Z10" s="44"/>
      <c r="AA10" s="44"/>
      <c r="AB10" s="44"/>
      <c r="AC10" s="44"/>
      <c r="AD10" s="44"/>
      <c r="AE10" s="44"/>
      <c r="AF10" s="44"/>
      <c r="AG10" s="44"/>
      <c r="AH10" s="44"/>
      <c r="AI10" s="44"/>
    </row>
    <row r="11" spans="1:35">
      <c r="A11" s="43"/>
      <c r="B11" s="417"/>
      <c r="D11" s="1"/>
      <c r="H11" s="52"/>
      <c r="I11" s="52"/>
      <c r="J11" s="52"/>
      <c r="K11" s="52"/>
      <c r="L11" s="52"/>
      <c r="R11" s="44"/>
      <c r="S11" s="403"/>
      <c r="T11" s="2"/>
      <c r="U11" s="402"/>
      <c r="V11" s="44"/>
      <c r="W11" s="44"/>
      <c r="X11" s="44"/>
      <c r="Y11" s="44"/>
      <c r="Z11" s="44"/>
      <c r="AA11" s="44"/>
      <c r="AB11" s="44"/>
      <c r="AC11" s="44"/>
      <c r="AD11" s="44"/>
      <c r="AE11" s="44"/>
      <c r="AF11" s="44"/>
      <c r="AG11" s="44"/>
      <c r="AH11" s="44"/>
      <c r="AI11" s="44"/>
    </row>
    <row r="12" spans="1:35" ht="18.75" customHeight="1">
      <c r="A12" s="43"/>
      <c r="B12" s="417"/>
      <c r="F12" s="52"/>
      <c r="G12" s="52"/>
      <c r="H12" s="52"/>
      <c r="I12" s="52"/>
      <c r="J12" s="52"/>
      <c r="K12" s="52"/>
      <c r="L12" s="52"/>
      <c r="R12" s="44"/>
      <c r="S12" s="403"/>
      <c r="T12" s="2"/>
      <c r="U12" s="402"/>
      <c r="V12" s="44"/>
      <c r="W12" s="44"/>
      <c r="X12" s="44"/>
      <c r="Y12" s="44"/>
      <c r="Z12" s="44"/>
      <c r="AA12" s="44"/>
      <c r="AB12" s="44"/>
      <c r="AC12" s="44"/>
      <c r="AD12" s="44"/>
      <c r="AE12" s="44"/>
      <c r="AF12" s="44"/>
      <c r="AG12" s="44"/>
      <c r="AH12" s="44"/>
      <c r="AI12" s="44"/>
    </row>
    <row r="13" spans="1:35">
      <c r="A13" s="43"/>
      <c r="B13" s="417"/>
      <c r="F13" s="53"/>
      <c r="G13" s="52"/>
      <c r="H13" s="52"/>
      <c r="I13" s="52"/>
      <c r="J13" s="52"/>
      <c r="K13" s="52"/>
      <c r="L13" s="52"/>
      <c r="R13" s="44"/>
      <c r="S13" s="403"/>
      <c r="T13" s="2"/>
      <c r="U13" s="402"/>
      <c r="V13" s="44"/>
      <c r="W13" s="44"/>
      <c r="X13" s="44"/>
      <c r="Y13" s="44"/>
      <c r="Z13" s="44"/>
      <c r="AA13" s="44"/>
      <c r="AB13" s="44"/>
      <c r="AC13" s="44"/>
      <c r="AD13" s="44"/>
      <c r="AE13" s="44"/>
      <c r="AF13" s="44"/>
      <c r="AG13" s="44"/>
      <c r="AH13" s="44"/>
      <c r="AI13" s="44"/>
    </row>
    <row r="14" spans="1:35">
      <c r="A14" s="43"/>
      <c r="B14" s="418">
        <f t="shared" ref="B14:B53" si="0">RANK(D14,$D$14:$D$53,0)</f>
        <v>5</v>
      </c>
      <c r="C14" s="316" t="s">
        <v>62</v>
      </c>
      <c r="D14" s="50">
        <f>HLOOKUP(C14,'BASE DE DONNEES'!$B$77:$AS$140,64,0)</f>
        <v>20.633155440745526</v>
      </c>
      <c r="E14" s="314">
        <f>'BASE DE DONNEES'!CA5</f>
        <v>0</v>
      </c>
      <c r="F14" s="313"/>
      <c r="G14" s="55"/>
      <c r="H14" s="50"/>
      <c r="I14" s="50"/>
      <c r="J14" s="50"/>
      <c r="K14" s="50"/>
      <c r="L14" s="327"/>
      <c r="R14" s="44"/>
      <c r="S14" s="403"/>
      <c r="T14" s="2"/>
      <c r="U14" s="402"/>
      <c r="V14" s="44"/>
      <c r="W14" s="44"/>
      <c r="X14" s="44"/>
      <c r="Y14" s="44"/>
      <c r="Z14" s="44"/>
      <c r="AA14" s="44"/>
      <c r="AB14" s="44"/>
      <c r="AC14" s="44"/>
      <c r="AD14" s="44"/>
      <c r="AE14" s="44"/>
      <c r="AF14" s="44"/>
      <c r="AG14" s="44"/>
      <c r="AH14" s="44"/>
      <c r="AI14" s="44"/>
    </row>
    <row r="15" spans="1:35">
      <c r="A15" s="43"/>
      <c r="B15" s="418">
        <f t="shared" si="0"/>
        <v>33</v>
      </c>
      <c r="C15" s="316" t="s">
        <v>64</v>
      </c>
      <c r="D15" s="50">
        <f>HLOOKUP(C15,'BASE DE DONNEES'!$B$77:$AS$140,64,0)</f>
        <v>16.156239720376512</v>
      </c>
      <c r="E15" s="314">
        <f>'BASE DE DONNEES'!CA6</f>
        <v>0</v>
      </c>
      <c r="F15" s="313"/>
      <c r="G15" s="55"/>
      <c r="H15" s="50"/>
      <c r="I15" s="50"/>
      <c r="J15" s="50"/>
      <c r="K15" s="325"/>
      <c r="L15" s="43"/>
      <c r="M15" s="43"/>
      <c r="R15" s="44"/>
      <c r="S15" s="403"/>
      <c r="T15" s="2"/>
      <c r="U15" s="402"/>
      <c r="V15" s="44"/>
      <c r="W15" s="44"/>
      <c r="X15" s="44"/>
      <c r="Y15" s="44"/>
      <c r="Z15" s="44"/>
      <c r="AA15" s="44"/>
      <c r="AB15" s="44"/>
      <c r="AC15" s="44"/>
      <c r="AD15" s="44"/>
      <c r="AE15" s="44"/>
      <c r="AF15" s="44"/>
      <c r="AG15" s="44"/>
      <c r="AH15" s="44"/>
      <c r="AI15" s="44"/>
    </row>
    <row r="16" spans="1:35">
      <c r="B16" s="48">
        <f t="shared" si="0"/>
        <v>30</v>
      </c>
      <c r="C16" s="316" t="s">
        <v>66</v>
      </c>
      <c r="D16" s="50">
        <f>HLOOKUP(C16,'BASE DE DONNEES'!$B$77:$AS$140,64,0)</f>
        <v>16.760879330188601</v>
      </c>
      <c r="E16" s="314">
        <f>'BASE DE DONNEES'!CA7</f>
        <v>0</v>
      </c>
      <c r="F16" s="313"/>
      <c r="G16" s="55"/>
      <c r="H16" s="50"/>
      <c r="I16" s="50"/>
      <c r="J16" s="50"/>
      <c r="K16" s="325"/>
      <c r="L16" s="43"/>
      <c r="M16" s="43"/>
      <c r="R16" s="44"/>
      <c r="S16" s="403"/>
      <c r="T16" s="2"/>
      <c r="U16" s="402"/>
      <c r="V16" s="44"/>
      <c r="W16" s="44"/>
      <c r="X16" s="44"/>
      <c r="Y16" s="44"/>
      <c r="Z16" s="44"/>
      <c r="AA16" s="44"/>
      <c r="AB16" s="44"/>
      <c r="AC16" s="44"/>
      <c r="AD16" s="44"/>
      <c r="AE16" s="44"/>
      <c r="AF16" s="44"/>
      <c r="AG16" s="44"/>
      <c r="AH16" s="44"/>
      <c r="AI16" s="44"/>
    </row>
    <row r="17" spans="2:35">
      <c r="B17" s="48">
        <f t="shared" si="0"/>
        <v>18</v>
      </c>
      <c r="C17" s="316" t="s">
        <v>68</v>
      </c>
      <c r="D17" s="50">
        <f>HLOOKUP(C17,'BASE DE DONNEES'!$B$77:$AS$140,64,0)</f>
        <v>18.467937590078659</v>
      </c>
      <c r="E17" s="314"/>
      <c r="F17" s="313"/>
      <c r="G17" s="55"/>
      <c r="H17" s="50"/>
      <c r="I17" s="50"/>
      <c r="J17" s="50"/>
      <c r="K17" s="325"/>
      <c r="L17" s="43"/>
      <c r="M17" s="43"/>
      <c r="R17" s="44"/>
      <c r="S17" s="403"/>
      <c r="T17" s="2"/>
      <c r="U17" s="402"/>
      <c r="V17" s="44"/>
      <c r="W17" s="44"/>
      <c r="X17" s="44"/>
      <c r="Y17" s="44"/>
      <c r="Z17" s="44"/>
      <c r="AA17" s="44"/>
      <c r="AB17" s="44"/>
      <c r="AC17" s="44"/>
      <c r="AD17" s="44"/>
      <c r="AE17" s="44"/>
      <c r="AF17" s="44"/>
      <c r="AG17" s="44"/>
      <c r="AH17" s="44"/>
      <c r="AI17" s="44"/>
    </row>
    <row r="18" spans="2:35">
      <c r="B18" s="48">
        <f t="shared" si="0"/>
        <v>10</v>
      </c>
      <c r="C18" s="316" t="s">
        <v>70</v>
      </c>
      <c r="D18" s="50">
        <f>HLOOKUP(C18,'BASE DE DONNEES'!$B$77:$AS$140,64,0)</f>
        <v>19.451080119560906</v>
      </c>
      <c r="E18" s="314"/>
      <c r="F18" s="313"/>
      <c r="G18" s="55"/>
      <c r="H18" s="50"/>
      <c r="K18" s="325"/>
      <c r="L18" s="43"/>
      <c r="M18" s="43"/>
      <c r="P18" s="50"/>
      <c r="Q18" s="50"/>
      <c r="R18" s="44"/>
      <c r="S18" s="403"/>
      <c r="T18" s="2"/>
      <c r="U18" s="402"/>
      <c r="V18" s="44"/>
      <c r="W18" s="44"/>
      <c r="X18" s="44"/>
      <c r="Y18" s="44"/>
      <c r="Z18" s="44"/>
      <c r="AA18" s="44"/>
      <c r="AB18" s="44"/>
      <c r="AC18" s="44"/>
      <c r="AD18" s="44"/>
      <c r="AE18" s="44"/>
      <c r="AF18" s="44"/>
      <c r="AG18" s="44"/>
      <c r="AH18" s="44"/>
      <c r="AI18" s="44"/>
    </row>
    <row r="19" spans="2:35">
      <c r="B19" s="48">
        <f t="shared" si="0"/>
        <v>15</v>
      </c>
      <c r="C19" s="316" t="s">
        <v>72</v>
      </c>
      <c r="D19" s="50">
        <f>HLOOKUP(C19,'BASE DE DONNEES'!$B$77:$AS$140,64,0)</f>
        <v>19.057220165284669</v>
      </c>
      <c r="E19" s="314"/>
      <c r="F19" s="313"/>
      <c r="G19" s="55"/>
      <c r="H19" s="50"/>
      <c r="K19" s="325"/>
      <c r="L19" s="43"/>
      <c r="M19" s="2"/>
      <c r="N19" s="2"/>
      <c r="O19" s="2"/>
      <c r="R19" s="44"/>
      <c r="S19" s="403"/>
      <c r="T19" s="2"/>
      <c r="U19" s="402"/>
      <c r="V19" s="44"/>
      <c r="W19" s="44"/>
      <c r="X19" s="44"/>
      <c r="Y19" s="44"/>
      <c r="Z19" s="44"/>
      <c r="AA19" s="44"/>
      <c r="AB19" s="44"/>
      <c r="AC19" s="44"/>
      <c r="AD19" s="44"/>
      <c r="AE19" s="44"/>
      <c r="AF19" s="44"/>
      <c r="AG19" s="44"/>
      <c r="AH19" s="44"/>
      <c r="AI19" s="44"/>
    </row>
    <row r="20" spans="2:35">
      <c r="B20" s="48">
        <f t="shared" si="0"/>
        <v>4</v>
      </c>
      <c r="C20" s="316" t="s">
        <v>74</v>
      </c>
      <c r="D20" s="50">
        <f>HLOOKUP(C20,'BASE DE DONNEES'!$B$77:$AS$140,64,0)</f>
        <v>21.238243295835147</v>
      </c>
      <c r="E20" s="49"/>
      <c r="F20" s="324"/>
      <c r="G20" s="101"/>
      <c r="H20" s="51"/>
      <c r="K20" s="326"/>
      <c r="L20" s="43"/>
      <c r="M20" s="2"/>
      <c r="R20" s="44"/>
      <c r="S20" s="403"/>
      <c r="T20" s="2"/>
      <c r="U20" s="402"/>
      <c r="V20" s="44"/>
      <c r="W20" s="44"/>
      <c r="X20" s="44"/>
      <c r="Y20" s="44"/>
      <c r="Z20" s="44"/>
      <c r="AA20" s="44"/>
      <c r="AB20" s="44"/>
      <c r="AC20" s="44"/>
      <c r="AD20" s="44"/>
      <c r="AE20" s="44"/>
      <c r="AF20" s="44"/>
      <c r="AG20" s="44"/>
      <c r="AH20" s="44"/>
      <c r="AI20" s="44"/>
    </row>
    <row r="21" spans="2:35">
      <c r="B21" s="48">
        <f t="shared" si="0"/>
        <v>1</v>
      </c>
      <c r="C21" s="316" t="s">
        <v>76</v>
      </c>
      <c r="D21" s="50">
        <f>HLOOKUP(C21,'BASE DE DONNEES'!$B$77:$AS$140,64,0)</f>
        <v>23.11818076383139</v>
      </c>
      <c r="E21" s="49"/>
      <c r="F21" s="313"/>
      <c r="G21" s="55"/>
      <c r="H21" s="50"/>
      <c r="K21" s="325"/>
      <c r="L21" s="43"/>
      <c r="M21" s="2"/>
      <c r="R21" s="44"/>
      <c r="S21" s="403"/>
      <c r="T21" s="2"/>
      <c r="U21" s="402"/>
      <c r="V21" s="44"/>
      <c r="W21" s="44"/>
      <c r="X21" s="44"/>
      <c r="Y21" s="44"/>
      <c r="Z21" s="44"/>
      <c r="AA21" s="44"/>
      <c r="AB21" s="44"/>
      <c r="AC21" s="44"/>
      <c r="AD21" s="44"/>
      <c r="AE21" s="44"/>
      <c r="AF21" s="44"/>
      <c r="AG21" s="44"/>
      <c r="AH21" s="44"/>
      <c r="AI21" s="44"/>
    </row>
    <row r="22" spans="2:35">
      <c r="B22" s="48">
        <f t="shared" si="0"/>
        <v>39</v>
      </c>
      <c r="C22" s="316" t="s">
        <v>78</v>
      </c>
      <c r="D22" s="50">
        <f>HLOOKUP(C22,'BASE DE DONNEES'!$B$77:$AS$140,64,0)</f>
        <v>13.779221542535403</v>
      </c>
      <c r="E22" s="49"/>
      <c r="F22" s="313"/>
      <c r="G22" s="55"/>
      <c r="H22" s="50"/>
      <c r="K22" s="325"/>
      <c r="L22" s="43"/>
      <c r="M22" s="2"/>
      <c r="R22" s="44"/>
      <c r="S22" s="403"/>
      <c r="T22" s="2"/>
      <c r="U22" s="402"/>
      <c r="V22" s="44"/>
      <c r="W22" s="44"/>
      <c r="X22" s="44"/>
      <c r="Y22" s="44"/>
      <c r="Z22" s="44"/>
      <c r="AA22" s="44"/>
      <c r="AB22" s="44"/>
      <c r="AC22" s="44"/>
      <c r="AD22" s="44"/>
      <c r="AE22" s="44"/>
      <c r="AF22" s="44"/>
      <c r="AG22" s="44"/>
      <c r="AH22" s="44"/>
      <c r="AI22" s="44"/>
    </row>
    <row r="23" spans="2:35">
      <c r="B23" s="48">
        <f t="shared" si="0"/>
        <v>7</v>
      </c>
      <c r="C23" s="316" t="s">
        <v>80</v>
      </c>
      <c r="D23" s="50">
        <f>HLOOKUP(C23,'BASE DE DONNEES'!$B$77:$AS$140,64,0)</f>
        <v>20.411009102985883</v>
      </c>
      <c r="E23" s="49"/>
      <c r="F23" s="313"/>
      <c r="G23" s="55"/>
      <c r="H23" s="50"/>
      <c r="K23" s="325"/>
      <c r="L23" s="43"/>
      <c r="M23" s="2"/>
      <c r="R23" s="44"/>
      <c r="S23" s="403"/>
      <c r="T23" s="2"/>
      <c r="U23" s="402"/>
      <c r="V23" s="44"/>
      <c r="W23" s="44"/>
      <c r="X23" s="44"/>
      <c r="Y23" s="44"/>
      <c r="Z23" s="44"/>
      <c r="AA23" s="44"/>
      <c r="AB23" s="44"/>
      <c r="AC23" s="44"/>
      <c r="AD23" s="44"/>
      <c r="AE23" s="44"/>
      <c r="AF23" s="44"/>
      <c r="AG23" s="44"/>
      <c r="AH23" s="44"/>
      <c r="AI23" s="44"/>
    </row>
    <row r="24" spans="2:35">
      <c r="B24" s="48">
        <f t="shared" si="0"/>
        <v>23</v>
      </c>
      <c r="C24" s="316" t="s">
        <v>82</v>
      </c>
      <c r="D24" s="50">
        <f>HLOOKUP(C24,'BASE DE DONNEES'!$B$77:$AS$140,64,0)</f>
        <v>17.932696598292683</v>
      </c>
      <c r="E24" s="49"/>
      <c r="F24" s="313"/>
      <c r="G24" s="55"/>
      <c r="H24" s="50"/>
      <c r="K24" s="325"/>
      <c r="L24" s="43"/>
      <c r="M24" s="2"/>
      <c r="R24" s="44"/>
      <c r="S24" s="403"/>
      <c r="T24" s="2"/>
      <c r="U24" s="402"/>
      <c r="V24" s="44"/>
      <c r="W24" s="44"/>
      <c r="X24" s="44"/>
      <c r="Y24" s="44"/>
      <c r="Z24" s="44"/>
      <c r="AA24" s="44"/>
      <c r="AB24" s="44"/>
      <c r="AC24" s="44"/>
      <c r="AD24" s="44"/>
      <c r="AE24" s="44"/>
      <c r="AF24" s="44"/>
      <c r="AG24" s="44"/>
      <c r="AH24" s="44"/>
      <c r="AI24" s="44"/>
    </row>
    <row r="25" spans="2:35">
      <c r="B25" s="48">
        <f t="shared" si="0"/>
        <v>2</v>
      </c>
      <c r="C25" s="316" t="s">
        <v>84</v>
      </c>
      <c r="D25" s="50">
        <f>HLOOKUP(C25,'BASE DE DONNEES'!$B$77:$AS$140,64,0)</f>
        <v>22.675205875765791</v>
      </c>
      <c r="E25" s="49"/>
      <c r="F25" s="313"/>
      <c r="G25" s="55"/>
      <c r="H25" s="50"/>
      <c r="K25" s="325"/>
      <c r="L25" s="43"/>
      <c r="M25" s="43"/>
      <c r="R25" s="44"/>
      <c r="S25" s="403"/>
      <c r="T25" s="2"/>
      <c r="U25" s="402"/>
      <c r="V25" s="44"/>
      <c r="W25" s="44"/>
      <c r="X25" s="44"/>
      <c r="Y25" s="44"/>
      <c r="Z25" s="44"/>
      <c r="AA25" s="44"/>
      <c r="AB25" s="44"/>
      <c r="AC25" s="44"/>
      <c r="AD25" s="44"/>
      <c r="AE25" s="44"/>
      <c r="AF25" s="44"/>
      <c r="AG25" s="44"/>
      <c r="AH25" s="44"/>
      <c r="AI25" s="44"/>
    </row>
    <row r="26" spans="2:35">
      <c r="B26" s="48">
        <f t="shared" si="0"/>
        <v>9</v>
      </c>
      <c r="C26" s="316" t="s">
        <v>86</v>
      </c>
      <c r="D26" s="50">
        <f>HLOOKUP(C26,'BASE DE DONNEES'!$B$77:$AS$140,64,0)</f>
        <v>19.831819964916445</v>
      </c>
      <c r="E26" s="49"/>
      <c r="F26" s="313"/>
      <c r="G26" s="55"/>
      <c r="H26" s="50"/>
      <c r="K26" s="325"/>
      <c r="L26" s="43"/>
      <c r="M26" s="43"/>
      <c r="R26" s="44"/>
      <c r="S26" s="403"/>
      <c r="T26" s="2"/>
      <c r="U26" s="402"/>
      <c r="V26" s="44"/>
      <c r="W26" s="44"/>
      <c r="X26" s="44"/>
      <c r="Y26" s="44"/>
      <c r="Z26" s="44"/>
      <c r="AA26" s="44"/>
      <c r="AB26" s="44"/>
      <c r="AC26" s="44"/>
      <c r="AD26" s="44"/>
      <c r="AE26" s="44"/>
      <c r="AF26" s="44"/>
      <c r="AG26" s="44"/>
      <c r="AH26" s="44"/>
      <c r="AI26" s="44"/>
    </row>
    <row r="27" spans="2:35">
      <c r="B27" s="48">
        <f t="shared" si="0"/>
        <v>27</v>
      </c>
      <c r="C27" s="316" t="s">
        <v>88</v>
      </c>
      <c r="D27" s="50">
        <f>HLOOKUP(C27,'BASE DE DONNEES'!$B$77:$AS$140,64,0)</f>
        <v>17.512945399795811</v>
      </c>
      <c r="E27" s="49"/>
      <c r="F27" s="313"/>
      <c r="G27" s="55"/>
      <c r="H27" s="50"/>
      <c r="K27" s="50"/>
      <c r="R27" s="44"/>
      <c r="S27" s="403"/>
      <c r="T27" s="2"/>
      <c r="U27" s="402"/>
      <c r="V27" s="44"/>
      <c r="W27" s="44"/>
      <c r="X27" s="44"/>
      <c r="Y27" s="44"/>
      <c r="Z27" s="44"/>
      <c r="AA27" s="44"/>
      <c r="AB27" s="44"/>
      <c r="AC27" s="44"/>
      <c r="AD27" s="44"/>
      <c r="AE27" s="44"/>
      <c r="AF27" s="44"/>
      <c r="AG27" s="44"/>
      <c r="AH27" s="44"/>
      <c r="AI27" s="44"/>
    </row>
    <row r="28" spans="2:35">
      <c r="B28" s="48">
        <f t="shared" si="0"/>
        <v>40</v>
      </c>
      <c r="C28" s="316" t="s">
        <v>90</v>
      </c>
      <c r="D28" s="50">
        <f>HLOOKUP(C28,'BASE DE DONNEES'!$B$77:$AS$140,64,0)</f>
        <v>11.386545583240062</v>
      </c>
      <c r="E28" s="49"/>
      <c r="F28" s="313"/>
      <c r="G28" s="55"/>
      <c r="H28" s="50"/>
      <c r="K28" s="50"/>
      <c r="R28" s="44"/>
      <c r="S28" s="403"/>
      <c r="T28" s="2"/>
      <c r="U28" s="402"/>
      <c r="V28" s="44"/>
      <c r="W28" s="44"/>
      <c r="X28" s="44"/>
      <c r="Y28" s="44"/>
      <c r="Z28" s="44"/>
      <c r="AA28" s="44"/>
      <c r="AB28" s="44"/>
      <c r="AC28" s="44"/>
      <c r="AD28" s="44"/>
      <c r="AE28" s="44"/>
      <c r="AF28" s="44"/>
      <c r="AG28" s="44"/>
      <c r="AH28" s="44"/>
      <c r="AI28" s="44"/>
    </row>
    <row r="29" spans="2:35">
      <c r="B29" s="48">
        <f t="shared" si="0"/>
        <v>8</v>
      </c>
      <c r="C29" s="316" t="s">
        <v>92</v>
      </c>
      <c r="D29" s="50">
        <f>HLOOKUP(C29,'BASE DE DONNEES'!$B$77:$AS$140,64,0)</f>
        <v>20.230687210184517</v>
      </c>
      <c r="E29" s="49"/>
      <c r="F29" s="313"/>
      <c r="G29" s="55"/>
      <c r="H29" s="50"/>
      <c r="I29" s="50"/>
      <c r="J29" s="50"/>
      <c r="K29" s="50"/>
      <c r="R29" s="44"/>
      <c r="S29" s="403"/>
      <c r="T29" s="2"/>
      <c r="U29" s="402"/>
      <c r="V29" s="44"/>
      <c r="W29" s="44"/>
      <c r="X29" s="44"/>
      <c r="Y29" s="44"/>
      <c r="Z29" s="44"/>
      <c r="AA29" s="44"/>
      <c r="AB29" s="44"/>
      <c r="AC29" s="44"/>
      <c r="AD29" s="44"/>
      <c r="AE29" s="44"/>
      <c r="AF29" s="44"/>
      <c r="AG29" s="44"/>
      <c r="AH29" s="44"/>
      <c r="AI29" s="44"/>
    </row>
    <row r="30" spans="2:35" ht="16.5" customHeight="1">
      <c r="B30" s="48">
        <f t="shared" si="0"/>
        <v>34</v>
      </c>
      <c r="C30" s="316" t="s">
        <v>94</v>
      </c>
      <c r="D30" s="50">
        <f>HLOOKUP(C30,'BASE DE DONNEES'!$B$77:$AS$140,64,0)</f>
        <v>15.937034478340207</v>
      </c>
      <c r="E30" s="49"/>
      <c r="F30" s="313"/>
      <c r="G30" s="55"/>
      <c r="H30" s="50"/>
      <c r="I30" s="50"/>
      <c r="J30" s="50"/>
      <c r="K30" s="50"/>
      <c r="M30" s="518" t="str">
        <f xml:space="preserve"> CONCATENATE("Valeurs de ",B10," prises par les communes de Seine Saint Denis en 2013")</f>
        <v>Valeurs de Taux brut d'accroissement naturel (‰) prises par les communes de Seine Saint Denis en 2013</v>
      </c>
      <c r="N30" s="519"/>
      <c r="O30" s="519"/>
      <c r="P30" s="520"/>
      <c r="R30" s="44"/>
      <c r="S30" s="403"/>
      <c r="T30" s="2"/>
      <c r="U30" s="402"/>
      <c r="V30" s="44"/>
      <c r="W30" s="44"/>
      <c r="X30" s="44"/>
      <c r="Y30" s="44"/>
      <c r="Z30" s="44"/>
      <c r="AA30" s="44"/>
      <c r="AB30" s="44"/>
      <c r="AC30" s="44"/>
      <c r="AD30" s="44"/>
      <c r="AE30" s="44"/>
      <c r="AF30" s="44"/>
      <c r="AG30" s="44"/>
      <c r="AH30" s="44"/>
      <c r="AI30" s="44"/>
    </row>
    <row r="31" spans="2:35">
      <c r="B31" s="48">
        <f t="shared" si="0"/>
        <v>31</v>
      </c>
      <c r="C31" s="316" t="s">
        <v>96</v>
      </c>
      <c r="D31" s="50">
        <f>HLOOKUP(C31,'BASE DE DONNEES'!$B$77:$AS$140,64,0)</f>
        <v>16.509821560718443</v>
      </c>
      <c r="E31" s="49"/>
      <c r="F31" s="313"/>
      <c r="G31" s="55"/>
      <c r="H31" s="50"/>
      <c r="I31" s="50"/>
      <c r="J31" s="50"/>
      <c r="K31" s="50"/>
      <c r="M31" s="521"/>
      <c r="N31" s="522"/>
      <c r="O31" s="522"/>
      <c r="P31" s="523"/>
      <c r="R31" s="44"/>
      <c r="S31" s="403"/>
      <c r="T31" s="2"/>
      <c r="U31" s="402"/>
      <c r="V31" s="44"/>
      <c r="W31" s="44"/>
      <c r="X31" s="44"/>
      <c r="Y31" s="44"/>
      <c r="Z31" s="44"/>
      <c r="AA31" s="44"/>
      <c r="AB31" s="44"/>
      <c r="AC31" s="44"/>
      <c r="AD31" s="44"/>
      <c r="AE31" s="44"/>
      <c r="AF31" s="44"/>
      <c r="AG31" s="44"/>
      <c r="AH31" s="44"/>
      <c r="AI31" s="44"/>
    </row>
    <row r="32" spans="2:35" ht="16.5" customHeight="1">
      <c r="B32" s="48">
        <f t="shared" si="0"/>
        <v>32</v>
      </c>
      <c r="C32" s="316" t="s">
        <v>98</v>
      </c>
      <c r="D32" s="50">
        <f>HLOOKUP(C32,'BASE DE DONNEES'!$B$77:$AS$140,64,0)</f>
        <v>16.419839737214154</v>
      </c>
      <c r="E32" s="49"/>
      <c r="F32" s="313"/>
      <c r="G32" s="55"/>
      <c r="H32" s="50"/>
      <c r="I32" s="50"/>
      <c r="J32" s="50"/>
      <c r="K32" s="50"/>
      <c r="M32" s="521"/>
      <c r="N32" s="522"/>
      <c r="O32" s="522"/>
      <c r="P32" s="523"/>
      <c r="R32" s="44"/>
      <c r="S32" s="403"/>
      <c r="T32" s="2"/>
      <c r="U32" s="402"/>
      <c r="V32" s="44"/>
      <c r="W32" s="44"/>
      <c r="X32" s="44"/>
      <c r="Y32" s="44"/>
      <c r="Z32" s="44"/>
      <c r="AA32" s="44"/>
      <c r="AB32" s="44"/>
      <c r="AC32" s="44"/>
      <c r="AD32" s="44"/>
      <c r="AE32" s="44"/>
      <c r="AF32" s="44"/>
      <c r="AG32" s="44"/>
      <c r="AH32" s="44"/>
      <c r="AI32" s="44"/>
    </row>
    <row r="33" spans="2:35">
      <c r="B33" s="48">
        <f t="shared" si="0"/>
        <v>22</v>
      </c>
      <c r="C33" s="316" t="s">
        <v>100</v>
      </c>
      <c r="D33" s="50">
        <f>HLOOKUP(C33,'BASE DE DONNEES'!$B$77:$AS$140,64,0)</f>
        <v>18.122387589373606</v>
      </c>
      <c r="E33" s="49"/>
      <c r="F33" s="313"/>
      <c r="G33" s="55"/>
      <c r="H33" s="50"/>
      <c r="I33" s="50"/>
      <c r="J33" s="50"/>
      <c r="K33" s="50"/>
      <c r="M33" s="521"/>
      <c r="N33" s="522"/>
      <c r="O33" s="522"/>
      <c r="P33" s="523"/>
      <c r="R33" s="44"/>
      <c r="S33" s="403"/>
      <c r="T33" s="2"/>
      <c r="U33" s="402"/>
      <c r="V33" s="44"/>
      <c r="W33" s="44"/>
      <c r="X33" s="44"/>
      <c r="Y33" s="44"/>
      <c r="Z33" s="44"/>
      <c r="AA33" s="44"/>
      <c r="AB33" s="44"/>
      <c r="AC33" s="44"/>
      <c r="AD33" s="44"/>
      <c r="AE33" s="44"/>
      <c r="AF33" s="44"/>
      <c r="AG33" s="44"/>
      <c r="AH33" s="44"/>
      <c r="AI33" s="44"/>
    </row>
    <row r="34" spans="2:35">
      <c r="B34" s="48">
        <f t="shared" si="0"/>
        <v>37</v>
      </c>
      <c r="C34" s="316" t="s">
        <v>102</v>
      </c>
      <c r="D34" s="50">
        <f>HLOOKUP(C34,'BASE DE DONNEES'!$B$77:$AS$140,64,0)</f>
        <v>15.156155052986509</v>
      </c>
      <c r="E34" s="49"/>
      <c r="F34" s="313"/>
      <c r="G34" s="55"/>
      <c r="H34" s="50"/>
      <c r="I34" s="50"/>
      <c r="J34" s="50"/>
      <c r="K34" s="50"/>
      <c r="M34" s="521"/>
      <c r="N34" s="522"/>
      <c r="O34" s="522"/>
      <c r="P34" s="523"/>
      <c r="R34" s="44"/>
      <c r="S34" s="403"/>
      <c r="T34" s="2"/>
      <c r="U34" s="402"/>
      <c r="V34" s="44"/>
      <c r="W34" s="44"/>
      <c r="X34" s="44"/>
      <c r="Y34" s="44"/>
      <c r="Z34" s="44"/>
      <c r="AA34" s="44"/>
      <c r="AB34" s="44"/>
      <c r="AC34" s="44"/>
      <c r="AD34" s="44"/>
      <c r="AE34" s="44"/>
      <c r="AF34" s="44"/>
      <c r="AG34" s="44"/>
      <c r="AH34" s="44"/>
      <c r="AI34" s="44"/>
    </row>
    <row r="35" spans="2:35">
      <c r="B35" s="48">
        <f t="shared" si="0"/>
        <v>24</v>
      </c>
      <c r="C35" s="316" t="s">
        <v>104</v>
      </c>
      <c r="D35" s="50">
        <f>HLOOKUP(C35,'BASE DE DONNEES'!$B$77:$AS$140,64,0)</f>
        <v>17.839864852976277</v>
      </c>
      <c r="E35" s="49"/>
      <c r="F35" s="313"/>
      <c r="G35" s="55"/>
      <c r="H35" s="50"/>
      <c r="I35" s="50"/>
      <c r="J35" s="50"/>
      <c r="K35" s="50"/>
      <c r="M35" s="411"/>
      <c r="N35" s="43"/>
      <c r="O35" s="43"/>
      <c r="P35" s="412"/>
      <c r="R35" s="44"/>
      <c r="S35" s="403"/>
      <c r="T35" s="2"/>
      <c r="U35" s="402"/>
      <c r="V35" s="44"/>
      <c r="W35" s="44"/>
      <c r="X35" s="44"/>
      <c r="Y35" s="44"/>
      <c r="Z35" s="44"/>
      <c r="AA35" s="44"/>
      <c r="AB35" s="44"/>
      <c r="AC35" s="44"/>
      <c r="AD35" s="44"/>
      <c r="AE35" s="44"/>
      <c r="AF35" s="44"/>
      <c r="AG35" s="44"/>
      <c r="AH35" s="44"/>
      <c r="AI35" s="44"/>
    </row>
    <row r="36" spans="2:35" ht="18.75" customHeight="1">
      <c r="B36" s="48">
        <f t="shared" si="0"/>
        <v>26</v>
      </c>
      <c r="C36" s="316" t="s">
        <v>106</v>
      </c>
      <c r="D36" s="50">
        <f>HLOOKUP(C36,'BASE DE DONNEES'!$B$77:$AS$140,64,0)</f>
        <v>17.58645877568749</v>
      </c>
      <c r="E36" s="49"/>
      <c r="F36" s="313"/>
      <c r="G36" s="55"/>
      <c r="H36" s="50"/>
      <c r="I36" s="50"/>
      <c r="J36" s="50"/>
      <c r="K36" s="50"/>
      <c r="M36" s="411"/>
      <c r="N36" s="421"/>
      <c r="O36" s="329">
        <f>'BASE DE DONNEES'!A268</f>
        <v>11.386545583240062</v>
      </c>
      <c r="P36" s="412"/>
      <c r="R36" s="44"/>
      <c r="S36" s="403"/>
      <c r="T36" s="2"/>
      <c r="U36" s="402"/>
      <c r="V36" s="44"/>
      <c r="W36" s="44"/>
      <c r="X36" s="44"/>
      <c r="Y36" s="44"/>
      <c r="Z36" s="44"/>
      <c r="AA36" s="44"/>
      <c r="AB36" s="44"/>
      <c r="AC36" s="44"/>
      <c r="AD36" s="44"/>
      <c r="AE36" s="44"/>
      <c r="AF36" s="44"/>
      <c r="AG36" s="44"/>
      <c r="AH36" s="44"/>
      <c r="AI36" s="44"/>
    </row>
    <row r="37" spans="2:35" ht="18.75" customHeight="1">
      <c r="B37" s="48">
        <f t="shared" si="0"/>
        <v>12</v>
      </c>
      <c r="C37" s="316" t="s">
        <v>108</v>
      </c>
      <c r="D37" s="50">
        <f>HLOOKUP(C37,'BASE DE DONNEES'!$B$77:$AS$140,64,0)</f>
        <v>19.425064188780759</v>
      </c>
      <c r="E37" s="49"/>
      <c r="F37" s="313"/>
      <c r="G37" s="55"/>
      <c r="H37" s="50"/>
      <c r="I37" s="50"/>
      <c r="J37" s="50"/>
      <c r="K37" s="50"/>
      <c r="M37" s="411"/>
      <c r="N37" s="422"/>
      <c r="O37" s="329">
        <f>'BASE DE DONNEES'!A269</f>
        <v>12.690060603305765</v>
      </c>
      <c r="P37" s="412"/>
      <c r="R37" s="44"/>
      <c r="S37" s="403"/>
      <c r="T37" s="2"/>
      <c r="U37" s="402"/>
      <c r="V37" s="44"/>
      <c r="W37" s="44"/>
      <c r="X37" s="44"/>
      <c r="Y37" s="44"/>
      <c r="Z37" s="44"/>
      <c r="AA37" s="44"/>
      <c r="AB37" s="44"/>
      <c r="AC37" s="44"/>
      <c r="AD37" s="44"/>
      <c r="AE37" s="44"/>
      <c r="AF37" s="44"/>
      <c r="AG37" s="44"/>
      <c r="AH37" s="44"/>
      <c r="AI37" s="44"/>
    </row>
    <row r="38" spans="2:35" ht="18.75" customHeight="1">
      <c r="B38" s="48">
        <f t="shared" si="0"/>
        <v>11</v>
      </c>
      <c r="C38" s="316" t="s">
        <v>110</v>
      </c>
      <c r="D38" s="50">
        <f>HLOOKUP(C38,'BASE DE DONNEES'!$B$77:$AS$140,64,0)</f>
        <v>19.426472665013574</v>
      </c>
      <c r="E38" s="49"/>
      <c r="F38" s="313"/>
      <c r="G38" s="55"/>
      <c r="H38" s="50"/>
      <c r="I38" s="50"/>
      <c r="J38" s="50"/>
      <c r="K38" s="50"/>
      <c r="M38" s="411"/>
      <c r="N38" s="423"/>
      <c r="O38" s="329">
        <f>'BASE DE DONNEES'!A270</f>
        <v>13.993575623371468</v>
      </c>
      <c r="P38" s="412"/>
      <c r="R38" s="44"/>
      <c r="S38" s="403"/>
      <c r="T38" s="2"/>
      <c r="U38" s="402"/>
      <c r="V38" s="44"/>
      <c r="W38" s="44"/>
      <c r="X38" s="44"/>
      <c r="Y38" s="44"/>
      <c r="Z38" s="44"/>
      <c r="AA38" s="44"/>
      <c r="AB38" s="44"/>
      <c r="AC38" s="44"/>
      <c r="AD38" s="44"/>
      <c r="AE38" s="44"/>
      <c r="AF38" s="44"/>
      <c r="AG38" s="44"/>
      <c r="AH38" s="44"/>
      <c r="AI38" s="44"/>
    </row>
    <row r="39" spans="2:35" ht="18.75" customHeight="1">
      <c r="B39" s="48">
        <f t="shared" si="0"/>
        <v>16</v>
      </c>
      <c r="C39" s="316" t="s">
        <v>112</v>
      </c>
      <c r="D39" s="50">
        <f>HLOOKUP(C39,'BASE DE DONNEES'!$B$77:$AS$140,64,0)</f>
        <v>19.032258058362654</v>
      </c>
      <c r="E39" s="49"/>
      <c r="F39" s="313"/>
      <c r="G39" s="55"/>
      <c r="H39" s="50"/>
      <c r="I39" s="50"/>
      <c r="J39" s="50"/>
      <c r="K39" s="50"/>
      <c r="M39" s="411"/>
      <c r="N39" s="424"/>
      <c r="O39" s="329">
        <f>'BASE DE DONNEES'!A271</f>
        <v>15.297090643437171</v>
      </c>
      <c r="P39" s="412"/>
      <c r="R39" s="44"/>
      <c r="S39" s="403"/>
      <c r="T39" s="2"/>
      <c r="U39" s="402"/>
      <c r="V39" s="44"/>
      <c r="W39" s="44"/>
      <c r="X39" s="44"/>
      <c r="Y39" s="44"/>
      <c r="Z39" s="44"/>
      <c r="AA39" s="44"/>
      <c r="AB39" s="44"/>
      <c r="AC39" s="44"/>
      <c r="AD39" s="44"/>
      <c r="AE39" s="44"/>
      <c r="AF39" s="44"/>
      <c r="AG39" s="44"/>
      <c r="AH39" s="44"/>
      <c r="AI39" s="44"/>
    </row>
    <row r="40" spans="2:35" ht="18.75" customHeight="1">
      <c r="B40" s="48">
        <f t="shared" si="0"/>
        <v>6</v>
      </c>
      <c r="C40" s="316" t="s">
        <v>114</v>
      </c>
      <c r="D40" s="50">
        <f>HLOOKUP(C40,'BASE DE DONNEES'!$B$77:$AS$140,64,0)</f>
        <v>20.425055847398291</v>
      </c>
      <c r="E40" s="49"/>
      <c r="F40" s="313"/>
      <c r="G40" s="55"/>
      <c r="H40" s="50"/>
      <c r="I40" s="50"/>
      <c r="J40" s="50"/>
      <c r="K40" s="50"/>
      <c r="M40" s="411"/>
      <c r="N40" s="425"/>
      <c r="O40" s="329">
        <f>'BASE DE DONNEES'!A272</f>
        <v>16.600605663502876</v>
      </c>
      <c r="P40" s="412"/>
      <c r="R40" s="44"/>
      <c r="S40" s="403"/>
      <c r="T40" s="2"/>
      <c r="U40" s="402"/>
      <c r="V40" s="44"/>
      <c r="W40" s="44"/>
      <c r="X40" s="44"/>
      <c r="Y40" s="44"/>
      <c r="Z40" s="44"/>
      <c r="AA40" s="44"/>
      <c r="AB40" s="44"/>
      <c r="AC40" s="44"/>
      <c r="AD40" s="44"/>
      <c r="AE40" s="44"/>
      <c r="AF40" s="44"/>
      <c r="AG40" s="44"/>
      <c r="AH40" s="44"/>
      <c r="AI40" s="44"/>
    </row>
    <row r="41" spans="2:35" ht="18.75" customHeight="1">
      <c r="B41" s="48">
        <f t="shared" si="0"/>
        <v>25</v>
      </c>
      <c r="C41" s="316" t="s">
        <v>116</v>
      </c>
      <c r="D41" s="50">
        <f>HLOOKUP(C41,'BASE DE DONNEES'!$B$77:$AS$140,64,0)</f>
        <v>17.690713386181486</v>
      </c>
      <c r="E41" s="49"/>
      <c r="F41" s="313"/>
      <c r="G41" s="55"/>
      <c r="H41" s="50"/>
      <c r="I41" s="50"/>
      <c r="J41" s="50"/>
      <c r="K41" s="50"/>
      <c r="M41" s="411"/>
      <c r="N41" s="426"/>
      <c r="O41" s="329">
        <f>'BASE DE DONNEES'!A273</f>
        <v>17.904120683568578</v>
      </c>
      <c r="P41" s="412"/>
      <c r="R41" s="44"/>
      <c r="S41" s="403"/>
      <c r="T41" s="2"/>
      <c r="U41" s="402"/>
      <c r="V41" s="44"/>
      <c r="W41" s="44"/>
      <c r="X41" s="44"/>
      <c r="Y41" s="44"/>
      <c r="Z41" s="44"/>
      <c r="AA41" s="44"/>
      <c r="AB41" s="44"/>
      <c r="AC41" s="44"/>
      <c r="AD41" s="44"/>
      <c r="AE41" s="44"/>
      <c r="AF41" s="44"/>
      <c r="AG41" s="44"/>
      <c r="AH41" s="44"/>
      <c r="AI41" s="44"/>
    </row>
    <row r="42" spans="2:35" ht="18.75" customHeight="1">
      <c r="B42" s="48">
        <f t="shared" si="0"/>
        <v>38</v>
      </c>
      <c r="C42" s="316" t="s">
        <v>118</v>
      </c>
      <c r="D42" s="50">
        <f>HLOOKUP(C42,'BASE DE DONNEES'!$B$77:$AS$140,64,0)</f>
        <v>14.641141289460716</v>
      </c>
      <c r="E42" s="49"/>
      <c r="F42" s="313"/>
      <c r="G42" s="55"/>
      <c r="H42" s="50"/>
      <c r="I42" s="50"/>
      <c r="J42" s="50"/>
      <c r="K42" s="50"/>
      <c r="M42" s="411"/>
      <c r="N42" s="427"/>
      <c r="O42" s="329">
        <f>'BASE DE DONNEES'!A274</f>
        <v>19.207635703634281</v>
      </c>
      <c r="P42" s="412"/>
      <c r="R42" s="44"/>
      <c r="S42" s="404"/>
      <c r="T42" s="405"/>
      <c r="U42" s="406"/>
      <c r="V42" s="44"/>
      <c r="W42" s="44"/>
      <c r="X42" s="44"/>
      <c r="Y42" s="44"/>
      <c r="Z42" s="44"/>
      <c r="AA42" s="44"/>
      <c r="AB42" s="44"/>
      <c r="AC42" s="44"/>
      <c r="AD42" s="44"/>
      <c r="AE42" s="44"/>
      <c r="AF42" s="44"/>
      <c r="AG42" s="44"/>
      <c r="AH42" s="44"/>
      <c r="AI42" s="44"/>
    </row>
    <row r="43" spans="2:35" ht="18.75" customHeight="1">
      <c r="B43" s="48">
        <f t="shared" si="0"/>
        <v>29</v>
      </c>
      <c r="C43" s="316" t="s">
        <v>120</v>
      </c>
      <c r="D43" s="50">
        <f>HLOOKUP(C43,'BASE DE DONNEES'!$B$77:$AS$140,64,0)</f>
        <v>17.029405837960894</v>
      </c>
      <c r="E43" s="49"/>
      <c r="F43" s="313"/>
      <c r="G43" s="55"/>
      <c r="H43" s="50"/>
      <c r="I43" s="50"/>
      <c r="J43" s="50"/>
      <c r="K43" s="50"/>
      <c r="M43" s="411"/>
      <c r="N43" s="428"/>
      <c r="O43" s="329">
        <f>'BASE DE DONNEES'!A275</f>
        <v>20.511150723699984</v>
      </c>
      <c r="P43" s="412"/>
      <c r="R43" s="44"/>
      <c r="S43" s="44"/>
      <c r="T43" s="44"/>
      <c r="U43" s="44"/>
      <c r="V43" s="44"/>
      <c r="W43" s="44"/>
      <c r="X43" s="44"/>
      <c r="Y43" s="44"/>
      <c r="Z43" s="44"/>
      <c r="AA43" s="44"/>
      <c r="AB43" s="44"/>
      <c r="AC43" s="44"/>
      <c r="AD43" s="44"/>
      <c r="AE43" s="44"/>
      <c r="AF43" s="44"/>
      <c r="AG43" s="44"/>
      <c r="AH43" s="44"/>
      <c r="AI43" s="44"/>
    </row>
    <row r="44" spans="2:35" ht="18.75" customHeight="1">
      <c r="B44" s="48">
        <f t="shared" si="0"/>
        <v>20</v>
      </c>
      <c r="C44" s="316" t="s">
        <v>122</v>
      </c>
      <c r="D44" s="50">
        <f>HLOOKUP(C44,'BASE DE DONNEES'!$B$77:$AS$140,64,0)</f>
        <v>18.218766648215841</v>
      </c>
      <c r="E44" s="49"/>
      <c r="F44" s="313"/>
      <c r="G44" s="55"/>
      <c r="H44" s="50"/>
      <c r="I44" s="50"/>
      <c r="J44" s="50"/>
      <c r="K44" s="50"/>
      <c r="M44" s="411"/>
      <c r="N44" s="429"/>
      <c r="O44" s="329">
        <f>'BASE DE DONNEES'!A276</f>
        <v>21.814665743765687</v>
      </c>
      <c r="P44" s="412"/>
      <c r="R44" s="44"/>
      <c r="S44" s="44"/>
      <c r="T44" s="44"/>
      <c r="U44" s="44"/>
      <c r="V44" s="44"/>
      <c r="W44" s="44"/>
      <c r="X44" s="44"/>
      <c r="Y44" s="44"/>
      <c r="Z44" s="44"/>
      <c r="AA44" s="44"/>
      <c r="AB44" s="44"/>
      <c r="AC44" s="44"/>
      <c r="AD44" s="44"/>
      <c r="AE44" s="44"/>
      <c r="AF44" s="44"/>
      <c r="AG44" s="44"/>
      <c r="AH44" s="44"/>
      <c r="AI44" s="44"/>
    </row>
    <row r="45" spans="2:35" ht="18.75" customHeight="1">
      <c r="B45" s="48">
        <f t="shared" si="0"/>
        <v>3</v>
      </c>
      <c r="C45" s="316" t="s">
        <v>124</v>
      </c>
      <c r="D45" s="50">
        <f>HLOOKUP(C45,'BASE DE DONNEES'!$B$77:$AS$140,64,0)</f>
        <v>21.803902080986425</v>
      </c>
      <c r="E45" s="49"/>
      <c r="F45" s="313"/>
      <c r="G45" s="50"/>
      <c r="H45" s="50"/>
      <c r="I45" s="50"/>
      <c r="J45" s="50"/>
      <c r="K45" s="50"/>
      <c r="M45" s="411"/>
      <c r="N45" s="430"/>
      <c r="O45" s="329">
        <f>'BASE DE DONNEES'!A277</f>
        <v>23.11818076383139</v>
      </c>
      <c r="P45" s="412"/>
      <c r="R45" s="44"/>
      <c r="S45" s="44"/>
      <c r="T45" s="44"/>
      <c r="U45" s="44"/>
      <c r="V45" s="44"/>
      <c r="W45" s="44"/>
      <c r="X45" s="44"/>
      <c r="Y45" s="44"/>
      <c r="Z45" s="44"/>
      <c r="AA45" s="44"/>
      <c r="AB45" s="44"/>
      <c r="AC45" s="44"/>
      <c r="AD45" s="44"/>
      <c r="AE45" s="44"/>
      <c r="AF45" s="44"/>
      <c r="AG45" s="44"/>
      <c r="AH45" s="44"/>
      <c r="AI45" s="44"/>
    </row>
    <row r="46" spans="2:35">
      <c r="B46" s="48">
        <f t="shared" si="0"/>
        <v>13</v>
      </c>
      <c r="C46" s="316" t="s">
        <v>126</v>
      </c>
      <c r="D46" s="50">
        <f>HLOOKUP(C46,'BASE DE DONNEES'!$B$77:$AS$140,64,0)</f>
        <v>19.41585796567324</v>
      </c>
      <c r="E46" s="49"/>
      <c r="F46" s="313"/>
      <c r="G46" s="50"/>
      <c r="H46" s="50"/>
      <c r="I46" s="50"/>
      <c r="J46" s="50"/>
      <c r="K46" s="50"/>
      <c r="M46" s="413"/>
      <c r="N46" s="414"/>
      <c r="O46" s="414"/>
      <c r="P46" s="415"/>
      <c r="R46" s="44"/>
      <c r="S46" s="44"/>
      <c r="T46" s="44"/>
      <c r="U46" s="44"/>
      <c r="V46" s="44"/>
      <c r="W46" s="44"/>
      <c r="X46" s="44"/>
      <c r="Y46" s="44"/>
      <c r="Z46" s="44"/>
      <c r="AA46" s="44"/>
      <c r="AB46" s="44"/>
      <c r="AC46" s="44"/>
      <c r="AD46" s="44"/>
      <c r="AE46" s="44"/>
      <c r="AF46" s="44"/>
      <c r="AG46" s="44"/>
      <c r="AH46" s="44"/>
      <c r="AI46" s="44"/>
    </row>
    <row r="47" spans="2:35">
      <c r="B47" s="48">
        <f t="shared" si="0"/>
        <v>14</v>
      </c>
      <c r="C47" s="316" t="s">
        <v>128</v>
      </c>
      <c r="D47" s="50">
        <f>HLOOKUP(C47,'BASE DE DONNEES'!$B$77:$AS$140,64,0)</f>
        <v>19.158976405447216</v>
      </c>
      <c r="E47" s="49"/>
      <c r="F47" s="313"/>
      <c r="G47" s="50"/>
      <c r="H47" s="50"/>
      <c r="I47" s="50"/>
      <c r="J47" s="50"/>
      <c r="K47" s="50"/>
      <c r="R47" s="44"/>
      <c r="S47" s="44"/>
      <c r="T47" s="44"/>
      <c r="U47" s="44"/>
      <c r="V47" s="44"/>
      <c r="W47" s="44"/>
      <c r="X47" s="44"/>
      <c r="Y47" s="44"/>
      <c r="Z47" s="44"/>
      <c r="AA47" s="44"/>
      <c r="AB47" s="44"/>
      <c r="AC47" s="44"/>
      <c r="AD47" s="44"/>
      <c r="AE47" s="44"/>
      <c r="AF47" s="44"/>
      <c r="AG47" s="44"/>
      <c r="AH47" s="44"/>
      <c r="AI47" s="44"/>
    </row>
    <row r="48" spans="2:35">
      <c r="B48" s="48">
        <f t="shared" si="0"/>
        <v>17</v>
      </c>
      <c r="C48" s="316" t="s">
        <v>130</v>
      </c>
      <c r="D48" s="50">
        <f>HLOOKUP(C48,'BASE DE DONNEES'!$B$77:$AS$140,64,0)</f>
        <v>18.954220740288829</v>
      </c>
      <c r="E48" s="49"/>
      <c r="F48" s="313"/>
      <c r="G48" s="50"/>
      <c r="H48" s="50"/>
      <c r="I48" s="54"/>
      <c r="J48" s="50"/>
      <c r="K48" s="50"/>
      <c r="R48" s="44"/>
      <c r="S48" s="44"/>
      <c r="T48" s="44"/>
      <c r="U48" s="44"/>
      <c r="V48" s="44"/>
      <c r="W48" s="44"/>
      <c r="X48" s="44"/>
      <c r="Y48" s="44"/>
      <c r="Z48" s="44"/>
      <c r="AA48" s="44"/>
      <c r="AB48" s="44"/>
      <c r="AC48" s="44"/>
      <c r="AD48" s="44"/>
      <c r="AE48" s="44"/>
      <c r="AF48" s="44"/>
      <c r="AG48" s="44"/>
      <c r="AH48" s="44"/>
      <c r="AI48" s="44"/>
    </row>
    <row r="49" spans="2:35">
      <c r="B49" s="48">
        <f t="shared" si="0"/>
        <v>35</v>
      </c>
      <c r="C49" s="316" t="s">
        <v>132</v>
      </c>
      <c r="D49" s="50">
        <f>HLOOKUP(C49,'BASE DE DONNEES'!$B$77:$AS$140,64,0)</f>
        <v>15.459486651308662</v>
      </c>
      <c r="E49" s="49"/>
      <c r="F49" s="313"/>
      <c r="G49" s="50"/>
      <c r="H49" s="50"/>
      <c r="R49" s="44"/>
      <c r="S49" s="44"/>
      <c r="T49" s="44"/>
      <c r="U49" s="44"/>
      <c r="V49" s="44"/>
      <c r="W49" s="44"/>
      <c r="X49" s="44"/>
      <c r="Y49" s="44"/>
      <c r="Z49" s="44"/>
      <c r="AA49" s="44"/>
      <c r="AB49" s="44"/>
      <c r="AC49" s="44"/>
      <c r="AD49" s="44"/>
      <c r="AE49" s="44"/>
      <c r="AF49" s="44"/>
      <c r="AG49" s="44"/>
      <c r="AH49" s="44"/>
      <c r="AI49" s="44"/>
    </row>
    <row r="50" spans="2:35">
      <c r="B50" s="48">
        <f t="shared" si="0"/>
        <v>21</v>
      </c>
      <c r="C50" s="316" t="s">
        <v>134</v>
      </c>
      <c r="D50" s="50">
        <f>HLOOKUP(C50,'BASE DE DONNEES'!$B$77:$AS$140,64,0)</f>
        <v>18.132325539877339</v>
      </c>
      <c r="E50" s="49"/>
      <c r="F50" s="313"/>
      <c r="G50" s="50"/>
      <c r="H50" s="50"/>
      <c r="R50" s="44"/>
      <c r="S50" s="44"/>
      <c r="T50" s="44"/>
      <c r="U50" s="44"/>
      <c r="V50" s="44"/>
      <c r="W50" s="44"/>
      <c r="X50" s="44"/>
      <c r="Y50" s="44"/>
      <c r="Z50" s="44"/>
      <c r="AA50" s="44"/>
      <c r="AB50" s="44"/>
      <c r="AC50" s="44"/>
      <c r="AD50" s="44"/>
      <c r="AE50" s="44"/>
      <c r="AF50" s="44"/>
      <c r="AG50" s="44"/>
      <c r="AH50" s="44"/>
      <c r="AI50" s="44"/>
    </row>
    <row r="51" spans="2:35">
      <c r="B51" s="48">
        <f t="shared" si="0"/>
        <v>36</v>
      </c>
      <c r="C51" s="316" t="s">
        <v>136</v>
      </c>
      <c r="D51" s="50">
        <f>HLOOKUP(C51,'BASE DE DONNEES'!$B$77:$AS$140,64,0)</f>
        <v>15.351255665778115</v>
      </c>
      <c r="E51" s="49"/>
      <c r="F51" s="313"/>
      <c r="G51" s="50"/>
      <c r="H51" s="50"/>
      <c r="R51" s="44"/>
      <c r="S51" s="44"/>
      <c r="T51" s="44"/>
      <c r="U51" s="44"/>
      <c r="V51" s="44"/>
      <c r="W51" s="44"/>
      <c r="X51" s="44"/>
      <c r="Y51" s="44"/>
      <c r="Z51" s="44"/>
      <c r="AA51" s="44"/>
      <c r="AB51" s="44"/>
      <c r="AC51" s="44"/>
      <c r="AD51" s="44"/>
      <c r="AE51" s="44"/>
      <c r="AF51" s="44"/>
      <c r="AG51" s="44"/>
      <c r="AH51" s="44"/>
      <c r="AI51" s="44"/>
    </row>
    <row r="52" spans="2:35">
      <c r="B52" s="48">
        <f t="shared" si="0"/>
        <v>28</v>
      </c>
      <c r="C52" s="316" t="s">
        <v>138</v>
      </c>
      <c r="D52" s="50">
        <f>HLOOKUP(C52,'BASE DE DONNEES'!$B$77:$AS$140,64,0)</f>
        <v>17.44289027863589</v>
      </c>
      <c r="E52" s="49"/>
      <c r="F52" s="313"/>
      <c r="G52" s="50"/>
      <c r="H52" s="50"/>
      <c r="R52" s="44"/>
      <c r="S52" s="44"/>
      <c r="T52" s="44"/>
      <c r="U52" s="44"/>
      <c r="V52" s="44"/>
      <c r="W52" s="44"/>
      <c r="X52" s="44"/>
      <c r="Y52" s="44"/>
      <c r="Z52" s="44"/>
      <c r="AA52" s="44"/>
      <c r="AB52" s="44"/>
      <c r="AC52" s="44"/>
      <c r="AD52" s="44"/>
      <c r="AE52" s="44"/>
      <c r="AF52" s="44"/>
      <c r="AG52" s="44"/>
      <c r="AH52" s="44"/>
      <c r="AI52" s="44"/>
    </row>
    <row r="53" spans="2:35">
      <c r="B53" s="48">
        <f t="shared" si="0"/>
        <v>19</v>
      </c>
      <c r="C53" s="316" t="s">
        <v>140</v>
      </c>
      <c r="D53" s="50">
        <f>HLOOKUP(C53,'BASE DE DONNEES'!$B$77:$AS$140,64,0)</f>
        <v>18.44289027863589</v>
      </c>
      <c r="E53" s="49"/>
      <c r="F53" s="313"/>
      <c r="G53" s="50"/>
      <c r="H53" s="50"/>
      <c r="R53" s="44"/>
      <c r="S53" s="44"/>
      <c r="T53" s="44"/>
      <c r="U53" s="44"/>
      <c r="V53" s="44"/>
      <c r="W53" s="44"/>
      <c r="X53" s="44"/>
      <c r="Y53" s="44"/>
      <c r="Z53" s="44"/>
      <c r="AA53" s="44"/>
      <c r="AB53" s="44"/>
      <c r="AC53" s="44"/>
      <c r="AD53" s="44"/>
      <c r="AE53" s="44"/>
      <c r="AF53" s="44"/>
      <c r="AG53" s="44"/>
      <c r="AH53" s="44"/>
      <c r="AI53" s="44"/>
    </row>
    <row r="54" spans="2:35">
      <c r="B54" s="50"/>
      <c r="C54" s="317" t="s">
        <v>244</v>
      </c>
      <c r="D54" s="50"/>
      <c r="E54" s="318"/>
      <c r="F54" s="313"/>
      <c r="G54" s="55"/>
      <c r="H54" s="55"/>
      <c r="I54" s="56"/>
      <c r="J54" s="56"/>
      <c r="K54" s="56"/>
      <c r="L54" s="56"/>
      <c r="M54" s="56"/>
      <c r="N54" s="56"/>
      <c r="R54" s="44"/>
      <c r="S54" s="44"/>
      <c r="T54" s="44"/>
      <c r="U54" s="44"/>
      <c r="V54" s="44"/>
      <c r="W54" s="44"/>
      <c r="X54" s="44"/>
      <c r="Y54" s="44"/>
      <c r="Z54" s="44"/>
      <c r="AA54" s="44"/>
      <c r="AB54" s="44"/>
      <c r="AC54" s="44"/>
      <c r="AD54" s="44"/>
      <c r="AE54" s="44"/>
      <c r="AF54" s="44"/>
      <c r="AG54" s="44"/>
      <c r="AH54" s="44"/>
      <c r="AI54" s="44"/>
    </row>
    <row r="55" spans="2:35">
      <c r="B55" s="313"/>
      <c r="C55" s="313"/>
      <c r="D55" s="313"/>
      <c r="E55" s="315"/>
      <c r="F55" s="313"/>
      <c r="G55" s="55"/>
      <c r="H55" s="55"/>
      <c r="I55" s="56"/>
      <c r="J55" s="56"/>
      <c r="K55" s="56"/>
      <c r="L55" s="56"/>
      <c r="M55" s="56"/>
      <c r="N55" s="56"/>
      <c r="R55" s="44"/>
      <c r="S55" s="44"/>
      <c r="T55" s="44"/>
      <c r="U55" s="44"/>
      <c r="V55" s="44"/>
      <c r="W55" s="44"/>
      <c r="X55" s="44"/>
      <c r="Y55" s="44"/>
      <c r="Z55" s="44"/>
      <c r="AA55" s="44"/>
      <c r="AB55" s="44"/>
      <c r="AC55" s="44"/>
      <c r="AD55" s="44"/>
      <c r="AE55" s="44"/>
      <c r="AF55" s="44"/>
      <c r="AG55" s="44"/>
      <c r="AH55" s="44"/>
      <c r="AI55" s="44"/>
    </row>
    <row r="56" spans="2:35">
      <c r="B56" s="55"/>
      <c r="C56" s="55"/>
      <c r="D56" s="55"/>
      <c r="E56" s="318">
        <f>'BASE DE DONNEES'!CA78</f>
        <v>0</v>
      </c>
      <c r="F56" s="55"/>
      <c r="G56" s="55"/>
      <c r="H56" s="55"/>
      <c r="I56" s="56"/>
      <c r="J56" s="56"/>
      <c r="K56" s="56"/>
      <c r="L56" s="56"/>
      <c r="M56" s="56"/>
      <c r="N56" s="56"/>
      <c r="R56" s="44"/>
      <c r="S56" s="44"/>
      <c r="T56" s="44"/>
      <c r="U56" s="44"/>
      <c r="V56" s="44"/>
      <c r="W56" s="44"/>
      <c r="X56" s="44"/>
      <c r="Y56" s="44"/>
      <c r="Z56" s="44"/>
      <c r="AA56" s="44"/>
      <c r="AB56" s="44"/>
      <c r="AC56" s="44"/>
      <c r="AD56" s="44"/>
      <c r="AE56" s="44"/>
      <c r="AF56" s="44"/>
      <c r="AG56" s="44"/>
      <c r="AH56" s="44"/>
      <c r="AI56" s="44"/>
    </row>
    <row r="57" spans="2:35">
      <c r="B57" s="55"/>
      <c r="C57" s="527" t="str">
        <f>CONCATENATE("Indicateurs de disparité inter-communale, sur l'indicateur  ",B10)</f>
        <v>Indicateurs de disparité inter-communale, sur l'indicateur  Taux brut d'accroissement naturel (‰)</v>
      </c>
      <c r="D57" s="528"/>
      <c r="E57" s="528"/>
      <c r="F57" s="528"/>
      <c r="G57" s="528"/>
      <c r="H57" s="528"/>
      <c r="I57" s="528"/>
      <c r="J57" s="528"/>
      <c r="K57" s="56"/>
      <c r="L57" s="56"/>
      <c r="M57" s="56"/>
      <c r="N57" s="56"/>
      <c r="R57" s="44"/>
      <c r="S57" s="44"/>
      <c r="T57" s="44"/>
      <c r="U57" s="44"/>
      <c r="V57" s="44"/>
      <c r="W57" s="44"/>
      <c r="X57" s="44"/>
      <c r="Y57" s="44"/>
      <c r="Z57" s="44"/>
      <c r="AA57" s="44"/>
      <c r="AB57" s="44"/>
      <c r="AC57" s="44"/>
      <c r="AD57" s="44"/>
      <c r="AE57" s="44"/>
      <c r="AF57" s="44"/>
      <c r="AG57" s="44"/>
      <c r="AH57" s="44"/>
      <c r="AI57" s="44"/>
    </row>
    <row r="58" spans="2:35">
      <c r="B58" s="55"/>
      <c r="C58" s="527"/>
      <c r="D58" s="528"/>
      <c r="E58" s="528"/>
      <c r="F58" s="528"/>
      <c r="G58" s="528"/>
      <c r="H58" s="528"/>
      <c r="I58" s="528"/>
      <c r="J58" s="528"/>
      <c r="K58" s="56"/>
      <c r="L58" s="56"/>
      <c r="M58" s="56"/>
      <c r="N58" s="56"/>
      <c r="R58" s="44"/>
      <c r="S58" s="44"/>
      <c r="T58" s="44"/>
      <c r="U58" s="44"/>
      <c r="V58" s="44"/>
      <c r="W58" s="44"/>
      <c r="X58" s="44"/>
      <c r="Y58" s="44"/>
      <c r="Z58" s="44"/>
      <c r="AA58" s="44"/>
      <c r="AB58" s="44"/>
      <c r="AC58" s="44"/>
      <c r="AD58" s="44"/>
      <c r="AE58" s="44"/>
      <c r="AF58" s="44"/>
      <c r="AG58" s="44"/>
      <c r="AH58" s="44"/>
      <c r="AI58" s="44"/>
    </row>
    <row r="59" spans="2:35" ht="35.25" customHeight="1">
      <c r="B59" s="55"/>
      <c r="C59" s="351" t="s">
        <v>386</v>
      </c>
      <c r="D59" s="352">
        <f>MIN(D17:D53)</f>
        <v>11.386545583240062</v>
      </c>
      <c r="E59" s="353"/>
      <c r="F59" s="351" t="s">
        <v>389</v>
      </c>
      <c r="G59" s="352">
        <f>AVERAGE(D16:D35,D34:D53)</f>
        <v>18.061798450594033</v>
      </c>
      <c r="H59" s="353"/>
      <c r="I59" s="351" t="s">
        <v>468</v>
      </c>
      <c r="J59" s="352">
        <f>STDEV(D16:D35,D34:D53)</f>
        <v>2.379349350149131</v>
      </c>
      <c r="K59" s="56"/>
      <c r="L59" s="56"/>
      <c r="M59" s="56"/>
      <c r="N59" s="56"/>
      <c r="R59" s="44"/>
      <c r="S59" s="44"/>
      <c r="T59" s="44"/>
      <c r="U59" s="44"/>
      <c r="V59" s="44"/>
      <c r="W59" s="44"/>
      <c r="X59" s="44"/>
      <c r="Y59" s="44"/>
      <c r="Z59" s="44"/>
      <c r="AA59" s="44"/>
      <c r="AB59" s="44"/>
      <c r="AC59" s="44"/>
      <c r="AD59" s="44"/>
      <c r="AE59" s="44"/>
      <c r="AF59" s="44"/>
      <c r="AG59" s="44"/>
      <c r="AH59" s="44"/>
      <c r="AI59" s="44"/>
    </row>
    <row r="60" spans="2:35" ht="35.25" customHeight="1">
      <c r="B60" s="55"/>
      <c r="C60" s="351" t="s">
        <v>387</v>
      </c>
      <c r="D60" s="352">
        <f>MAX(D16:D35,D34:D53)</f>
        <v>23.11818076383139</v>
      </c>
      <c r="E60" s="353"/>
      <c r="F60" s="351" t="s">
        <v>390</v>
      </c>
      <c r="G60" s="352">
        <f>MEDIAN(D13:D32,D33:D52)</f>
        <v>18.132325539877339</v>
      </c>
      <c r="H60" s="353"/>
      <c r="I60" s="354" t="s">
        <v>469</v>
      </c>
      <c r="J60" s="352">
        <f>J59/G59</f>
        <v>0.13173380029998491</v>
      </c>
      <c r="K60" s="56"/>
      <c r="L60" s="56"/>
      <c r="M60" s="56"/>
      <c r="N60" s="56"/>
      <c r="R60" s="44"/>
      <c r="S60" s="44"/>
      <c r="T60" s="44"/>
      <c r="U60" s="44"/>
      <c r="V60" s="44"/>
      <c r="W60" s="44"/>
      <c r="X60" s="44"/>
      <c r="Y60" s="44"/>
      <c r="Z60" s="44"/>
      <c r="AA60" s="44"/>
      <c r="AB60" s="44"/>
      <c r="AC60" s="44"/>
      <c r="AD60" s="44"/>
      <c r="AE60" s="44"/>
      <c r="AF60" s="44"/>
      <c r="AG60" s="44"/>
      <c r="AH60" s="44"/>
      <c r="AI60" s="44"/>
    </row>
    <row r="61" spans="2:35" ht="36.75" customHeight="1">
      <c r="B61" s="55"/>
      <c r="C61" s="354" t="s">
        <v>388</v>
      </c>
      <c r="D61" s="352">
        <f>D60-D59</f>
        <v>11.731635180591327</v>
      </c>
      <c r="E61" s="353"/>
      <c r="F61" s="354" t="s">
        <v>471</v>
      </c>
      <c r="G61" s="352">
        <f>QUARTILE((D16:D35,D34:D53),1)</f>
        <v>16.698114887821063</v>
      </c>
      <c r="H61" s="353"/>
      <c r="I61" s="351"/>
      <c r="J61" s="352"/>
      <c r="K61" s="56"/>
      <c r="L61" s="56"/>
      <c r="M61" s="56"/>
      <c r="N61" s="56"/>
      <c r="R61" s="44"/>
      <c r="S61" s="44"/>
      <c r="T61" s="44"/>
      <c r="U61" s="44"/>
      <c r="V61" s="44"/>
      <c r="W61" s="44"/>
      <c r="X61" s="44"/>
      <c r="Y61" s="44"/>
      <c r="Z61" s="44"/>
      <c r="AA61" s="44"/>
      <c r="AB61" s="44"/>
      <c r="AC61" s="44"/>
      <c r="AD61" s="44"/>
      <c r="AE61" s="44"/>
      <c r="AF61" s="44"/>
      <c r="AG61" s="44"/>
      <c r="AH61" s="44"/>
      <c r="AI61" s="44"/>
    </row>
    <row r="62" spans="2:35" ht="29.25" customHeight="1">
      <c r="B62" s="55"/>
      <c r="C62" s="55"/>
      <c r="D62" s="55"/>
      <c r="E62" s="55"/>
      <c r="F62" s="55"/>
      <c r="G62" s="55"/>
      <c r="H62" s="55"/>
      <c r="I62" s="56"/>
      <c r="J62" s="56"/>
      <c r="K62" s="56"/>
      <c r="L62" s="56"/>
      <c r="M62" s="56"/>
      <c r="N62" s="56"/>
      <c r="R62" s="44"/>
      <c r="S62" s="44"/>
      <c r="T62" s="44"/>
      <c r="U62" s="44"/>
      <c r="V62" s="44"/>
      <c r="W62" s="44"/>
      <c r="X62" s="44"/>
      <c r="Y62" s="44"/>
      <c r="Z62" s="44"/>
      <c r="AA62" s="44"/>
      <c r="AB62" s="44"/>
      <c r="AC62" s="44"/>
      <c r="AD62" s="44"/>
      <c r="AE62" s="44"/>
      <c r="AF62" s="44"/>
      <c r="AG62" s="44"/>
      <c r="AH62" s="44"/>
      <c r="AI62" s="44"/>
    </row>
    <row r="63" spans="2:35" ht="27.75" customHeight="1">
      <c r="B63" s="55"/>
      <c r="C63" s="55"/>
      <c r="D63" s="55"/>
      <c r="E63" s="55"/>
      <c r="F63" s="55"/>
      <c r="G63" s="55"/>
      <c r="H63" s="55"/>
      <c r="I63" s="56"/>
      <c r="J63" s="56"/>
      <c r="K63" s="56"/>
      <c r="L63" s="56"/>
      <c r="M63" s="56"/>
      <c r="N63" s="56"/>
      <c r="R63" s="44"/>
      <c r="S63" s="44"/>
      <c r="T63" s="44"/>
      <c r="U63" s="44"/>
      <c r="V63" s="44"/>
      <c r="W63" s="44"/>
      <c r="X63" s="44"/>
      <c r="Y63" s="44"/>
      <c r="Z63" s="44"/>
      <c r="AA63" s="44"/>
      <c r="AB63" s="44"/>
      <c r="AC63" s="44"/>
      <c r="AD63" s="44"/>
      <c r="AE63" s="44"/>
      <c r="AF63" s="44"/>
      <c r="AG63" s="44"/>
      <c r="AH63" s="44"/>
      <c r="AI63" s="44"/>
    </row>
    <row r="64" spans="2:35" ht="29.25" customHeight="1">
      <c r="C64" s="56"/>
      <c r="D64" s="56"/>
      <c r="E64" s="56"/>
      <c r="F64" s="56"/>
      <c r="G64" s="56"/>
      <c r="H64" s="56"/>
      <c r="I64" s="56"/>
      <c r="J64" s="56"/>
      <c r="K64" s="56"/>
      <c r="L64" s="56"/>
      <c r="M64" s="56"/>
      <c r="N64" s="56"/>
      <c r="R64" s="44"/>
      <c r="S64" s="44"/>
      <c r="T64" s="44"/>
      <c r="U64" s="44"/>
      <c r="V64" s="44"/>
      <c r="W64" s="44"/>
      <c r="X64" s="44"/>
      <c r="Y64" s="44"/>
      <c r="Z64" s="44"/>
      <c r="AA64" s="44"/>
      <c r="AB64" s="44"/>
      <c r="AC64" s="44"/>
      <c r="AD64" s="44"/>
      <c r="AE64" s="44"/>
      <c r="AF64" s="44"/>
      <c r="AG64" s="44"/>
      <c r="AH64" s="44"/>
      <c r="AI64" s="44"/>
    </row>
    <row r="65" spans="2:35" ht="33" customHeight="1">
      <c r="C65" s="47"/>
      <c r="D65" s="47"/>
      <c r="E65" s="47"/>
      <c r="F65" s="47"/>
      <c r="G65" s="47"/>
      <c r="H65" s="47"/>
      <c r="I65" s="47"/>
      <c r="J65" s="47"/>
      <c r="K65" s="47"/>
      <c r="R65" s="44"/>
      <c r="S65" s="44"/>
      <c r="T65" s="44"/>
      <c r="U65" s="44"/>
      <c r="V65" s="44"/>
      <c r="W65" s="44"/>
      <c r="X65" s="44"/>
      <c r="Y65" s="44"/>
      <c r="Z65" s="44"/>
      <c r="AA65" s="44"/>
      <c r="AB65" s="44"/>
      <c r="AC65" s="44"/>
      <c r="AD65" s="44"/>
      <c r="AE65" s="44"/>
      <c r="AF65" s="44"/>
      <c r="AG65" s="44"/>
      <c r="AH65" s="44"/>
      <c r="AI65" s="44"/>
    </row>
    <row r="66" spans="2:35">
      <c r="C66" s="47"/>
      <c r="D66" s="47"/>
      <c r="E66" s="47"/>
      <c r="F66" s="47"/>
      <c r="G66" s="47"/>
      <c r="H66" s="47"/>
      <c r="I66" s="47"/>
      <c r="J66" s="47"/>
      <c r="K66" s="47"/>
      <c r="R66" s="44"/>
      <c r="S66" s="44"/>
      <c r="T66" s="44"/>
      <c r="U66" s="44"/>
      <c r="V66" s="44"/>
      <c r="W66" s="44"/>
      <c r="X66" s="44"/>
      <c r="Y66" s="44"/>
      <c r="Z66" s="44"/>
      <c r="AA66" s="44"/>
      <c r="AB66" s="44"/>
      <c r="AC66" s="44"/>
      <c r="AD66" s="44"/>
      <c r="AE66" s="44"/>
      <c r="AF66" s="44"/>
      <c r="AG66" s="44"/>
      <c r="AH66" s="44"/>
      <c r="AI66" s="44"/>
    </row>
    <row r="67" spans="2:35" ht="16.5" customHeight="1">
      <c r="C67" s="525" t="str">
        <f>CONCATENATE("Rang des communes selon ",B10," en 2013.")</f>
        <v>Rang des communes selon Taux brut d'accroissement naturel (‰) en 2013.</v>
      </c>
      <c r="D67" s="525"/>
      <c r="E67" s="525"/>
      <c r="F67" s="525"/>
      <c r="G67" s="525"/>
      <c r="H67" s="47"/>
      <c r="I67" s="517" t="str">
        <f>CONCATENATE("Répartition ordonnée des communes selon l'indicateur ",B10," en 2013.")</f>
        <v>Répartition ordonnée des communes selon l'indicateur Taux brut d'accroissement naturel (‰) en 2013.</v>
      </c>
      <c r="J67" s="517"/>
      <c r="K67" s="517"/>
      <c r="L67" s="517"/>
      <c r="M67" s="517"/>
      <c r="N67" s="517"/>
      <c r="O67" s="517"/>
      <c r="P67" s="517"/>
      <c r="Q67" s="517"/>
      <c r="R67" s="44"/>
      <c r="S67" s="44"/>
      <c r="T67" s="44"/>
      <c r="U67" s="44"/>
      <c r="V67" s="44"/>
      <c r="W67" s="44"/>
      <c r="X67" s="44"/>
      <c r="Y67" s="44"/>
      <c r="Z67" s="44"/>
      <c r="AA67" s="44"/>
      <c r="AB67" s="44"/>
      <c r="AC67" s="44"/>
      <c r="AD67" s="44"/>
      <c r="AE67" s="44"/>
      <c r="AF67" s="44"/>
      <c r="AG67" s="44"/>
      <c r="AH67" s="44"/>
      <c r="AI67" s="44"/>
    </row>
    <row r="68" spans="2:35" ht="28.5" customHeight="1">
      <c r="C68" s="525"/>
      <c r="D68" s="525"/>
      <c r="E68" s="525"/>
      <c r="F68" s="525"/>
      <c r="G68" s="525"/>
      <c r="I68" s="517"/>
      <c r="J68" s="517"/>
      <c r="K68" s="517"/>
      <c r="L68" s="517"/>
      <c r="M68" s="517"/>
      <c r="N68" s="517"/>
      <c r="O68" s="517"/>
      <c r="P68" s="517"/>
      <c r="Q68" s="517"/>
      <c r="R68" s="44"/>
      <c r="S68" s="44"/>
      <c r="T68" s="44"/>
      <c r="U68" s="44"/>
      <c r="V68" s="44"/>
      <c r="W68" s="44"/>
      <c r="X68" s="44"/>
      <c r="Y68" s="44"/>
      <c r="Z68" s="44"/>
      <c r="AA68" s="44"/>
      <c r="AB68" s="44"/>
      <c r="AC68" s="44"/>
      <c r="AD68" s="44"/>
      <c r="AE68" s="44"/>
      <c r="AF68" s="44"/>
      <c r="AG68" s="44"/>
      <c r="AH68" s="44"/>
      <c r="AI68" s="44"/>
    </row>
    <row r="69" spans="2:35" ht="16.5" customHeight="1">
      <c r="C69" s="526"/>
      <c r="D69" s="526"/>
      <c r="E69" s="526"/>
      <c r="F69" s="526"/>
      <c r="G69" s="526"/>
      <c r="I69" s="328"/>
      <c r="J69" s="328"/>
      <c r="K69" s="328"/>
      <c r="L69" s="328"/>
      <c r="M69" s="328"/>
      <c r="N69" s="328"/>
      <c r="O69" s="328"/>
      <c r="P69" s="328"/>
      <c r="Q69" s="328"/>
      <c r="R69" s="44"/>
      <c r="S69" s="44"/>
      <c r="T69" s="44"/>
      <c r="U69" s="44"/>
      <c r="V69" s="44"/>
      <c r="W69" s="44"/>
      <c r="X69" s="44"/>
      <c r="Y69" s="44"/>
      <c r="Z69" s="44"/>
      <c r="AA69" s="44"/>
      <c r="AB69" s="44"/>
      <c r="AC69" s="44"/>
      <c r="AD69" s="44"/>
      <c r="AE69" s="44"/>
      <c r="AF69" s="44"/>
      <c r="AG69" s="44"/>
      <c r="AH69" s="44"/>
      <c r="AI69" s="44"/>
    </row>
    <row r="70" spans="2:35" ht="18.75">
      <c r="B70" s="319">
        <v>1</v>
      </c>
      <c r="C70" s="320" t="str">
        <f t="shared" ref="C70:C89" si="1">VLOOKUP(B70,$B$14:$C$53,2,0)</f>
        <v>Clichy-sous-Bois</v>
      </c>
      <c r="D70" s="321">
        <f t="shared" ref="D70:D89" si="2">VLOOKUP(C70,$C$14:$D$53,2,0)</f>
        <v>23.11818076383139</v>
      </c>
      <c r="E70" s="319">
        <v>21</v>
      </c>
      <c r="F70" s="320" t="str">
        <f t="shared" ref="F70:F89" si="3">VLOOKUP(E70,$B$14:$C$53,2,0)</f>
        <v>Vaujours</v>
      </c>
      <c r="G70" s="321">
        <f t="shared" ref="G70:G89" si="4">VLOOKUP(F70,$C$14:$D$53,2,0)</f>
        <v>18.132325539877339</v>
      </c>
      <c r="R70" s="44"/>
      <c r="S70" s="44"/>
      <c r="T70" s="44"/>
      <c r="U70" s="44"/>
      <c r="V70" s="44"/>
      <c r="W70" s="44"/>
      <c r="X70" s="44"/>
      <c r="Y70" s="44"/>
      <c r="Z70" s="44"/>
      <c r="AA70" s="44"/>
      <c r="AB70" s="44"/>
      <c r="AC70" s="44"/>
      <c r="AD70" s="44"/>
      <c r="AE70" s="44"/>
      <c r="AF70" s="44"/>
      <c r="AG70" s="44"/>
      <c r="AH70" s="44"/>
      <c r="AI70" s="44"/>
    </row>
    <row r="71" spans="2:35" ht="18.75">
      <c r="B71" s="322">
        <v>2</v>
      </c>
      <c r="C71" s="320" t="str">
        <f t="shared" si="1"/>
        <v>Dugny</v>
      </c>
      <c r="D71" s="321">
        <f t="shared" si="2"/>
        <v>22.675205875765791</v>
      </c>
      <c r="E71" s="322">
        <v>22</v>
      </c>
      <c r="F71" s="320" t="str">
        <f t="shared" si="3"/>
        <v>Montreuil</v>
      </c>
      <c r="G71" s="321">
        <f t="shared" si="4"/>
        <v>18.122387589373606</v>
      </c>
      <c r="R71" s="44"/>
      <c r="V71" s="44"/>
      <c r="W71" s="44"/>
      <c r="X71" s="44"/>
      <c r="Y71" s="44"/>
      <c r="Z71" s="44"/>
      <c r="AA71" s="44"/>
      <c r="AB71" s="44"/>
      <c r="AC71" s="44"/>
      <c r="AD71" s="44"/>
      <c r="AE71" s="44"/>
      <c r="AF71" s="44"/>
      <c r="AG71" s="44"/>
      <c r="AH71" s="44"/>
      <c r="AI71" s="44"/>
    </row>
    <row r="72" spans="2:35" ht="18.75">
      <c r="B72" s="322">
        <v>3</v>
      </c>
      <c r="C72" s="320" t="str">
        <f t="shared" si="1"/>
        <v>Saint-Denis</v>
      </c>
      <c r="D72" s="321">
        <f t="shared" si="2"/>
        <v>21.803902080986425</v>
      </c>
      <c r="E72" s="322">
        <v>23</v>
      </c>
      <c r="F72" s="320" t="str">
        <f t="shared" si="3"/>
        <v>Drancy</v>
      </c>
      <c r="G72" s="321">
        <f t="shared" si="4"/>
        <v>17.932696598292683</v>
      </c>
      <c r="R72" s="44"/>
      <c r="V72" s="44"/>
      <c r="W72" s="44"/>
      <c r="X72" s="44"/>
      <c r="Y72" s="44"/>
      <c r="Z72" s="44"/>
      <c r="AA72" s="44"/>
      <c r="AB72" s="44"/>
      <c r="AC72" s="44"/>
      <c r="AD72" s="44"/>
      <c r="AE72" s="44"/>
      <c r="AF72" s="44"/>
      <c r="AG72" s="44"/>
      <c r="AH72" s="44"/>
      <c r="AI72" s="44"/>
    </row>
    <row r="73" spans="2:35" ht="18.75">
      <c r="B73" s="322">
        <v>4</v>
      </c>
      <c r="C73" s="320" t="str">
        <f t="shared" si="1"/>
        <v>Le Bourget</v>
      </c>
      <c r="D73" s="321">
        <f t="shared" si="2"/>
        <v>21.238243295835147</v>
      </c>
      <c r="E73" s="322">
        <v>24</v>
      </c>
      <c r="F73" s="320" t="str">
        <f t="shared" si="3"/>
        <v>Neuilly-sur-Marne</v>
      </c>
      <c r="G73" s="321">
        <f t="shared" si="4"/>
        <v>17.839864852976277</v>
      </c>
      <c r="R73" s="44"/>
      <c r="V73" s="44"/>
      <c r="W73" s="44"/>
      <c r="X73" s="44"/>
      <c r="Y73" s="44"/>
      <c r="Z73" s="44"/>
      <c r="AA73" s="44"/>
      <c r="AB73" s="44"/>
      <c r="AC73" s="44"/>
      <c r="AD73" s="44"/>
      <c r="AE73" s="44"/>
      <c r="AF73" s="44"/>
      <c r="AG73" s="44"/>
      <c r="AH73" s="44"/>
      <c r="AI73" s="44"/>
    </row>
    <row r="74" spans="2:35" ht="18.75">
      <c r="B74" s="322">
        <v>5</v>
      </c>
      <c r="C74" s="320" t="str">
        <f t="shared" si="1"/>
        <v>Aubervilliers</v>
      </c>
      <c r="D74" s="321">
        <f t="shared" si="2"/>
        <v>20.633155440745526</v>
      </c>
      <c r="E74" s="322">
        <v>25</v>
      </c>
      <c r="F74" s="320" t="str">
        <f t="shared" si="3"/>
        <v>Le Pré-Saint-Gervais</v>
      </c>
      <c r="G74" s="321">
        <f t="shared" si="4"/>
        <v>17.690713386181486</v>
      </c>
      <c r="R74" s="44"/>
      <c r="V74" s="44"/>
      <c r="W74" s="44"/>
      <c r="X74" s="44"/>
      <c r="Y74" s="44"/>
      <c r="Z74" s="44"/>
      <c r="AA74" s="44"/>
      <c r="AB74" s="44"/>
      <c r="AC74" s="44"/>
      <c r="AD74" s="44"/>
      <c r="AE74" s="44"/>
      <c r="AF74" s="44"/>
      <c r="AG74" s="44"/>
      <c r="AH74" s="44"/>
      <c r="AI74" s="44"/>
    </row>
    <row r="75" spans="2:35" ht="18.75">
      <c r="B75" s="322">
        <v>6</v>
      </c>
      <c r="C75" s="320" t="str">
        <f t="shared" si="1"/>
        <v>Pierrefitte-sur-Seine</v>
      </c>
      <c r="D75" s="321">
        <f t="shared" si="2"/>
        <v>20.425055847398291</v>
      </c>
      <c r="E75" s="322">
        <v>26</v>
      </c>
      <c r="F75" s="320" t="str">
        <f t="shared" si="3"/>
        <v>Noisy-le-Grand</v>
      </c>
      <c r="G75" s="321">
        <f t="shared" si="4"/>
        <v>17.58645877568749</v>
      </c>
      <c r="R75" s="44"/>
      <c r="V75" s="44"/>
      <c r="W75" s="44"/>
      <c r="X75" s="44"/>
      <c r="Y75" s="44"/>
      <c r="Z75" s="44"/>
      <c r="AA75" s="44"/>
      <c r="AB75" s="44"/>
      <c r="AC75" s="44"/>
      <c r="AD75" s="44"/>
      <c r="AE75" s="44"/>
      <c r="AF75" s="44"/>
      <c r="AG75" s="44"/>
      <c r="AH75" s="44"/>
      <c r="AI75" s="44"/>
    </row>
    <row r="76" spans="2:35" ht="18.75">
      <c r="B76" s="322">
        <v>7</v>
      </c>
      <c r="C76" s="320" t="str">
        <f t="shared" si="1"/>
        <v>La Courneuve</v>
      </c>
      <c r="D76" s="321">
        <f t="shared" si="2"/>
        <v>20.411009102985883</v>
      </c>
      <c r="E76" s="322">
        <v>27</v>
      </c>
      <c r="F76" s="320" t="str">
        <f t="shared" si="3"/>
        <v>Gagny</v>
      </c>
      <c r="G76" s="321">
        <f t="shared" si="4"/>
        <v>17.512945399795811</v>
      </c>
      <c r="R76" s="44"/>
      <c r="V76" s="44"/>
      <c r="W76" s="44"/>
      <c r="X76" s="44"/>
      <c r="Y76" s="44"/>
      <c r="Z76" s="44"/>
      <c r="AA76" s="44"/>
      <c r="AB76" s="44"/>
      <c r="AC76" s="44"/>
      <c r="AD76" s="44"/>
      <c r="AE76" s="44"/>
      <c r="AF76" s="44"/>
      <c r="AG76" s="44"/>
      <c r="AH76" s="44"/>
      <c r="AI76" s="44"/>
    </row>
    <row r="77" spans="2:35" ht="18.75">
      <c r="B77" s="322">
        <v>8</v>
      </c>
      <c r="C77" s="320" t="str">
        <f t="shared" si="1"/>
        <v>L'Île-Saint-Denis</v>
      </c>
      <c r="D77" s="321">
        <f t="shared" si="2"/>
        <v>20.230687210184517</v>
      </c>
      <c r="E77" s="322">
        <v>28</v>
      </c>
      <c r="F77" s="320" t="str">
        <f t="shared" si="3"/>
        <v>Villepinte</v>
      </c>
      <c r="G77" s="321">
        <f t="shared" si="4"/>
        <v>17.44289027863589</v>
      </c>
      <c r="R77" s="44"/>
      <c r="V77" s="44"/>
      <c r="W77" s="44"/>
      <c r="X77" s="44"/>
      <c r="Y77" s="44"/>
      <c r="Z77" s="44"/>
      <c r="AA77" s="44"/>
      <c r="AB77" s="44"/>
      <c r="AC77" s="44"/>
      <c r="AD77" s="44"/>
      <c r="AE77" s="44"/>
      <c r="AF77" s="44"/>
      <c r="AG77" s="44"/>
      <c r="AH77" s="44"/>
      <c r="AI77" s="44"/>
    </row>
    <row r="78" spans="2:35" ht="18.75">
      <c r="B78" s="322">
        <v>9</v>
      </c>
      <c r="C78" s="320" t="str">
        <f t="shared" si="1"/>
        <v>Épinay-sur-Seine</v>
      </c>
      <c r="D78" s="321">
        <f t="shared" si="2"/>
        <v>19.831819964916445</v>
      </c>
      <c r="E78" s="322">
        <v>29</v>
      </c>
      <c r="F78" s="320" t="str">
        <f t="shared" si="3"/>
        <v>Romainville</v>
      </c>
      <c r="G78" s="321">
        <f t="shared" si="4"/>
        <v>17.029405837960894</v>
      </c>
      <c r="R78" s="44"/>
      <c r="V78" s="44"/>
      <c r="W78" s="44"/>
      <c r="X78" s="44"/>
      <c r="Y78" s="44"/>
      <c r="Z78" s="44"/>
      <c r="AA78" s="44"/>
      <c r="AB78" s="44"/>
      <c r="AC78" s="44"/>
      <c r="AD78" s="44"/>
      <c r="AE78" s="44"/>
      <c r="AF78" s="44"/>
      <c r="AG78" s="44"/>
      <c r="AH78" s="44"/>
      <c r="AI78" s="44"/>
    </row>
    <row r="79" spans="2:35" ht="18.75">
      <c r="B79" s="322">
        <v>10</v>
      </c>
      <c r="C79" s="320" t="str">
        <f t="shared" si="1"/>
        <v>Bobigny</v>
      </c>
      <c r="D79" s="321">
        <f t="shared" si="2"/>
        <v>19.451080119560906</v>
      </c>
      <c r="E79" s="322">
        <v>30</v>
      </c>
      <c r="F79" s="320" t="str">
        <f t="shared" si="3"/>
        <v>Bagnolet</v>
      </c>
      <c r="G79" s="321">
        <f t="shared" si="4"/>
        <v>16.760879330188601</v>
      </c>
      <c r="R79" s="44"/>
      <c r="V79" s="44"/>
      <c r="W79" s="44"/>
      <c r="X79" s="44"/>
      <c r="Y79" s="44"/>
      <c r="Z79" s="44"/>
      <c r="AA79" s="44"/>
      <c r="AB79" s="44"/>
      <c r="AC79" s="44"/>
      <c r="AD79" s="44"/>
      <c r="AE79" s="44"/>
      <c r="AF79" s="44"/>
      <c r="AG79" s="44"/>
      <c r="AH79" s="44"/>
      <c r="AI79" s="44"/>
    </row>
    <row r="80" spans="2:35" ht="18.75">
      <c r="B80" s="322">
        <v>11</v>
      </c>
      <c r="C80" s="320" t="str">
        <f t="shared" si="1"/>
        <v>Pantin</v>
      </c>
      <c r="D80" s="321">
        <f t="shared" si="2"/>
        <v>19.426472665013574</v>
      </c>
      <c r="E80" s="322">
        <v>31</v>
      </c>
      <c r="F80" s="320" t="str">
        <f t="shared" si="3"/>
        <v>Livry-Gargan</v>
      </c>
      <c r="G80" s="321">
        <f t="shared" si="4"/>
        <v>16.509821560718443</v>
      </c>
      <c r="R80" s="44"/>
      <c r="V80" s="44"/>
      <c r="W80" s="44"/>
      <c r="X80" s="44"/>
      <c r="Y80" s="44"/>
      <c r="Z80" s="44"/>
      <c r="AA80" s="44"/>
      <c r="AB80" s="44"/>
      <c r="AC80" s="44"/>
      <c r="AD80" s="44"/>
      <c r="AE80" s="44"/>
      <c r="AF80" s="44"/>
      <c r="AG80" s="44"/>
      <c r="AH80" s="44"/>
      <c r="AI80" s="44"/>
    </row>
    <row r="81" spans="2:41" ht="18.75">
      <c r="B81" s="322">
        <v>12</v>
      </c>
      <c r="C81" s="320" t="str">
        <f t="shared" si="1"/>
        <v>Noisy-le-Sec</v>
      </c>
      <c r="D81" s="321">
        <f t="shared" si="2"/>
        <v>19.425064188780759</v>
      </c>
      <c r="E81" s="322">
        <v>32</v>
      </c>
      <c r="F81" s="320" t="str">
        <f t="shared" si="3"/>
        <v>Montfermeil</v>
      </c>
      <c r="G81" s="321">
        <f t="shared" si="4"/>
        <v>16.419839737214154</v>
      </c>
      <c r="R81" s="44"/>
      <c r="V81" s="44"/>
      <c r="W81" s="44"/>
      <c r="X81" s="44"/>
      <c r="Y81" s="44"/>
      <c r="Z81" s="44"/>
      <c r="AA81" s="44"/>
      <c r="AB81" s="44"/>
      <c r="AC81" s="44"/>
      <c r="AD81" s="44"/>
      <c r="AE81" s="44"/>
      <c r="AF81" s="44"/>
      <c r="AG81" s="44"/>
      <c r="AH81" s="44"/>
      <c r="AI81" s="44"/>
    </row>
    <row r="82" spans="2:41" ht="18.75">
      <c r="B82" s="322">
        <v>13</v>
      </c>
      <c r="C82" s="320" t="str">
        <f t="shared" si="1"/>
        <v>Saint-Ouen</v>
      </c>
      <c r="D82" s="321">
        <f t="shared" si="2"/>
        <v>19.41585796567324</v>
      </c>
      <c r="E82" s="322">
        <v>33</v>
      </c>
      <c r="F82" s="320" t="str">
        <f t="shared" si="3"/>
        <v>Aulnay-sous-Bois</v>
      </c>
      <c r="G82" s="321">
        <f t="shared" si="4"/>
        <v>16.156239720376512</v>
      </c>
      <c r="R82" s="44"/>
      <c r="V82" s="44"/>
      <c r="W82" s="44"/>
      <c r="X82" s="44"/>
      <c r="Y82" s="44"/>
      <c r="Z82" s="44"/>
      <c r="AA82" s="44"/>
      <c r="AB82" s="44"/>
      <c r="AC82" s="44"/>
      <c r="AD82" s="44"/>
      <c r="AE82" s="44"/>
      <c r="AF82" s="44"/>
      <c r="AG82" s="44"/>
      <c r="AH82" s="44"/>
      <c r="AI82" s="44"/>
    </row>
    <row r="83" spans="2:41" ht="18.75">
      <c r="B83" s="322">
        <v>14</v>
      </c>
      <c r="C83" s="320" t="str">
        <f t="shared" si="1"/>
        <v>Sevran</v>
      </c>
      <c r="D83" s="321">
        <f t="shared" si="2"/>
        <v>19.158976405447216</v>
      </c>
      <c r="E83" s="322">
        <v>34</v>
      </c>
      <c r="F83" s="320" t="str">
        <f t="shared" si="3"/>
        <v>Les Lilas</v>
      </c>
      <c r="G83" s="321">
        <f t="shared" si="4"/>
        <v>15.937034478340207</v>
      </c>
      <c r="R83" s="44"/>
      <c r="V83" s="44"/>
      <c r="W83" s="44"/>
      <c r="X83" s="44"/>
      <c r="Y83" s="44"/>
      <c r="Z83" s="44"/>
      <c r="AA83" s="44"/>
      <c r="AB83" s="44"/>
      <c r="AC83" s="44"/>
      <c r="AD83" s="44"/>
      <c r="AE83" s="44"/>
      <c r="AF83" s="44"/>
      <c r="AG83" s="44"/>
      <c r="AH83" s="44"/>
      <c r="AI83" s="44"/>
    </row>
    <row r="84" spans="2:41" ht="18.75">
      <c r="B84" s="322">
        <v>15</v>
      </c>
      <c r="C84" s="320" t="str">
        <f t="shared" si="1"/>
        <v>Bondy</v>
      </c>
      <c r="D84" s="321">
        <f t="shared" si="2"/>
        <v>19.057220165284669</v>
      </c>
      <c r="E84" s="322">
        <v>35</v>
      </c>
      <c r="F84" s="320" t="str">
        <f t="shared" si="3"/>
        <v>Tremblay-en-France</v>
      </c>
      <c r="G84" s="321">
        <f t="shared" si="4"/>
        <v>15.459486651308662</v>
      </c>
      <c r="R84" s="44"/>
      <c r="V84" s="44"/>
      <c r="W84" s="44"/>
      <c r="X84" s="44"/>
      <c r="Y84" s="44"/>
      <c r="Z84" s="44"/>
      <c r="AA84" s="44"/>
      <c r="AB84" s="44"/>
      <c r="AC84" s="44"/>
      <c r="AD84" s="44"/>
      <c r="AE84" s="44"/>
      <c r="AF84" s="44"/>
      <c r="AG84" s="44"/>
      <c r="AH84" s="44"/>
      <c r="AI84" s="44"/>
      <c r="AJ84" s="44"/>
      <c r="AK84" s="44"/>
      <c r="AL84" s="44"/>
      <c r="AM84" s="44"/>
      <c r="AN84" s="44"/>
      <c r="AO84" s="44"/>
    </row>
    <row r="85" spans="2:41" ht="18.75">
      <c r="B85" s="322">
        <v>16</v>
      </c>
      <c r="C85" s="320" t="str">
        <f t="shared" si="1"/>
        <v>Les Pavillons-sous-Bois</v>
      </c>
      <c r="D85" s="321">
        <f t="shared" si="2"/>
        <v>19.032258058362654</v>
      </c>
      <c r="E85" s="322">
        <v>36</v>
      </c>
      <c r="F85" s="320" t="str">
        <f t="shared" si="3"/>
        <v>Villemomble</v>
      </c>
      <c r="G85" s="321">
        <f t="shared" si="4"/>
        <v>15.351255665778115</v>
      </c>
      <c r="R85" s="44"/>
      <c r="V85" s="44"/>
      <c r="W85" s="44"/>
      <c r="X85" s="44"/>
      <c r="Y85" s="44"/>
      <c r="Z85" s="44"/>
      <c r="AA85" s="44"/>
      <c r="AB85" s="44"/>
      <c r="AC85" s="44"/>
      <c r="AD85" s="44"/>
      <c r="AE85" s="44"/>
      <c r="AF85" s="44"/>
      <c r="AG85" s="44"/>
      <c r="AH85" s="44"/>
      <c r="AI85" s="44"/>
      <c r="AJ85" s="44"/>
      <c r="AK85" s="44"/>
      <c r="AL85" s="44"/>
      <c r="AM85" s="44"/>
      <c r="AN85" s="44"/>
      <c r="AO85" s="44"/>
    </row>
    <row r="86" spans="2:41" ht="18.75">
      <c r="B86" s="322">
        <v>17</v>
      </c>
      <c r="C86" s="320" t="str">
        <f t="shared" si="1"/>
        <v>Stains</v>
      </c>
      <c r="D86" s="321">
        <f t="shared" si="2"/>
        <v>18.954220740288829</v>
      </c>
      <c r="E86" s="322">
        <v>37</v>
      </c>
      <c r="F86" s="320" t="str">
        <f t="shared" si="3"/>
        <v>Neuilly-Plaisance</v>
      </c>
      <c r="G86" s="321">
        <f t="shared" si="4"/>
        <v>15.156155052986509</v>
      </c>
      <c r="R86" s="44"/>
      <c r="V86" s="44"/>
      <c r="W86" s="44"/>
      <c r="X86" s="44"/>
      <c r="Y86" s="44"/>
      <c r="Z86" s="44"/>
      <c r="AA86" s="44"/>
      <c r="AB86" s="44"/>
      <c r="AC86" s="44"/>
      <c r="AD86" s="44"/>
      <c r="AE86" s="44"/>
      <c r="AF86" s="44"/>
      <c r="AG86" s="44"/>
      <c r="AH86" s="44"/>
      <c r="AI86" s="44"/>
      <c r="AJ86" s="44"/>
      <c r="AK86" s="44"/>
      <c r="AL86" s="44"/>
      <c r="AM86" s="44"/>
      <c r="AN86" s="44"/>
      <c r="AO86" s="44"/>
    </row>
    <row r="87" spans="2:41" ht="18.75">
      <c r="B87" s="322">
        <v>18</v>
      </c>
      <c r="C87" s="320" t="str">
        <f t="shared" si="1"/>
        <v>Le Blanc-Mesnil</v>
      </c>
      <c r="D87" s="321">
        <f t="shared" si="2"/>
        <v>18.467937590078659</v>
      </c>
      <c r="E87" s="322">
        <v>38</v>
      </c>
      <c r="F87" s="320" t="str">
        <f t="shared" si="3"/>
        <v>Le Raincy</v>
      </c>
      <c r="G87" s="321">
        <f t="shared" si="4"/>
        <v>14.641141289460716</v>
      </c>
      <c r="R87" s="44"/>
      <c r="V87" s="44"/>
      <c r="W87" s="44"/>
      <c r="X87" s="44"/>
      <c r="Y87" s="44"/>
      <c r="Z87" s="44"/>
      <c r="AA87" s="44"/>
      <c r="AB87" s="44"/>
      <c r="AC87" s="44"/>
      <c r="AD87" s="44"/>
      <c r="AE87" s="44"/>
      <c r="AF87" s="44"/>
      <c r="AG87" s="44"/>
      <c r="AH87" s="44"/>
      <c r="AI87" s="44"/>
      <c r="AJ87" s="44"/>
      <c r="AK87" s="44"/>
      <c r="AL87" s="44"/>
      <c r="AM87" s="44"/>
      <c r="AN87" s="44"/>
      <c r="AO87" s="44"/>
    </row>
    <row r="88" spans="2:41" ht="18.75">
      <c r="B88" s="322">
        <v>19</v>
      </c>
      <c r="C88" s="320" t="str">
        <f t="shared" si="1"/>
        <v>Villetaneuse</v>
      </c>
      <c r="D88" s="321">
        <f t="shared" si="2"/>
        <v>18.44289027863589</v>
      </c>
      <c r="E88" s="322">
        <v>39</v>
      </c>
      <c r="F88" s="320" t="str">
        <f t="shared" si="3"/>
        <v>Coubron</v>
      </c>
      <c r="G88" s="321">
        <f t="shared" si="4"/>
        <v>13.779221542535403</v>
      </c>
      <c r="R88" s="44"/>
      <c r="V88" s="44"/>
      <c r="W88" s="44"/>
      <c r="X88" s="44"/>
      <c r="Y88" s="44"/>
      <c r="Z88" s="44"/>
      <c r="AA88" s="44"/>
      <c r="AB88" s="44"/>
      <c r="AC88" s="44"/>
      <c r="AD88" s="44"/>
      <c r="AE88" s="44"/>
      <c r="AF88" s="44"/>
      <c r="AG88" s="44"/>
      <c r="AH88" s="44"/>
      <c r="AI88" s="44"/>
      <c r="AJ88" s="44"/>
      <c r="AK88" s="44"/>
      <c r="AL88" s="44"/>
      <c r="AM88" s="44"/>
      <c r="AN88" s="44"/>
      <c r="AO88" s="44"/>
    </row>
    <row r="89" spans="2:41" ht="18.75">
      <c r="B89" s="323">
        <v>20</v>
      </c>
      <c r="C89" s="320" t="str">
        <f t="shared" si="1"/>
        <v>Rosny-sous-Bois</v>
      </c>
      <c r="D89" s="321">
        <f t="shared" si="2"/>
        <v>18.218766648215841</v>
      </c>
      <c r="E89" s="323">
        <v>40</v>
      </c>
      <c r="F89" s="320" t="str">
        <f t="shared" si="3"/>
        <v>Gournay-sur-Marne</v>
      </c>
      <c r="G89" s="321">
        <f t="shared" si="4"/>
        <v>11.386545583240062</v>
      </c>
      <c r="R89" s="44"/>
      <c r="V89" s="44"/>
      <c r="W89" s="44"/>
      <c r="X89" s="44"/>
      <c r="Y89" s="44"/>
      <c r="Z89" s="44"/>
      <c r="AA89" s="44"/>
      <c r="AB89" s="44"/>
      <c r="AC89" s="44"/>
      <c r="AD89" s="44"/>
      <c r="AE89" s="44"/>
      <c r="AF89" s="44"/>
      <c r="AG89" s="44"/>
      <c r="AH89" s="44"/>
      <c r="AI89" s="44"/>
      <c r="AJ89" s="44"/>
      <c r="AK89" s="44"/>
      <c r="AL89" s="44"/>
      <c r="AM89" s="44"/>
      <c r="AN89" s="44"/>
      <c r="AO89" s="44"/>
    </row>
    <row r="90" spans="2:41">
      <c r="R90" s="44"/>
      <c r="V90" s="44"/>
      <c r="W90" s="44"/>
      <c r="X90" s="44"/>
      <c r="Y90" s="44"/>
      <c r="Z90" s="44"/>
      <c r="AA90" s="44"/>
      <c r="AB90" s="44"/>
      <c r="AC90" s="44"/>
      <c r="AD90" s="44"/>
      <c r="AE90" s="44"/>
      <c r="AF90" s="44"/>
      <c r="AG90" s="44"/>
      <c r="AH90" s="44"/>
      <c r="AI90" s="44"/>
      <c r="AJ90" s="44"/>
      <c r="AK90" s="44"/>
      <c r="AL90" s="44"/>
      <c r="AM90" s="44"/>
      <c r="AN90" s="44"/>
      <c r="AO90" s="44"/>
    </row>
    <row r="91" spans="2:41">
      <c r="R91" s="44"/>
      <c r="V91" s="44"/>
      <c r="W91" s="44"/>
      <c r="X91" s="44"/>
      <c r="Y91" s="44"/>
      <c r="Z91" s="44"/>
      <c r="AA91" s="44"/>
      <c r="AB91" s="44"/>
      <c r="AC91" s="44"/>
      <c r="AD91" s="44"/>
      <c r="AE91" s="44"/>
      <c r="AF91" s="44"/>
      <c r="AG91" s="44"/>
      <c r="AH91" s="44"/>
      <c r="AI91" s="44"/>
      <c r="AJ91" s="44"/>
      <c r="AK91" s="44"/>
      <c r="AL91" s="44"/>
      <c r="AM91" s="44"/>
      <c r="AN91" s="44"/>
      <c r="AO91" s="44"/>
    </row>
    <row r="92" spans="2:41">
      <c r="R92" s="44"/>
      <c r="V92" s="44"/>
      <c r="W92" s="44"/>
      <c r="X92" s="44"/>
      <c r="Y92" s="44"/>
      <c r="Z92" s="44"/>
      <c r="AA92" s="44"/>
      <c r="AB92" s="44"/>
      <c r="AC92" s="44"/>
      <c r="AD92" s="44"/>
      <c r="AE92" s="44"/>
      <c r="AF92" s="44"/>
      <c r="AG92" s="44"/>
      <c r="AH92" s="44"/>
      <c r="AI92" s="44"/>
      <c r="AJ92" s="44"/>
      <c r="AK92" s="44"/>
      <c r="AL92" s="44"/>
      <c r="AM92" s="44"/>
      <c r="AN92" s="44"/>
      <c r="AO92" s="44"/>
    </row>
    <row r="93" spans="2:41">
      <c r="R93" s="44"/>
      <c r="V93" s="44"/>
      <c r="W93" s="44"/>
      <c r="X93" s="44"/>
      <c r="Y93" s="44"/>
      <c r="Z93" s="44"/>
      <c r="AA93" s="44"/>
      <c r="AB93" s="44"/>
      <c r="AC93" s="44"/>
      <c r="AD93" s="44"/>
      <c r="AE93" s="44"/>
      <c r="AF93" s="44"/>
      <c r="AG93" s="44"/>
      <c r="AH93" s="44"/>
      <c r="AI93" s="44"/>
      <c r="AJ93" s="44"/>
      <c r="AK93" s="44"/>
      <c r="AL93" s="44"/>
      <c r="AM93" s="44"/>
      <c r="AN93" s="44"/>
      <c r="AO93" s="44"/>
    </row>
    <row r="94" spans="2:41">
      <c r="R94" s="44"/>
      <c r="V94" s="44"/>
      <c r="W94" s="44"/>
      <c r="X94" s="44"/>
      <c r="Y94" s="44"/>
      <c r="Z94" s="44"/>
      <c r="AA94" s="44"/>
      <c r="AB94" s="44"/>
      <c r="AC94" s="44"/>
      <c r="AD94" s="44"/>
      <c r="AE94" s="44"/>
      <c r="AF94" s="44"/>
      <c r="AG94" s="44"/>
      <c r="AH94" s="44"/>
      <c r="AI94" s="44"/>
      <c r="AJ94" s="44"/>
      <c r="AK94" s="44"/>
      <c r="AL94" s="44"/>
      <c r="AM94" s="44"/>
      <c r="AN94" s="44"/>
      <c r="AO94" s="44"/>
    </row>
    <row r="95" spans="2:41">
      <c r="R95" s="44"/>
      <c r="V95" s="44"/>
      <c r="W95" s="44"/>
      <c r="X95" s="44"/>
      <c r="Y95" s="44"/>
      <c r="Z95" s="44"/>
      <c r="AA95" s="44"/>
      <c r="AB95" s="44"/>
      <c r="AC95" s="44"/>
      <c r="AD95" s="44"/>
      <c r="AE95" s="44"/>
      <c r="AF95" s="44"/>
      <c r="AG95" s="44"/>
      <c r="AH95" s="44"/>
      <c r="AI95" s="44"/>
      <c r="AJ95" s="44"/>
      <c r="AK95" s="44"/>
      <c r="AL95" s="44"/>
      <c r="AM95" s="44"/>
      <c r="AN95" s="44"/>
      <c r="AO95" s="44"/>
    </row>
    <row r="96" spans="2:41">
      <c r="R96" s="44"/>
      <c r="V96" s="44"/>
      <c r="W96" s="44"/>
      <c r="X96" s="44"/>
      <c r="Y96" s="44"/>
      <c r="Z96" s="44"/>
      <c r="AA96" s="44"/>
      <c r="AB96" s="44"/>
      <c r="AC96" s="44"/>
      <c r="AD96" s="44"/>
      <c r="AE96" s="44"/>
      <c r="AF96" s="44"/>
      <c r="AG96" s="44"/>
      <c r="AH96" s="44"/>
      <c r="AI96" s="44"/>
      <c r="AJ96" s="44"/>
      <c r="AK96" s="44"/>
      <c r="AL96" s="44"/>
      <c r="AM96" s="44"/>
      <c r="AN96" s="44"/>
      <c r="AO96" s="44"/>
    </row>
    <row r="97" spans="18:41">
      <c r="R97" s="44"/>
      <c r="V97" s="44"/>
      <c r="W97" s="44"/>
      <c r="X97" s="44"/>
      <c r="Y97" s="44"/>
      <c r="Z97" s="44"/>
      <c r="AA97" s="44"/>
      <c r="AB97" s="44"/>
      <c r="AC97" s="44"/>
      <c r="AD97" s="44"/>
      <c r="AE97" s="44"/>
      <c r="AF97" s="44"/>
      <c r="AG97" s="44"/>
      <c r="AH97" s="44"/>
      <c r="AI97" s="44"/>
      <c r="AJ97" s="44"/>
      <c r="AK97" s="44"/>
      <c r="AL97" s="44"/>
      <c r="AM97" s="44"/>
      <c r="AN97" s="44"/>
      <c r="AO97" s="44"/>
    </row>
    <row r="98" spans="18:41">
      <c r="R98" s="44"/>
      <c r="V98" s="44"/>
      <c r="W98" s="44"/>
      <c r="X98" s="44"/>
      <c r="Y98" s="44"/>
      <c r="Z98" s="44"/>
      <c r="AA98" s="44"/>
      <c r="AB98" s="44"/>
      <c r="AC98" s="44"/>
      <c r="AD98" s="44"/>
      <c r="AE98" s="44"/>
      <c r="AF98" s="44"/>
      <c r="AG98" s="44"/>
      <c r="AH98" s="44"/>
      <c r="AI98" s="44"/>
      <c r="AJ98" s="44"/>
      <c r="AK98" s="44"/>
      <c r="AL98" s="44"/>
      <c r="AM98" s="44"/>
      <c r="AN98" s="44"/>
      <c r="AO98" s="44"/>
    </row>
    <row r="99" spans="18:41">
      <c r="R99" s="44"/>
      <c r="V99" s="44"/>
      <c r="W99" s="44"/>
      <c r="X99" s="44"/>
      <c r="Y99" s="44"/>
      <c r="Z99" s="44"/>
      <c r="AA99" s="44"/>
      <c r="AB99" s="44"/>
      <c r="AC99" s="44"/>
      <c r="AD99" s="44"/>
      <c r="AE99" s="44"/>
      <c r="AF99" s="44"/>
      <c r="AG99" s="44"/>
      <c r="AH99" s="44"/>
      <c r="AI99" s="44"/>
      <c r="AJ99" s="44"/>
      <c r="AK99" s="44"/>
      <c r="AL99" s="44"/>
      <c r="AM99" s="44"/>
      <c r="AN99" s="44"/>
      <c r="AO99" s="44"/>
    </row>
    <row r="110" spans="18:41" ht="27.75" customHeight="1"/>
    <row r="142" spans="6:6">
      <c r="F142" s="44" t="e">
        <f>INDEX(C69:AT140,4,DEPARTEMENT!B)</f>
        <v>#NAME?</v>
      </c>
    </row>
  </sheetData>
  <sortState ref="C12:F52">
    <sortCondition descending="1" ref="E12:E52"/>
  </sortState>
  <mergeCells count="9">
    <mergeCell ref="S2:U5"/>
    <mergeCell ref="B2:Q5"/>
    <mergeCell ref="I67:Q68"/>
    <mergeCell ref="M30:P34"/>
    <mergeCell ref="C6:Q6"/>
    <mergeCell ref="C67:G69"/>
    <mergeCell ref="C57:J58"/>
    <mergeCell ref="B10:E10"/>
    <mergeCell ref="B8:E8"/>
  </mergeCells>
  <dataValidations count="2">
    <dataValidation type="list" allowBlank="1" showInputMessage="1" showErrorMessage="1" sqref="B8">
      <formula1>catégorie</formula1>
    </dataValidation>
    <dataValidation type="list" allowBlank="1" showInputMessage="1" showErrorMessage="1" sqref="B10">
      <formula1>INDIRECT(B8)</formula1>
    </dataValidation>
  </dataValidations>
  <printOptions horizontalCentered="1" verticalCentered="1" gridLines="1"/>
  <pageMargins left="0.19685039370078741" right="0.19685039370078741" top="0.19685039370078741" bottom="0.19685039370078741" header="0" footer="0"/>
  <pageSetup paperSize="9" scale="47" orientation="portrait" r:id="rId1"/>
  <headerFooter>
    <oddFooter>&amp;CObservatoire Social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79" r:id="rId4" name="Drop Down 2">
              <controlPr defaultSize="0" print="0" autoLine="0" autoPict="0" macro="[0]!UpdateColorScale">
                <anchor moveWithCells="1">
                  <from>
                    <xdr:col>1</xdr:col>
                    <xdr:colOff>66675</xdr:colOff>
                    <xdr:row>12</xdr:row>
                    <xdr:rowOff>9525</xdr:rowOff>
                  </from>
                  <to>
                    <xdr:col>3</xdr:col>
                    <xdr:colOff>142875</xdr:colOff>
                    <xdr:row>13</xdr:row>
                    <xdr:rowOff>161925</xdr:rowOff>
                  </to>
                </anchor>
              </controlPr>
            </control>
          </mc:Choice>
        </mc:AlternateContent>
        <mc:AlternateContent xmlns:mc="http://schemas.openxmlformats.org/markup-compatibility/2006">
          <mc:Choice Requires="x14">
            <control shapeId="11283" r:id="rId5" name="Button 19">
              <controlPr defaultSize="0" print="0" autoFill="0" autoPict="0" macro="[0]!Enreg_PdfDEPT">
                <anchor moveWithCells="1" sizeWithCells="1">
                  <from>
                    <xdr:col>18</xdr:col>
                    <xdr:colOff>361950</xdr:colOff>
                    <xdr:row>14</xdr:row>
                    <xdr:rowOff>47625</xdr:rowOff>
                  </from>
                  <to>
                    <xdr:col>20</xdr:col>
                    <xdr:colOff>457200</xdr:colOff>
                    <xdr:row>22</xdr:row>
                    <xdr:rowOff>38100</xdr:rowOff>
                  </to>
                </anchor>
              </controlPr>
            </control>
          </mc:Choice>
        </mc:AlternateContent>
        <mc:AlternateContent xmlns:mc="http://schemas.openxmlformats.org/markup-compatibility/2006">
          <mc:Choice Requires="x14">
            <control shapeId="11285" r:id="rId6" name="Button 21">
              <controlPr defaultSize="0" print="0" autoFill="0" autoPict="0" macro="[0]!DEFINITONS">
                <anchor moveWithCells="1" sizeWithCells="1">
                  <from>
                    <xdr:col>18</xdr:col>
                    <xdr:colOff>400050</xdr:colOff>
                    <xdr:row>34</xdr:row>
                    <xdr:rowOff>133350</xdr:rowOff>
                  </from>
                  <to>
                    <xdr:col>20</xdr:col>
                    <xdr:colOff>457200</xdr:colOff>
                    <xdr:row>41</xdr:row>
                    <xdr:rowOff>19050</xdr:rowOff>
                  </to>
                </anchor>
              </controlPr>
            </control>
          </mc:Choice>
        </mc:AlternateContent>
        <mc:AlternateContent xmlns:mc="http://schemas.openxmlformats.org/markup-compatibility/2006">
          <mc:Choice Requires="x14">
            <control shapeId="11286" r:id="rId7" name="Button 22">
              <controlPr defaultSize="0" print="0" autoFill="0" autoPict="0" macro="[0]!Bouton8_Cliquer">
                <anchor moveWithCells="1" sizeWithCells="1">
                  <from>
                    <xdr:col>18</xdr:col>
                    <xdr:colOff>342900</xdr:colOff>
                    <xdr:row>5</xdr:row>
                    <xdr:rowOff>247650</xdr:rowOff>
                  </from>
                  <to>
                    <xdr:col>20</xdr:col>
                    <xdr:colOff>419100</xdr:colOff>
                    <xdr:row>11</xdr:row>
                    <xdr:rowOff>200025</xdr:rowOff>
                  </to>
                </anchor>
              </controlPr>
            </control>
          </mc:Choice>
        </mc:AlternateContent>
        <mc:AlternateContent xmlns:mc="http://schemas.openxmlformats.org/markup-compatibility/2006">
          <mc:Choice Requires="x14">
            <control shapeId="11292" r:id="rId8" name="Button 28">
              <controlPr defaultSize="0" autoFill="0" autoPict="0" macro="[0]!Bouton1_Cliquer">
                <anchor moveWithCells="1" sizeWithCells="1">
                  <from>
                    <xdr:col>18</xdr:col>
                    <xdr:colOff>371475</xdr:colOff>
                    <xdr:row>23</xdr:row>
                    <xdr:rowOff>200025</xdr:rowOff>
                  </from>
                  <to>
                    <xdr:col>20</xdr:col>
                    <xdr:colOff>466725</xdr:colOff>
                    <xdr:row>32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theme="4" tint="0.79998168889431442"/>
  </sheetPr>
  <dimension ref="B2:P45"/>
  <sheetViews>
    <sheetView showGridLines="0" showRowColHeaders="0" workbookViewId="0"/>
  </sheetViews>
  <sheetFormatPr baseColWidth="10" defaultColWidth="11" defaultRowHeight="16.5"/>
  <cols>
    <col min="1" max="1" width="3.875" style="1" customWidth="1"/>
    <col min="2" max="2" width="1.875" style="1" customWidth="1"/>
    <col min="3" max="3" width="11.25" style="1" customWidth="1"/>
    <col min="4" max="4" width="3.125" style="1" customWidth="1"/>
    <col min="5" max="5" width="2.125" style="1" customWidth="1"/>
    <col min="6" max="6" width="9" style="1" customWidth="1"/>
    <col min="7" max="7" width="11.375" style="1" customWidth="1"/>
    <col min="8" max="10" width="11" style="1"/>
    <col min="11" max="11" width="3.375" style="1" customWidth="1"/>
    <col min="12" max="12" width="10.125" style="1" customWidth="1"/>
    <col min="13" max="13" width="0.875" style="1" customWidth="1"/>
    <col min="14" max="14" width="2" style="1" customWidth="1"/>
    <col min="15" max="16384" width="11" style="1"/>
  </cols>
  <sheetData>
    <row r="2" spans="2:16" ht="6.75" customHeight="1">
      <c r="B2" s="408"/>
      <c r="C2" s="409"/>
      <c r="D2" s="409"/>
      <c r="E2" s="409"/>
      <c r="F2" s="409"/>
      <c r="G2" s="409"/>
      <c r="H2" s="409"/>
      <c r="I2" s="409"/>
      <c r="J2" s="409"/>
      <c r="K2" s="409"/>
      <c r="L2" s="409"/>
      <c r="M2" s="409"/>
      <c r="N2" s="410"/>
    </row>
    <row r="3" spans="2:16" ht="16.5" customHeight="1">
      <c r="B3" s="403"/>
      <c r="C3" s="544" t="s">
        <v>522</v>
      </c>
      <c r="D3" s="545"/>
      <c r="E3" s="402"/>
      <c r="F3" s="548" t="s">
        <v>532</v>
      </c>
      <c r="G3" s="549"/>
      <c r="H3" s="549"/>
      <c r="I3" s="549"/>
      <c r="J3" s="549"/>
      <c r="K3" s="549"/>
      <c r="L3" s="549"/>
      <c r="M3" s="550"/>
      <c r="N3" s="441"/>
    </row>
    <row r="4" spans="2:16" ht="16.5" customHeight="1">
      <c r="B4" s="403"/>
      <c r="C4" s="546"/>
      <c r="D4" s="547"/>
      <c r="E4" s="402"/>
      <c r="F4" s="548"/>
      <c r="G4" s="549"/>
      <c r="H4" s="549"/>
      <c r="I4" s="549"/>
      <c r="J4" s="549"/>
      <c r="K4" s="549"/>
      <c r="L4" s="549"/>
      <c r="M4" s="550"/>
      <c r="N4" s="441"/>
    </row>
    <row r="5" spans="2:16" ht="16.5" customHeight="1">
      <c r="B5" s="403"/>
      <c r="C5" s="546"/>
      <c r="D5" s="547"/>
      <c r="E5" s="402"/>
      <c r="F5" s="548"/>
      <c r="G5" s="549"/>
      <c r="H5" s="549"/>
      <c r="I5" s="549"/>
      <c r="J5" s="549"/>
      <c r="K5" s="549"/>
      <c r="L5" s="549"/>
      <c r="M5" s="550"/>
      <c r="N5" s="441"/>
    </row>
    <row r="6" spans="2:16" ht="16.5" customHeight="1">
      <c r="B6" s="403"/>
      <c r="C6" s="444"/>
      <c r="D6" s="445"/>
      <c r="E6" s="402"/>
      <c r="F6" s="408"/>
      <c r="G6" s="409"/>
      <c r="H6" s="409"/>
      <c r="I6" s="409"/>
      <c r="J6" s="409"/>
      <c r="K6" s="409"/>
      <c r="L6" s="409"/>
      <c r="M6" s="410"/>
      <c r="N6" s="441"/>
    </row>
    <row r="7" spans="2:16" ht="16.5" customHeight="1">
      <c r="B7" s="403"/>
      <c r="C7" s="444"/>
      <c r="D7" s="445"/>
      <c r="E7" s="402"/>
      <c r="F7" s="403"/>
      <c r="G7" s="2"/>
      <c r="H7" s="2"/>
      <c r="I7" s="2"/>
      <c r="J7" s="2"/>
      <c r="K7" s="2"/>
      <c r="L7" s="2"/>
      <c r="M7" s="402"/>
      <c r="N7" s="402"/>
      <c r="P7" s="2"/>
    </row>
    <row r="8" spans="2:16">
      <c r="B8" s="403"/>
      <c r="C8" s="403"/>
      <c r="D8" s="402"/>
      <c r="E8" s="402"/>
      <c r="F8" s="403"/>
      <c r="G8" s="2"/>
      <c r="H8" s="2"/>
      <c r="I8" s="2"/>
      <c r="J8" s="2"/>
      <c r="K8" s="2"/>
      <c r="L8" s="2"/>
      <c r="M8" s="402"/>
      <c r="N8" s="440"/>
    </row>
    <row r="9" spans="2:16" ht="16.5" customHeight="1">
      <c r="B9" s="403"/>
      <c r="C9" s="403"/>
      <c r="D9" s="402"/>
      <c r="E9" s="402"/>
      <c r="F9" s="403"/>
      <c r="G9" s="443" t="s">
        <v>316</v>
      </c>
      <c r="H9" s="2"/>
      <c r="I9" s="2"/>
      <c r="J9" s="2"/>
      <c r="K9" s="2"/>
      <c r="L9" s="443" t="s">
        <v>317</v>
      </c>
      <c r="M9" s="439"/>
      <c r="N9" s="402"/>
    </row>
    <row r="10" spans="2:16">
      <c r="B10" s="403"/>
      <c r="C10" s="403"/>
      <c r="D10" s="402"/>
      <c r="E10" s="402"/>
      <c r="F10" s="403"/>
      <c r="G10" s="2"/>
      <c r="H10" s="2"/>
      <c r="I10" s="2"/>
      <c r="J10" s="2"/>
      <c r="K10" s="2"/>
      <c r="L10" s="2"/>
      <c r="M10" s="402"/>
      <c r="N10" s="402"/>
    </row>
    <row r="11" spans="2:16" ht="16.5" customHeight="1">
      <c r="B11" s="403"/>
      <c r="C11" s="403"/>
      <c r="D11" s="402"/>
      <c r="E11" s="402"/>
      <c r="F11" s="403"/>
      <c r="G11" s="442">
        <v>14</v>
      </c>
      <c r="H11" s="442"/>
      <c r="I11" s="442"/>
      <c r="J11" s="442"/>
      <c r="K11" s="2"/>
      <c r="L11" s="438" t="str">
        <f>HYPERLINK(VLOOKUP($G$11,'BASE DE DONNEES'!A49:E70,5,0),(VLOOKUP($G$11,'BASE DE DONNEES'!A49:F71,6,0)))</f>
        <v>INSEE</v>
      </c>
      <c r="M11" s="402"/>
      <c r="N11" s="402"/>
    </row>
    <row r="12" spans="2:16">
      <c r="B12" s="403"/>
      <c r="C12" s="403"/>
      <c r="D12" s="402"/>
      <c r="E12" s="402"/>
      <c r="F12" s="403"/>
      <c r="G12" s="2"/>
      <c r="H12" s="2"/>
      <c r="I12" s="2"/>
      <c r="J12" s="2"/>
      <c r="K12" s="2"/>
      <c r="L12" s="2"/>
      <c r="M12" s="402"/>
      <c r="N12" s="402"/>
    </row>
    <row r="13" spans="2:16">
      <c r="B13" s="403"/>
      <c r="C13" s="403"/>
      <c r="D13" s="402"/>
      <c r="E13" s="402"/>
      <c r="F13" s="403"/>
      <c r="G13" s="535" t="str">
        <f>VLOOKUP($G$11,'BASE DE DONNEES'!A49:D71,3,0)</f>
        <v>Le revenu de solidarité active est une allocation qui complète les ressources initiales du foyer pour qu'elles atteignent le niveau d'un revenu garanti.</v>
      </c>
      <c r="H13" s="536"/>
      <c r="I13" s="536"/>
      <c r="J13" s="537"/>
      <c r="K13" s="2"/>
      <c r="L13" s="2"/>
      <c r="M13" s="402"/>
      <c r="N13" s="402"/>
    </row>
    <row r="14" spans="2:16">
      <c r="B14" s="403"/>
      <c r="C14" s="403"/>
      <c r="D14" s="402"/>
      <c r="E14" s="402"/>
      <c r="F14" s="403"/>
      <c r="G14" s="538"/>
      <c r="H14" s="539"/>
      <c r="I14" s="539"/>
      <c r="J14" s="540"/>
      <c r="K14" s="2"/>
      <c r="L14" s="2"/>
      <c r="M14" s="402"/>
      <c r="N14" s="402"/>
    </row>
    <row r="15" spans="2:16">
      <c r="B15" s="403"/>
      <c r="C15" s="403"/>
      <c r="D15" s="402"/>
      <c r="E15" s="402"/>
      <c r="F15" s="403"/>
      <c r="G15" s="538"/>
      <c r="H15" s="539"/>
      <c r="I15" s="539"/>
      <c r="J15" s="540"/>
      <c r="K15" s="2"/>
      <c r="L15" s="2"/>
      <c r="M15" s="402"/>
      <c r="N15" s="402"/>
    </row>
    <row r="16" spans="2:16">
      <c r="B16" s="403"/>
      <c r="C16" s="403"/>
      <c r="D16" s="402"/>
      <c r="E16" s="402"/>
      <c r="F16" s="403"/>
      <c r="G16" s="538"/>
      <c r="H16" s="539"/>
      <c r="I16" s="539"/>
      <c r="J16" s="540"/>
      <c r="K16" s="2"/>
      <c r="L16" s="2"/>
      <c r="M16" s="402"/>
      <c r="N16" s="402"/>
    </row>
    <row r="17" spans="2:16">
      <c r="B17" s="403"/>
      <c r="C17" s="403"/>
      <c r="D17" s="402"/>
      <c r="E17" s="402"/>
      <c r="F17" s="403"/>
      <c r="G17" s="538"/>
      <c r="H17" s="539"/>
      <c r="I17" s="539"/>
      <c r="J17" s="540"/>
      <c r="K17" s="2"/>
      <c r="L17" s="2"/>
      <c r="M17" s="402"/>
      <c r="N17" s="402"/>
    </row>
    <row r="18" spans="2:16">
      <c r="B18" s="403"/>
      <c r="C18" s="403"/>
      <c r="D18" s="402"/>
      <c r="E18" s="402"/>
      <c r="F18" s="403"/>
      <c r="G18" s="538"/>
      <c r="H18" s="539"/>
      <c r="I18" s="539"/>
      <c r="J18" s="540"/>
      <c r="K18" s="2"/>
      <c r="L18" s="2"/>
      <c r="M18" s="402"/>
      <c r="N18" s="402"/>
    </row>
    <row r="19" spans="2:16">
      <c r="B19" s="403"/>
      <c r="C19" s="403"/>
      <c r="D19" s="402"/>
      <c r="E19" s="402"/>
      <c r="F19" s="403"/>
      <c r="G19" s="538"/>
      <c r="H19" s="539"/>
      <c r="I19" s="539"/>
      <c r="J19" s="540"/>
      <c r="K19" s="2"/>
      <c r="L19" s="2"/>
      <c r="M19" s="402"/>
      <c r="N19" s="402"/>
    </row>
    <row r="20" spans="2:16">
      <c r="B20" s="403"/>
      <c r="C20" s="403"/>
      <c r="D20" s="402"/>
      <c r="E20" s="402"/>
      <c r="F20" s="403"/>
      <c r="G20" s="538"/>
      <c r="H20" s="539"/>
      <c r="I20" s="539"/>
      <c r="J20" s="540"/>
      <c r="K20" s="2"/>
      <c r="L20" s="2"/>
      <c r="M20" s="402"/>
      <c r="N20" s="402"/>
      <c r="P20" s="2"/>
    </row>
    <row r="21" spans="2:16">
      <c r="B21" s="403"/>
      <c r="C21" s="403"/>
      <c r="D21" s="402"/>
      <c r="E21" s="402"/>
      <c r="F21" s="403"/>
      <c r="G21" s="538"/>
      <c r="H21" s="539"/>
      <c r="I21" s="539"/>
      <c r="J21" s="540"/>
      <c r="K21" s="2"/>
      <c r="L21" s="2"/>
      <c r="M21" s="402"/>
      <c r="N21" s="402"/>
    </row>
    <row r="22" spans="2:16">
      <c r="B22" s="403"/>
      <c r="C22" s="403"/>
      <c r="D22" s="402"/>
      <c r="E22" s="402"/>
      <c r="F22" s="403"/>
      <c r="G22" s="538"/>
      <c r="H22" s="539"/>
      <c r="I22" s="539"/>
      <c r="J22" s="540"/>
      <c r="K22" s="2"/>
      <c r="L22" s="2"/>
      <c r="M22" s="402"/>
      <c r="N22" s="402"/>
    </row>
    <row r="23" spans="2:16">
      <c r="B23" s="403"/>
      <c r="C23" s="403"/>
      <c r="D23" s="402"/>
      <c r="E23" s="402"/>
      <c r="F23" s="403"/>
      <c r="G23" s="538"/>
      <c r="H23" s="539"/>
      <c r="I23" s="539"/>
      <c r="J23" s="540"/>
      <c r="K23" s="2"/>
      <c r="L23" s="2"/>
      <c r="M23" s="402"/>
      <c r="N23" s="402"/>
    </row>
    <row r="24" spans="2:16">
      <c r="B24" s="403"/>
      <c r="C24" s="403"/>
      <c r="D24" s="402"/>
      <c r="E24" s="402"/>
      <c r="F24" s="403"/>
      <c r="G24" s="541"/>
      <c r="H24" s="542"/>
      <c r="I24" s="542"/>
      <c r="J24" s="543"/>
      <c r="K24" s="2"/>
      <c r="L24" s="2"/>
      <c r="M24" s="402"/>
      <c r="N24" s="402"/>
    </row>
    <row r="25" spans="2:16">
      <c r="B25" s="403"/>
      <c r="C25" s="403"/>
      <c r="D25" s="402"/>
      <c r="E25" s="402"/>
      <c r="F25" s="403"/>
      <c r="G25" s="2"/>
      <c r="H25" s="2"/>
      <c r="I25" s="2"/>
      <c r="J25" s="2"/>
      <c r="K25" s="2"/>
      <c r="L25" s="2"/>
      <c r="M25" s="402"/>
      <c r="N25" s="402"/>
    </row>
    <row r="26" spans="2:16">
      <c r="B26" s="403"/>
      <c r="C26" s="404"/>
      <c r="D26" s="406"/>
      <c r="E26" s="402"/>
      <c r="F26" s="404"/>
      <c r="G26" s="405"/>
      <c r="H26" s="405"/>
      <c r="I26" s="405"/>
      <c r="J26" s="405"/>
      <c r="K26" s="405"/>
      <c r="L26" s="405"/>
      <c r="M26" s="406"/>
      <c r="N26" s="402"/>
    </row>
    <row r="27" spans="2:16" ht="9" customHeight="1">
      <c r="B27" s="403"/>
      <c r="C27" s="2"/>
      <c r="D27" s="2"/>
      <c r="E27" s="2"/>
      <c r="F27" s="2"/>
      <c r="G27" s="2"/>
      <c r="H27" s="2"/>
      <c r="I27" s="2"/>
      <c r="J27" s="2"/>
      <c r="K27" s="2"/>
      <c r="L27" s="2"/>
      <c r="M27" s="2"/>
      <c r="N27" s="402"/>
    </row>
    <row r="28" spans="2:16" ht="4.5" customHeight="1">
      <c r="B28" s="404"/>
      <c r="C28" s="405"/>
      <c r="D28" s="405"/>
      <c r="E28" s="405"/>
      <c r="F28" s="405"/>
      <c r="G28" s="405"/>
      <c r="H28" s="405"/>
      <c r="I28" s="405"/>
      <c r="J28" s="405"/>
      <c r="K28" s="405"/>
      <c r="L28" s="405"/>
      <c r="M28" s="405"/>
      <c r="N28" s="406"/>
    </row>
    <row r="29" spans="2:16">
      <c r="N29" s="2"/>
    </row>
    <row r="30" spans="2:16">
      <c r="B30" s="2"/>
      <c r="C30" s="2"/>
      <c r="D30" s="2"/>
      <c r="E30" s="2"/>
      <c r="F30" s="2"/>
      <c r="G30" s="2"/>
      <c r="H30" s="2"/>
      <c r="I30" s="2"/>
      <c r="J30" s="2"/>
      <c r="K30" s="2"/>
      <c r="L30" s="2"/>
      <c r="M30" s="2"/>
      <c r="N30" s="2"/>
    </row>
    <row r="31" spans="2:16">
      <c r="B31" s="2"/>
      <c r="C31" s="2"/>
      <c r="D31" s="2"/>
      <c r="E31" s="2"/>
      <c r="F31" s="2"/>
      <c r="G31" s="2"/>
      <c r="H31" s="2"/>
      <c r="I31" s="2"/>
      <c r="J31" s="2"/>
      <c r="K31" s="2"/>
      <c r="L31" s="2"/>
      <c r="M31" s="2"/>
      <c r="N31" s="2"/>
    </row>
    <row r="32" spans="2:16">
      <c r="N32" s="2"/>
    </row>
    <row r="36" spans="6:9">
      <c r="F36" s="2"/>
      <c r="G36" s="2"/>
      <c r="H36" s="2"/>
      <c r="I36" s="2"/>
    </row>
    <row r="37" spans="6:9">
      <c r="F37" s="2"/>
      <c r="G37" s="2"/>
      <c r="H37" s="2"/>
      <c r="I37" s="2"/>
    </row>
    <row r="38" spans="6:9">
      <c r="F38" s="2"/>
      <c r="G38" s="2"/>
      <c r="H38" s="2"/>
      <c r="I38" s="2"/>
    </row>
    <row r="39" spans="6:9">
      <c r="F39" s="2"/>
      <c r="G39" s="2"/>
      <c r="H39" s="2"/>
      <c r="I39" s="2"/>
    </row>
    <row r="40" spans="6:9">
      <c r="F40" s="2"/>
      <c r="G40" s="2"/>
      <c r="H40" s="2"/>
      <c r="I40" s="2"/>
    </row>
    <row r="41" spans="6:9">
      <c r="F41" s="2"/>
      <c r="G41" s="2"/>
      <c r="H41" s="2"/>
      <c r="I41" s="2"/>
    </row>
    <row r="42" spans="6:9">
      <c r="F42" s="2"/>
      <c r="G42" s="2"/>
      <c r="H42" s="2"/>
      <c r="I42" s="2"/>
    </row>
    <row r="43" spans="6:9">
      <c r="F43" s="2"/>
      <c r="G43" s="2"/>
      <c r="H43" s="2"/>
      <c r="I43" s="2"/>
    </row>
    <row r="44" spans="6:9">
      <c r="F44" s="2"/>
      <c r="G44" s="2"/>
      <c r="H44" s="2"/>
      <c r="I44" s="2"/>
    </row>
    <row r="45" spans="6:9">
      <c r="F45" s="2"/>
      <c r="G45" s="2"/>
      <c r="H45" s="2"/>
      <c r="I45" s="2"/>
    </row>
  </sheetData>
  <mergeCells count="3">
    <mergeCell ref="G13:J24"/>
    <mergeCell ref="C3:D5"/>
    <mergeCell ref="F3:M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Drop Down 2">
              <controlPr defaultSize="0" autoLine="0" autoPict="0">
                <anchor moveWithCells="1">
                  <from>
                    <xdr:col>6</xdr:col>
                    <xdr:colOff>0</xdr:colOff>
                    <xdr:row>9</xdr:row>
                    <xdr:rowOff>200025</xdr:rowOff>
                  </from>
                  <to>
                    <xdr:col>10</xdr:col>
                    <xdr:colOff>9525</xdr:colOff>
                    <xdr:row>10</xdr:row>
                    <xdr:rowOff>200025</xdr:rowOff>
                  </to>
                </anchor>
              </controlPr>
            </control>
          </mc:Choice>
        </mc:AlternateContent>
        <mc:AlternateContent xmlns:mc="http://schemas.openxmlformats.org/markup-compatibility/2006">
          <mc:Choice Requires="x14">
            <control shapeId="6156" r:id="rId4" name="Button 12">
              <controlPr defaultSize="0" autoFill="0" autoPict="0" macro="[0]!Bouton1_Cliquer">
                <anchor moveWithCells="1" sizeWithCells="1">
                  <from>
                    <xdr:col>2</xdr:col>
                    <xdr:colOff>114300</xdr:colOff>
                    <xdr:row>15</xdr:row>
                    <xdr:rowOff>95250</xdr:rowOff>
                  </from>
                  <to>
                    <xdr:col>3</xdr:col>
                    <xdr:colOff>161925</xdr:colOff>
                    <xdr:row>19</xdr:row>
                    <xdr:rowOff>76200</xdr:rowOff>
                  </to>
                </anchor>
              </controlPr>
            </control>
          </mc:Choice>
        </mc:AlternateContent>
        <mc:AlternateContent xmlns:mc="http://schemas.openxmlformats.org/markup-compatibility/2006">
          <mc:Choice Requires="x14">
            <control shapeId="6157" r:id="rId5" name="Button 13">
              <controlPr defaultSize="0" print="0" autoFill="0" autoPict="0" macro="[0]!Enreg_PdfCOMM">
                <anchor moveWithCells="1" sizeWithCells="1">
                  <from>
                    <xdr:col>2</xdr:col>
                    <xdr:colOff>114300</xdr:colOff>
                    <xdr:row>10</xdr:row>
                    <xdr:rowOff>85725</xdr:rowOff>
                  </from>
                  <to>
                    <xdr:col>3</xdr:col>
                    <xdr:colOff>171450</xdr:colOff>
                    <xdr:row>14</xdr:row>
                    <xdr:rowOff>47625</xdr:rowOff>
                  </to>
                </anchor>
              </controlPr>
            </control>
          </mc:Choice>
        </mc:AlternateContent>
        <mc:AlternateContent xmlns:mc="http://schemas.openxmlformats.org/markup-compatibility/2006">
          <mc:Choice Requires="x14">
            <control shapeId="6159" r:id="rId6" name="Button 15">
              <controlPr defaultSize="0" print="0" autoFill="0" autoPict="0" macro="[0]!Bouton8_Cliquer">
                <anchor moveWithCells="1" sizeWithCells="1">
                  <from>
                    <xdr:col>2</xdr:col>
                    <xdr:colOff>95250</xdr:colOff>
                    <xdr:row>5</xdr:row>
                    <xdr:rowOff>180975</xdr:rowOff>
                  </from>
                  <to>
                    <xdr:col>3</xdr:col>
                    <xdr:colOff>171450</xdr:colOff>
                    <xdr:row>9</xdr:row>
                    <xdr:rowOff>47625</xdr:rowOff>
                  </to>
                </anchor>
              </controlPr>
            </control>
          </mc:Choice>
        </mc:AlternateContent>
        <mc:AlternateContent xmlns:mc="http://schemas.openxmlformats.org/markup-compatibility/2006">
          <mc:Choice Requires="x14">
            <control shapeId="6160" r:id="rId7" name="Button 16">
              <controlPr defaultSize="0" print="0" autoFill="0" autoPict="0" macro="[0]!Bouton2_Cliquer">
                <anchor moveWithCells="1" sizeWithCells="1">
                  <from>
                    <xdr:col>2</xdr:col>
                    <xdr:colOff>114300</xdr:colOff>
                    <xdr:row>21</xdr:row>
                    <xdr:rowOff>0</xdr:rowOff>
                  </from>
                  <to>
                    <xdr:col>3</xdr:col>
                    <xdr:colOff>161925</xdr:colOff>
                    <xdr:row>24</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errorStyle="information" allowBlank="1" showDropDown="1" showInputMessage="1" showErrorMessage="1" error="Lien vers le site internet">
          <x14:formula1>
            <xm:f>COMMUNE!$B$9:$B$17</xm:f>
          </x14:formula1>
          <xm:sqref>L11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CC16410"/>
  <sheetViews>
    <sheetView showGridLines="0" showRowColHeaders="0" zoomScale="80" zoomScaleNormal="80" workbookViewId="0"/>
  </sheetViews>
  <sheetFormatPr baseColWidth="10" defaultColWidth="8.5" defaultRowHeight="14.25"/>
  <cols>
    <col min="1" max="1" width="8.625" style="554" bestFit="1" customWidth="1"/>
    <col min="2" max="2" width="19.875" style="10" customWidth="1"/>
    <col min="3" max="4" width="8.625" style="10" bestFit="1" customWidth="1"/>
    <col min="5" max="5" width="11.375" style="10" customWidth="1"/>
    <col min="6" max="6" width="12.125" style="10" customWidth="1"/>
    <col min="7" max="7" width="11.875" style="10" customWidth="1"/>
    <col min="8" max="8" width="12.125" style="10" customWidth="1"/>
    <col min="9" max="9" width="10.625" style="10" customWidth="1"/>
    <col min="10" max="10" width="10.375" style="10" customWidth="1"/>
    <col min="11" max="11" width="10.25" style="10" customWidth="1"/>
    <col min="12" max="16" width="11.375" style="10" bestFit="1" customWidth="1"/>
    <col min="17" max="17" width="14.875" style="10" customWidth="1"/>
    <col min="18" max="18" width="11.375" style="10" bestFit="1" customWidth="1"/>
    <col min="19" max="19" width="12.5" style="10" bestFit="1" customWidth="1"/>
    <col min="20" max="23" width="11.375" style="10" bestFit="1" customWidth="1"/>
    <col min="24" max="24" width="12.5" style="10" bestFit="1" customWidth="1"/>
    <col min="25" max="35" width="11.375" style="10" bestFit="1" customWidth="1"/>
    <col min="36" max="36" width="12.5" style="10" bestFit="1" customWidth="1"/>
    <col min="37" max="44" width="11.375" style="10" bestFit="1" customWidth="1"/>
    <col min="45" max="45" width="13.625" style="10" bestFit="1" customWidth="1"/>
    <col min="46" max="46" width="10" style="10" bestFit="1" customWidth="1"/>
    <col min="47" max="47" width="9" style="10" bestFit="1" customWidth="1"/>
    <col min="48" max="48" width="10.25" style="10" bestFit="1" customWidth="1"/>
    <col min="49" max="49" width="10.625" style="10" bestFit="1" customWidth="1"/>
    <col min="50" max="50" width="10.25" style="10" bestFit="1" customWidth="1"/>
    <col min="51" max="51" width="10.625" style="10" bestFit="1" customWidth="1"/>
    <col min="52" max="52" width="10.25" style="10" bestFit="1" customWidth="1"/>
    <col min="53" max="53" width="10.625" style="10" bestFit="1" customWidth="1"/>
    <col min="54" max="54" width="9.625" style="10" bestFit="1" customWidth="1"/>
    <col min="55" max="55" width="9" style="10" bestFit="1" customWidth="1"/>
    <col min="56" max="56" width="9.625" style="10" bestFit="1" customWidth="1"/>
    <col min="57" max="57" width="8.75" style="10" bestFit="1" customWidth="1"/>
    <col min="58" max="58" width="10.625" style="10" bestFit="1" customWidth="1"/>
    <col min="59" max="59" width="9" style="10" bestFit="1" customWidth="1"/>
    <col min="60" max="62" width="8.75" style="10" bestFit="1" customWidth="1"/>
    <col min="63" max="63" width="9.625" style="10" bestFit="1" customWidth="1"/>
    <col min="64" max="64" width="9" style="10" bestFit="1" customWidth="1"/>
    <col min="65" max="65" width="9.375" style="10" bestFit="1" customWidth="1"/>
    <col min="66" max="66" width="9" style="10" bestFit="1" customWidth="1"/>
    <col min="67" max="67" width="10.625" style="58" bestFit="1" customWidth="1"/>
    <col min="68" max="68" width="10.625" style="10" bestFit="1" customWidth="1"/>
    <col min="69" max="70" width="10" style="10" bestFit="1" customWidth="1"/>
    <col min="71" max="71" width="9.625" style="10" bestFit="1" customWidth="1"/>
    <col min="72" max="72" width="9" style="10" bestFit="1" customWidth="1"/>
    <col min="73" max="73" width="8.75" style="10" bestFit="1" customWidth="1"/>
    <col min="74" max="76" width="8.625" style="10" bestFit="1" customWidth="1"/>
    <col min="77" max="78" width="8.5" style="5"/>
    <col min="79" max="79" width="10.625" style="39" bestFit="1" customWidth="1"/>
    <col min="80" max="16384" width="8.5" style="5"/>
  </cols>
  <sheetData>
    <row r="1" spans="1:81">
      <c r="B1" s="551"/>
      <c r="C1" s="552"/>
      <c r="D1" s="553"/>
      <c r="E1" s="551"/>
      <c r="F1" s="552"/>
      <c r="G1" s="552"/>
      <c r="H1" s="552"/>
      <c r="I1" s="552"/>
      <c r="J1" s="552"/>
      <c r="K1" s="552"/>
      <c r="L1" s="552"/>
      <c r="M1" s="552"/>
      <c r="N1" s="552"/>
      <c r="O1" s="552"/>
      <c r="P1" s="552"/>
      <c r="Q1" s="552"/>
      <c r="R1" s="552"/>
      <c r="S1" s="552"/>
      <c r="T1" s="552"/>
      <c r="U1" s="552"/>
      <c r="V1" s="552"/>
      <c r="W1" s="552"/>
      <c r="X1" s="552"/>
      <c r="Y1" s="552"/>
      <c r="Z1" s="552"/>
      <c r="AA1" s="553"/>
      <c r="AB1" s="551"/>
      <c r="AC1" s="552"/>
      <c r="AD1" s="552"/>
      <c r="AE1" s="552"/>
      <c r="AF1" s="552"/>
      <c r="AG1" s="552"/>
      <c r="AH1" s="552"/>
      <c r="AI1" s="552"/>
      <c r="AJ1" s="552"/>
      <c r="AK1" s="552"/>
      <c r="AL1" s="552"/>
      <c r="AM1" s="552"/>
      <c r="AN1" s="552"/>
      <c r="AO1" s="552"/>
      <c r="AP1" s="552"/>
      <c r="AQ1" s="552"/>
      <c r="AR1" s="552"/>
      <c r="AS1" s="552"/>
      <c r="AT1" s="552"/>
      <c r="AU1" s="553"/>
      <c r="AV1" s="551"/>
      <c r="AW1" s="552"/>
      <c r="AX1" s="552"/>
      <c r="AY1" s="552"/>
      <c r="AZ1" s="553"/>
      <c r="BA1" s="551"/>
      <c r="BB1" s="552"/>
      <c r="BC1" s="552"/>
      <c r="BD1" s="552"/>
      <c r="BE1" s="552"/>
      <c r="BF1" s="552"/>
      <c r="BG1" s="553"/>
      <c r="BO1" s="10"/>
    </row>
    <row r="2" spans="1:81" s="6" customFormat="1" ht="85.5">
      <c r="A2" s="555"/>
      <c r="B2" s="7" t="s">
        <v>0</v>
      </c>
      <c r="C2" s="7"/>
      <c r="D2" s="7" t="s">
        <v>1</v>
      </c>
      <c r="E2" s="7" t="s">
        <v>2</v>
      </c>
      <c r="F2" s="7" t="s">
        <v>206</v>
      </c>
      <c r="G2" s="7" t="s">
        <v>229</v>
      </c>
      <c r="H2" s="7" t="s">
        <v>194</v>
      </c>
      <c r="I2" s="7" t="s">
        <v>195</v>
      </c>
      <c r="J2" s="7" t="s">
        <v>196</v>
      </c>
      <c r="K2" s="7" t="s">
        <v>197</v>
      </c>
      <c r="L2" s="7" t="s">
        <v>198</v>
      </c>
      <c r="M2" s="7" t="s">
        <v>205</v>
      </c>
      <c r="N2" s="7" t="s">
        <v>199</v>
      </c>
      <c r="O2" s="7" t="s">
        <v>200</v>
      </c>
      <c r="P2" s="7" t="s">
        <v>201</v>
      </c>
      <c r="Q2" s="7" t="s">
        <v>202</v>
      </c>
      <c r="R2" s="7" t="s">
        <v>203</v>
      </c>
      <c r="S2" s="7" t="s">
        <v>204</v>
      </c>
      <c r="T2" s="7" t="s">
        <v>3</v>
      </c>
      <c r="U2" s="7" t="s">
        <v>4</v>
      </c>
      <c r="V2" s="7" t="s">
        <v>5</v>
      </c>
      <c r="W2" s="7" t="s">
        <v>6</v>
      </c>
      <c r="X2" s="7" t="s">
        <v>7</v>
      </c>
      <c r="Y2" s="7" t="s">
        <v>8</v>
      </c>
      <c r="Z2" s="7" t="s">
        <v>9</v>
      </c>
      <c r="AA2" s="7" t="s">
        <v>10</v>
      </c>
      <c r="AB2" s="7" t="s">
        <v>11</v>
      </c>
      <c r="AC2" s="7" t="s">
        <v>12</v>
      </c>
      <c r="AD2" s="7" t="s">
        <v>13</v>
      </c>
      <c r="AE2" s="7" t="s">
        <v>14</v>
      </c>
      <c r="AF2" s="7" t="s">
        <v>15</v>
      </c>
      <c r="AG2" s="7" t="s">
        <v>16</v>
      </c>
      <c r="AH2" s="7" t="s">
        <v>17</v>
      </c>
      <c r="AI2" s="7" t="s">
        <v>18</v>
      </c>
      <c r="AJ2" s="7" t="s">
        <v>19</v>
      </c>
      <c r="AK2" s="7" t="s">
        <v>20</v>
      </c>
      <c r="AL2" s="7" t="s">
        <v>21</v>
      </c>
      <c r="AM2" s="7" t="s">
        <v>22</v>
      </c>
      <c r="AN2" s="7" t="s">
        <v>23</v>
      </c>
      <c r="AO2" s="7" t="s">
        <v>24</v>
      </c>
      <c r="AP2" s="7" t="s">
        <v>25</v>
      </c>
      <c r="AQ2" s="7" t="s">
        <v>26</v>
      </c>
      <c r="AR2" s="7" t="s">
        <v>27</v>
      </c>
      <c r="AS2" s="7" t="s">
        <v>28</v>
      </c>
      <c r="AT2" s="7" t="s">
        <v>29</v>
      </c>
      <c r="AU2" s="7" t="s">
        <v>30</v>
      </c>
      <c r="AV2" s="7" t="s">
        <v>212</v>
      </c>
      <c r="AW2" s="7" t="s">
        <v>213</v>
      </c>
      <c r="AX2" s="7" t="s">
        <v>214</v>
      </c>
      <c r="AY2" s="7" t="s">
        <v>215</v>
      </c>
      <c r="AZ2" s="7" t="s">
        <v>192</v>
      </c>
      <c r="BA2" s="7" t="s">
        <v>185</v>
      </c>
      <c r="BB2" s="7" t="s">
        <v>186</v>
      </c>
      <c r="BC2" s="7" t="s">
        <v>187</v>
      </c>
      <c r="BD2" s="7" t="s">
        <v>188</v>
      </c>
      <c r="BE2" s="7" t="s">
        <v>207</v>
      </c>
      <c r="BF2" s="7" t="s">
        <v>189</v>
      </c>
      <c r="BG2" s="7" t="s">
        <v>190</v>
      </c>
      <c r="BH2" s="7" t="s">
        <v>181</v>
      </c>
      <c r="BI2" s="7" t="s">
        <v>182</v>
      </c>
      <c r="BJ2" s="7" t="s">
        <v>209</v>
      </c>
      <c r="BK2" s="7" t="s">
        <v>208</v>
      </c>
      <c r="BL2" s="7" t="s">
        <v>210</v>
      </c>
      <c r="BM2" s="7" t="s">
        <v>183</v>
      </c>
      <c r="BN2" s="7" t="s">
        <v>211</v>
      </c>
      <c r="BO2" s="7" t="s">
        <v>230</v>
      </c>
      <c r="BP2" s="7" t="s">
        <v>231</v>
      </c>
      <c r="BQ2" s="7" t="s">
        <v>232</v>
      </c>
      <c r="BR2" s="7" t="s">
        <v>233</v>
      </c>
      <c r="BS2" s="7" t="s">
        <v>234</v>
      </c>
      <c r="BT2" s="7" t="s">
        <v>235</v>
      </c>
      <c r="BU2" s="7" t="s">
        <v>343</v>
      </c>
      <c r="BV2" s="7" t="s">
        <v>428</v>
      </c>
      <c r="BW2" s="7" t="s">
        <v>429</v>
      </c>
      <c r="BX2" s="7" t="s">
        <v>430</v>
      </c>
      <c r="BY2" s="7" t="s">
        <v>519</v>
      </c>
      <c r="BZ2" s="6" t="s">
        <v>534</v>
      </c>
      <c r="CA2" s="40"/>
    </row>
    <row r="3" spans="1:81" ht="40.5">
      <c r="B3" s="8" t="s">
        <v>0</v>
      </c>
      <c r="C3" s="8"/>
      <c r="D3" s="8" t="s">
        <v>31</v>
      </c>
      <c r="E3" s="8" t="s">
        <v>32</v>
      </c>
      <c r="F3" s="8"/>
      <c r="G3" s="8"/>
      <c r="H3" s="8"/>
      <c r="I3" s="8"/>
      <c r="J3" s="8"/>
      <c r="K3" s="8"/>
      <c r="L3" s="8"/>
      <c r="M3" s="8"/>
      <c r="N3" s="8"/>
      <c r="O3" s="8"/>
      <c r="P3" s="8"/>
      <c r="Q3" s="8"/>
      <c r="R3" s="8"/>
      <c r="S3" s="8"/>
      <c r="T3" s="8" t="s">
        <v>33</v>
      </c>
      <c r="U3" s="8" t="s">
        <v>34</v>
      </c>
      <c r="V3" s="8" t="s">
        <v>35</v>
      </c>
      <c r="W3" s="8" t="s">
        <v>36</v>
      </c>
      <c r="X3" s="8" t="s">
        <v>37</v>
      </c>
      <c r="Y3" s="8" t="s">
        <v>38</v>
      </c>
      <c r="Z3" s="8" t="s">
        <v>39</v>
      </c>
      <c r="AA3" s="8" t="s">
        <v>40</v>
      </c>
      <c r="AB3" s="8" t="s">
        <v>41</v>
      </c>
      <c r="AC3" s="8" t="s">
        <v>42</v>
      </c>
      <c r="AD3" s="8" t="s">
        <v>43</v>
      </c>
      <c r="AE3" s="8" t="s">
        <v>44</v>
      </c>
      <c r="AF3" s="8" t="s">
        <v>45</v>
      </c>
      <c r="AG3" s="8" t="s">
        <v>46</v>
      </c>
      <c r="AH3" s="8" t="s">
        <v>47</v>
      </c>
      <c r="AI3" s="8" t="s">
        <v>48</v>
      </c>
      <c r="AJ3" s="8" t="s">
        <v>49</v>
      </c>
      <c r="AK3" s="8" t="s">
        <v>50</v>
      </c>
      <c r="AL3" s="8" t="s">
        <v>51</v>
      </c>
      <c r="AM3" s="8" t="s">
        <v>52</v>
      </c>
      <c r="AN3" s="8" t="s">
        <v>53</v>
      </c>
      <c r="AO3" s="8" t="s">
        <v>54</v>
      </c>
      <c r="AP3" s="8" t="s">
        <v>55</v>
      </c>
      <c r="AQ3" s="8" t="s">
        <v>56</v>
      </c>
      <c r="AR3" s="8" t="s">
        <v>57</v>
      </c>
      <c r="AS3" s="8" t="s">
        <v>58</v>
      </c>
      <c r="AT3" s="8" t="s">
        <v>59</v>
      </c>
      <c r="AU3" s="8" t="s">
        <v>60</v>
      </c>
      <c r="AV3" s="8"/>
      <c r="AW3" s="8"/>
      <c r="AX3" s="8"/>
      <c r="AY3" s="8"/>
      <c r="AZ3" s="8"/>
      <c r="BA3" s="8"/>
      <c r="BB3" s="8"/>
      <c r="BC3" s="8"/>
      <c r="BD3" s="8"/>
      <c r="BE3" s="8"/>
      <c r="BF3" s="8"/>
      <c r="BG3" s="8"/>
      <c r="BH3" s="8"/>
      <c r="BI3" s="8"/>
      <c r="BJ3" s="8"/>
      <c r="BK3" s="8"/>
      <c r="BL3" s="8"/>
      <c r="BM3" s="8"/>
      <c r="BN3" s="8"/>
      <c r="BO3" s="8" t="s">
        <v>236</v>
      </c>
      <c r="BP3" s="8" t="s">
        <v>241</v>
      </c>
      <c r="BQ3" s="8" t="s">
        <v>240</v>
      </c>
      <c r="BR3" s="8" t="s">
        <v>237</v>
      </c>
      <c r="BS3" s="8" t="s">
        <v>238</v>
      </c>
      <c r="BT3" s="8" t="s">
        <v>239</v>
      </c>
      <c r="BU3" s="8"/>
      <c r="BV3" s="8"/>
      <c r="BW3" s="8"/>
      <c r="BX3" s="8"/>
      <c r="BY3" s="8"/>
      <c r="CA3" s="26"/>
    </row>
    <row r="4" spans="1:81">
      <c r="A4" s="554">
        <v>1</v>
      </c>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CA4" s="26"/>
    </row>
    <row r="5" spans="1:81">
      <c r="A5" s="554">
        <v>2</v>
      </c>
      <c r="B5" s="9" t="s">
        <v>61</v>
      </c>
      <c r="C5" s="46" t="s">
        <v>141</v>
      </c>
      <c r="D5" s="9" t="s">
        <v>62</v>
      </c>
      <c r="E5" s="360">
        <v>74528</v>
      </c>
      <c r="F5" s="359">
        <v>77441.000040000828</v>
      </c>
      <c r="G5" s="333">
        <v>3559.8732679407844</v>
      </c>
      <c r="H5" s="359">
        <v>8709.3066696542865</v>
      </c>
      <c r="I5" s="359">
        <v>8234.4942125924063</v>
      </c>
      <c r="J5" s="359">
        <v>5396.0062312069804</v>
      </c>
      <c r="K5" s="359">
        <v>4820.6134619116592</v>
      </c>
      <c r="L5" s="359">
        <v>13960.093807240766</v>
      </c>
      <c r="M5" s="359">
        <v>11575.068522267515</v>
      </c>
      <c r="N5" s="359">
        <v>7385.2057438135153</v>
      </c>
      <c r="O5" s="359">
        <v>6781.8613138627843</v>
      </c>
      <c r="P5" s="359">
        <v>3939.4482348414094</v>
      </c>
      <c r="Q5" s="359">
        <v>3243.5727916112182</v>
      </c>
      <c r="R5" s="359">
        <v>1387.6348901493202</v>
      </c>
      <c r="S5" s="359">
        <v>2007.6941608489915</v>
      </c>
      <c r="T5" s="9">
        <v>5.76</v>
      </c>
      <c r="U5" s="9">
        <v>7839</v>
      </c>
      <c r="V5" s="9">
        <v>1912</v>
      </c>
      <c r="W5" s="9">
        <v>29322.278352169211</v>
      </c>
      <c r="X5" s="9">
        <v>31293.893371042064</v>
      </c>
      <c r="Y5" s="9">
        <v>29322.278352169211</v>
      </c>
      <c r="Z5" s="9">
        <v>122.68918813638899</v>
      </c>
      <c r="AA5" s="9">
        <v>1848.925830736461</v>
      </c>
      <c r="AB5" s="9">
        <v>6410.5637259510213</v>
      </c>
      <c r="AC5" s="9">
        <v>25832</v>
      </c>
      <c r="AD5" s="9">
        <v>38.865879620669602</v>
      </c>
      <c r="AE5" s="9">
        <v>13353.833333333299</v>
      </c>
      <c r="AF5" s="9">
        <v>41.893507199130703</v>
      </c>
      <c r="AG5" s="9">
        <v>29498.229962633988</v>
      </c>
      <c r="AH5" s="9">
        <v>26520.226784870691</v>
      </c>
      <c r="AI5" s="9">
        <v>29483.955020000001</v>
      </c>
      <c r="AJ5" s="9">
        <v>53047.251509104346</v>
      </c>
      <c r="AK5" s="9">
        <v>9002.8575803487474</v>
      </c>
      <c r="AL5" s="9">
        <v>37397.085353299837</v>
      </c>
      <c r="AM5" s="9">
        <v>8303</v>
      </c>
      <c r="AN5" s="9">
        <v>4</v>
      </c>
      <c r="AO5" s="9">
        <v>291</v>
      </c>
      <c r="AP5" s="9">
        <v>1358</v>
      </c>
      <c r="AQ5" s="9">
        <v>6153</v>
      </c>
      <c r="AR5" s="9">
        <v>2841</v>
      </c>
      <c r="AS5" s="9">
        <v>497</v>
      </c>
      <c r="AT5" s="9">
        <v>2654</v>
      </c>
      <c r="AU5" s="9">
        <v>392</v>
      </c>
      <c r="AV5" s="59">
        <v>8810</v>
      </c>
      <c r="AW5" s="60">
        <v>9441</v>
      </c>
      <c r="AX5" s="60">
        <v>9952</v>
      </c>
      <c r="AY5" s="60">
        <v>10656</v>
      </c>
      <c r="AZ5" s="60">
        <v>11499</v>
      </c>
      <c r="BA5" s="60">
        <v>12219</v>
      </c>
      <c r="BB5" s="60">
        <v>2614</v>
      </c>
      <c r="BC5" s="60">
        <v>341</v>
      </c>
      <c r="BD5" s="60">
        <v>2355</v>
      </c>
      <c r="BE5" s="60">
        <v>95</v>
      </c>
      <c r="BF5" s="60">
        <v>6663</v>
      </c>
      <c r="BG5" s="60">
        <v>151</v>
      </c>
      <c r="BH5" s="363">
        <v>249</v>
      </c>
      <c r="BI5" s="61">
        <v>93</v>
      </c>
      <c r="BJ5" s="62">
        <v>287</v>
      </c>
      <c r="BK5" s="62">
        <v>604</v>
      </c>
      <c r="BL5" s="63">
        <v>315</v>
      </c>
      <c r="BM5" s="63">
        <v>1189</v>
      </c>
      <c r="BN5" s="63">
        <v>104</v>
      </c>
      <c r="BO5" s="58">
        <v>18865</v>
      </c>
      <c r="BP5" s="10">
        <v>6312</v>
      </c>
      <c r="BQ5" s="10">
        <v>1716</v>
      </c>
      <c r="BR5" s="10">
        <v>5724</v>
      </c>
      <c r="BS5" s="10">
        <v>1386</v>
      </c>
      <c r="BT5" s="10">
        <v>289</v>
      </c>
      <c r="BU5" s="64">
        <f>AK5/(SUM(AK5:AL5))*100</f>
        <v>19.402734165476744</v>
      </c>
      <c r="BV5" s="10">
        <f>(SUM(P5:S5)/F5)*100</f>
        <v>13.659883100666148</v>
      </c>
      <c r="BW5" s="10">
        <f>(AZ5-AV5)/((AVERAGE(AV5,AZ5))*4)*100</f>
        <v>6.6202176375006152</v>
      </c>
      <c r="BX5" s="10">
        <f>(AZ5/(SUM(L5:S5)))*100</f>
        <v>22.869664833691381</v>
      </c>
      <c r="BY5" s="399">
        <f>G5/F5</f>
        <v>4.5968844231117786E-2</v>
      </c>
      <c r="BZ5" s="106">
        <f>F5/W5</f>
        <v>2.6410294285427476</v>
      </c>
      <c r="CA5" s="467"/>
      <c r="CB5" s="468"/>
      <c r="CC5" s="469"/>
    </row>
    <row r="6" spans="1:81">
      <c r="A6" s="554">
        <v>3</v>
      </c>
      <c r="B6" s="9" t="s">
        <v>63</v>
      </c>
      <c r="C6" s="46" t="s">
        <v>142</v>
      </c>
      <c r="D6" s="9" t="s">
        <v>64</v>
      </c>
      <c r="E6" s="360">
        <v>82188</v>
      </c>
      <c r="F6" s="359">
        <v>82627.578753862719</v>
      </c>
      <c r="G6" s="333">
        <v>3514.3868644528638</v>
      </c>
      <c r="H6" s="359">
        <v>9875.9504515821682</v>
      </c>
      <c r="I6" s="359">
        <v>9543.8840146435341</v>
      </c>
      <c r="J6" s="359">
        <v>5824.8873512264599</v>
      </c>
      <c r="K6" s="359">
        <v>5945.5548563991742</v>
      </c>
      <c r="L6" s="359">
        <v>10196.500857728302</v>
      </c>
      <c r="M6" s="359">
        <v>11165.322361069222</v>
      </c>
      <c r="N6" s="359">
        <v>7750.660539682267</v>
      </c>
      <c r="O6" s="359">
        <v>8053.9882634487312</v>
      </c>
      <c r="P6" s="359">
        <v>4723.4972403295305</v>
      </c>
      <c r="Q6" s="359">
        <v>4508.3478604691109</v>
      </c>
      <c r="R6" s="359">
        <v>2306.6240913277416</v>
      </c>
      <c r="S6" s="359">
        <v>2732.3608659564757</v>
      </c>
      <c r="T6" s="9">
        <v>16.2</v>
      </c>
      <c r="U6" s="9">
        <v>6657</v>
      </c>
      <c r="V6" s="9">
        <v>2133</v>
      </c>
      <c r="W6" s="9">
        <v>28296.78455335358</v>
      </c>
      <c r="X6" s="9">
        <v>29846.06513403909</v>
      </c>
      <c r="Y6" s="9">
        <v>28296.78455335358</v>
      </c>
      <c r="Z6" s="9">
        <v>244.55016870527061</v>
      </c>
      <c r="AA6" s="9">
        <v>1304.7304119802452</v>
      </c>
      <c r="AB6" s="9">
        <v>13818.447893045271</v>
      </c>
      <c r="AC6" s="9">
        <v>27915</v>
      </c>
      <c r="AD6" s="9">
        <v>53.245450637627201</v>
      </c>
      <c r="AE6" s="9">
        <v>16938</v>
      </c>
      <c r="AF6" s="9">
        <v>25.4377030893836</v>
      </c>
      <c r="AG6" s="9">
        <v>28301.785016940332</v>
      </c>
      <c r="AH6" s="9">
        <v>25986.695221526305</v>
      </c>
      <c r="AI6" s="9">
        <v>31351.025432999999</v>
      </c>
      <c r="AJ6" s="9">
        <v>53046.964869433832</v>
      </c>
      <c r="AK6" s="9">
        <v>7197.7359689799914</v>
      </c>
      <c r="AL6" s="9">
        <v>37475.627434526818</v>
      </c>
      <c r="AM6" s="9">
        <v>5663</v>
      </c>
      <c r="AN6" s="9">
        <v>7</v>
      </c>
      <c r="AO6" s="9">
        <v>215</v>
      </c>
      <c r="AP6" s="9">
        <v>891</v>
      </c>
      <c r="AQ6" s="9">
        <v>3885</v>
      </c>
      <c r="AR6" s="9">
        <v>1217</v>
      </c>
      <c r="AS6" s="9">
        <v>665</v>
      </c>
      <c r="AT6" s="9">
        <v>1419</v>
      </c>
      <c r="AU6" s="9">
        <v>425</v>
      </c>
      <c r="AV6" s="59">
        <v>5739</v>
      </c>
      <c r="AW6" s="60">
        <v>6214</v>
      </c>
      <c r="AX6" s="60">
        <v>6509</v>
      </c>
      <c r="AY6" s="60">
        <v>6851</v>
      </c>
      <c r="AZ6" s="60">
        <v>7490</v>
      </c>
      <c r="BA6" s="60">
        <v>8074</v>
      </c>
      <c r="BB6" s="60">
        <v>1329</v>
      </c>
      <c r="BC6" s="60">
        <v>471</v>
      </c>
      <c r="BD6" s="60">
        <v>860</v>
      </c>
      <c r="BE6" s="60">
        <v>51</v>
      </c>
      <c r="BF6" s="60">
        <v>5090</v>
      </c>
      <c r="BG6" s="60">
        <v>273</v>
      </c>
      <c r="BH6" s="363">
        <v>327</v>
      </c>
      <c r="BI6" s="61">
        <v>34</v>
      </c>
      <c r="BJ6" s="62">
        <v>334</v>
      </c>
      <c r="BK6" s="62">
        <v>611</v>
      </c>
      <c r="BL6" s="63">
        <v>368</v>
      </c>
      <c r="BM6" s="63">
        <v>1145</v>
      </c>
      <c r="BN6" s="63">
        <v>147</v>
      </c>
      <c r="BO6" s="58">
        <v>15622</v>
      </c>
      <c r="BP6" s="10">
        <v>7396</v>
      </c>
      <c r="BQ6" s="10">
        <v>2158</v>
      </c>
      <c r="BR6" s="10">
        <v>5451</v>
      </c>
      <c r="BS6" s="10">
        <v>1246</v>
      </c>
      <c r="BT6" s="10">
        <v>345</v>
      </c>
      <c r="BU6" s="64">
        <f t="shared" ref="BU6:BU45" si="0">AK6/(SUM(AK6:AL6))*100</f>
        <v>16.111918648182595</v>
      </c>
      <c r="BV6" s="10">
        <f t="shared" ref="BV6:BV45" si="1">(SUM(P6:S6)/F6)*100</f>
        <v>17.271267382279088</v>
      </c>
      <c r="BW6" s="10">
        <f t="shared" ref="BW6:BW45" si="2">(AZ6-AV6)/((AVERAGE(AV6,AZ6))*4)*100</f>
        <v>6.6180361327386805</v>
      </c>
      <c r="BX6" s="10">
        <f t="shared" ref="BX6:BX45" si="3">(AZ6/(SUM(L6:S6)))*100</f>
        <v>14.561416903921609</v>
      </c>
      <c r="BY6" s="399">
        <f t="shared" ref="BY6:BY43" si="4">G6/F6</f>
        <v>4.2532855463691913E-2</v>
      </c>
      <c r="BZ6" s="106">
        <f t="shared" ref="BZ6:BZ44" si="5">F6/W6</f>
        <v>2.9200342038180502</v>
      </c>
      <c r="CA6" s="467"/>
      <c r="CB6" s="468"/>
      <c r="CC6" s="469"/>
    </row>
    <row r="7" spans="1:81">
      <c r="A7" s="554">
        <v>4</v>
      </c>
      <c r="B7" s="9" t="s">
        <v>65</v>
      </c>
      <c r="C7" s="46" t="s">
        <v>143</v>
      </c>
      <c r="D7" s="9" t="s">
        <v>66</v>
      </c>
      <c r="E7" s="360">
        <v>33960</v>
      </c>
      <c r="F7" s="359">
        <v>36012.462476215631</v>
      </c>
      <c r="G7" s="333">
        <v>1501.4222019267145</v>
      </c>
      <c r="H7" s="359">
        <v>3925.2943108965173</v>
      </c>
      <c r="I7" s="359">
        <v>3800.9017432567794</v>
      </c>
      <c r="J7" s="359">
        <v>2486.6703224933344</v>
      </c>
      <c r="K7" s="359">
        <v>2278.4928728813529</v>
      </c>
      <c r="L7" s="359">
        <v>5143.8067878153242</v>
      </c>
      <c r="M7" s="359">
        <v>5383.2099243525909</v>
      </c>
      <c r="N7" s="359">
        <v>3440.1110227746467</v>
      </c>
      <c r="O7" s="359">
        <v>3651.8452788737168</v>
      </c>
      <c r="P7" s="359">
        <v>1770.2898019762943</v>
      </c>
      <c r="Q7" s="359">
        <v>2089.7764067621265</v>
      </c>
      <c r="R7" s="359">
        <v>767.69512250679418</v>
      </c>
      <c r="S7" s="359">
        <v>1274.3688816261699</v>
      </c>
      <c r="T7" s="9">
        <v>2.57</v>
      </c>
      <c r="U7" s="9">
        <v>2932</v>
      </c>
      <c r="V7" s="9">
        <v>1133</v>
      </c>
      <c r="W7" s="9">
        <v>14145.159404084099</v>
      </c>
      <c r="X7" s="9">
        <v>15250.622451764211</v>
      </c>
      <c r="Y7" s="9">
        <v>14145.159404084099</v>
      </c>
      <c r="Z7" s="9">
        <v>207.060590000736</v>
      </c>
      <c r="AA7" s="9">
        <v>898.40245767937847</v>
      </c>
      <c r="AB7" s="9">
        <v>4862.4924453226804</v>
      </c>
      <c r="AC7" s="9">
        <v>13947</v>
      </c>
      <c r="AD7" s="9">
        <v>51.649454962707999</v>
      </c>
      <c r="AE7" s="9">
        <v>16011.25</v>
      </c>
      <c r="AF7" s="9">
        <v>30.8980711740858</v>
      </c>
      <c r="AG7" s="9">
        <v>15141.712437240456</v>
      </c>
      <c r="AH7" s="9">
        <v>13729.065886877364</v>
      </c>
      <c r="AI7" s="9">
        <v>15026.09728</v>
      </c>
      <c r="AJ7" s="9">
        <v>24175.205597898257</v>
      </c>
      <c r="AK7" s="9">
        <v>3309.4985005298354</v>
      </c>
      <c r="AL7" s="9">
        <v>18186.98608926401</v>
      </c>
      <c r="AM7" s="9">
        <v>4253</v>
      </c>
      <c r="AN7" s="9">
        <v>5</v>
      </c>
      <c r="AO7" s="9">
        <v>208</v>
      </c>
      <c r="AP7" s="9">
        <v>806</v>
      </c>
      <c r="AQ7" s="9">
        <v>2922</v>
      </c>
      <c r="AR7" s="9">
        <v>737</v>
      </c>
      <c r="AS7" s="9">
        <v>312</v>
      </c>
      <c r="AT7" s="9">
        <v>792</v>
      </c>
      <c r="AU7" s="9">
        <v>207</v>
      </c>
      <c r="AV7" s="59">
        <v>2913</v>
      </c>
      <c r="AW7" s="60">
        <v>3027</v>
      </c>
      <c r="AX7" s="60">
        <v>3149</v>
      </c>
      <c r="AY7" s="60">
        <v>3345</v>
      </c>
      <c r="AZ7" s="60">
        <v>3559</v>
      </c>
      <c r="BA7" s="60">
        <v>4421</v>
      </c>
      <c r="BB7" s="60">
        <v>543</v>
      </c>
      <c r="BC7" s="60">
        <v>148</v>
      </c>
      <c r="BD7" s="60">
        <v>814</v>
      </c>
      <c r="BE7" s="60">
        <v>32</v>
      </c>
      <c r="BF7" s="60">
        <v>2845</v>
      </c>
      <c r="BG7" s="60">
        <v>39</v>
      </c>
      <c r="BH7" s="363">
        <v>194</v>
      </c>
      <c r="BI7" s="61">
        <v>14</v>
      </c>
      <c r="BJ7" s="62">
        <v>147</v>
      </c>
      <c r="BK7" s="62">
        <v>433</v>
      </c>
      <c r="BL7" s="63">
        <v>96</v>
      </c>
      <c r="BM7" s="63">
        <v>520</v>
      </c>
      <c r="BN7" s="63">
        <v>54</v>
      </c>
      <c r="BO7" s="58">
        <v>7424</v>
      </c>
      <c r="BP7" s="10">
        <v>2778</v>
      </c>
      <c r="BQ7" s="10">
        <v>638</v>
      </c>
      <c r="BR7" s="10">
        <v>2153</v>
      </c>
      <c r="BS7" s="10">
        <v>569</v>
      </c>
      <c r="BT7" s="10">
        <v>92</v>
      </c>
      <c r="BU7" s="64">
        <f t="shared" si="0"/>
        <v>15.39553356599119</v>
      </c>
      <c r="BV7" s="10">
        <f t="shared" si="1"/>
        <v>16.389132558678643</v>
      </c>
      <c r="BW7" s="10">
        <f t="shared" si="2"/>
        <v>4.990729295426453</v>
      </c>
      <c r="BX7" s="10">
        <f t="shared" si="3"/>
        <v>15.13109298360574</v>
      </c>
      <c r="BY7" s="399">
        <f t="shared" si="4"/>
        <v>4.1691739433767583E-2</v>
      </c>
      <c r="BZ7" s="106">
        <f t="shared" si="5"/>
        <v>2.5459212899232395</v>
      </c>
      <c r="CA7" s="467"/>
      <c r="CB7" s="468"/>
      <c r="CC7" s="470"/>
    </row>
    <row r="8" spans="1:81">
      <c r="A8" s="554">
        <v>5</v>
      </c>
      <c r="B8" s="9" t="s">
        <v>67</v>
      </c>
      <c r="C8" s="46" t="s">
        <v>144</v>
      </c>
      <c r="D8" s="9" t="s">
        <v>68</v>
      </c>
      <c r="E8" s="360">
        <v>50668</v>
      </c>
      <c r="F8" s="359">
        <v>52797.803405493389</v>
      </c>
      <c r="G8" s="333">
        <v>2401.5527859135746</v>
      </c>
      <c r="H8" s="359">
        <v>6366.3103415993</v>
      </c>
      <c r="I8" s="359">
        <v>6444.6907210419886</v>
      </c>
      <c r="J8" s="359">
        <v>3683.019353886049</v>
      </c>
      <c r="K8" s="359">
        <v>3532.6951836203734</v>
      </c>
      <c r="L8" s="359">
        <v>6902.072628867104</v>
      </c>
      <c r="M8" s="359">
        <v>7467.9725037650305</v>
      </c>
      <c r="N8" s="359">
        <v>5015.8221101321888</v>
      </c>
      <c r="O8" s="359">
        <v>5235.5973600404923</v>
      </c>
      <c r="P8" s="359">
        <v>2645.7003415058557</v>
      </c>
      <c r="Q8" s="359">
        <v>2724.9338502929641</v>
      </c>
      <c r="R8" s="359">
        <v>1007.9055000308414</v>
      </c>
      <c r="S8" s="359">
        <v>1771.0835107112007</v>
      </c>
      <c r="T8" s="9">
        <v>8.0500000000000007</v>
      </c>
      <c r="U8" s="9">
        <v>4777</v>
      </c>
      <c r="V8" s="9">
        <v>1461</v>
      </c>
      <c r="W8" s="9">
        <v>18502.304797484408</v>
      </c>
      <c r="X8" s="9">
        <v>19493.356549848177</v>
      </c>
      <c r="Y8" s="9">
        <v>18502.304797484408</v>
      </c>
      <c r="Z8" s="9">
        <v>213.16150788489867</v>
      </c>
      <c r="AA8" s="9">
        <v>777.89024447886345</v>
      </c>
      <c r="AB8" s="9">
        <v>7765.2326025604561</v>
      </c>
      <c r="AC8" s="9">
        <v>18289</v>
      </c>
      <c r="AD8" s="9">
        <v>50.166785147919299</v>
      </c>
      <c r="AE8" s="9">
        <v>15753</v>
      </c>
      <c r="AF8" s="9">
        <v>30.140201795965901</v>
      </c>
      <c r="AG8" s="9">
        <v>11242.613282327507</v>
      </c>
      <c r="AH8" s="9">
        <v>10116.30410544121</v>
      </c>
      <c r="AI8" s="9">
        <v>11486.6638</v>
      </c>
      <c r="AJ8" s="9">
        <v>34212.580768902793</v>
      </c>
      <c r="AK8" s="9">
        <v>5282.7272747583647</v>
      </c>
      <c r="AL8" s="9">
        <v>24758.69947480303</v>
      </c>
      <c r="AM8" s="9">
        <v>3273</v>
      </c>
      <c r="AN8" s="9">
        <v>4</v>
      </c>
      <c r="AO8" s="9">
        <v>102</v>
      </c>
      <c r="AP8" s="9">
        <v>610</v>
      </c>
      <c r="AQ8" s="9">
        <v>2190</v>
      </c>
      <c r="AR8" s="9">
        <v>734</v>
      </c>
      <c r="AS8" s="9">
        <v>367</v>
      </c>
      <c r="AT8" s="9">
        <v>775</v>
      </c>
      <c r="AU8" s="9">
        <v>179</v>
      </c>
      <c r="AV8" s="59">
        <v>3311</v>
      </c>
      <c r="AW8" s="60">
        <v>3698</v>
      </c>
      <c r="AX8" s="60">
        <v>3962</v>
      </c>
      <c r="AY8" s="60">
        <v>4238</v>
      </c>
      <c r="AZ8" s="60">
        <v>4616</v>
      </c>
      <c r="BA8" s="60">
        <v>5641</v>
      </c>
      <c r="BB8" s="60">
        <v>1006</v>
      </c>
      <c r="BC8" s="60">
        <v>426</v>
      </c>
      <c r="BD8" s="60">
        <v>508</v>
      </c>
      <c r="BE8" s="60">
        <v>32</v>
      </c>
      <c r="BF8" s="60">
        <v>3496</v>
      </c>
      <c r="BG8" s="60">
        <v>173</v>
      </c>
      <c r="BH8" s="363">
        <v>256</v>
      </c>
      <c r="BI8" s="61">
        <v>21</v>
      </c>
      <c r="BJ8" s="62">
        <v>220</v>
      </c>
      <c r="BK8" s="62">
        <v>568</v>
      </c>
      <c r="BL8" s="63">
        <v>199</v>
      </c>
      <c r="BM8" s="63">
        <v>655</v>
      </c>
      <c r="BN8" s="63">
        <v>75</v>
      </c>
      <c r="BO8" s="58">
        <v>10409</v>
      </c>
      <c r="BP8" s="10">
        <v>4945</v>
      </c>
      <c r="BQ8" s="10">
        <v>1347</v>
      </c>
      <c r="BR8" s="10">
        <v>3838</v>
      </c>
      <c r="BS8" s="10">
        <v>918</v>
      </c>
      <c r="BT8" s="10">
        <v>191</v>
      </c>
      <c r="BU8" s="64">
        <f t="shared" si="0"/>
        <v>17.584808201013598</v>
      </c>
      <c r="BV8" s="10">
        <f t="shared" si="1"/>
        <v>15.435534580768048</v>
      </c>
      <c r="BW8" s="10">
        <f t="shared" si="2"/>
        <v>8.2313611706824776</v>
      </c>
      <c r="BX8" s="10">
        <f t="shared" si="3"/>
        <v>14.0855867446885</v>
      </c>
      <c r="BY8" s="399">
        <f t="shared" si="4"/>
        <v>4.5485846588528778E-2</v>
      </c>
      <c r="BZ8" s="106">
        <f t="shared" si="5"/>
        <v>2.8535798098338447</v>
      </c>
      <c r="CA8" s="467"/>
      <c r="CB8" s="468"/>
      <c r="CC8" s="469"/>
    </row>
    <row r="9" spans="1:81">
      <c r="A9" s="554">
        <v>6</v>
      </c>
      <c r="B9" s="9" t="s">
        <v>69</v>
      </c>
      <c r="C9" s="46" t="s">
        <v>145</v>
      </c>
      <c r="D9" s="9" t="s">
        <v>70</v>
      </c>
      <c r="E9" s="360">
        <v>47726</v>
      </c>
      <c r="F9" s="359">
        <v>49810.99991663127</v>
      </c>
      <c r="G9" s="333">
        <v>2223.1329310448127</v>
      </c>
      <c r="H9" s="359">
        <v>6151.9060484056708</v>
      </c>
      <c r="I9" s="359">
        <v>5872.1165918688239</v>
      </c>
      <c r="J9" s="359">
        <v>3715.7296380368271</v>
      </c>
      <c r="K9" s="359">
        <v>3579.4458884331802</v>
      </c>
      <c r="L9" s="359">
        <v>7148.8595631092994</v>
      </c>
      <c r="M9" s="359">
        <v>7298.2723655873724</v>
      </c>
      <c r="N9" s="359">
        <v>4254.5484614252891</v>
      </c>
      <c r="O9" s="359">
        <v>4555.367208344398</v>
      </c>
      <c r="P9" s="359">
        <v>2635.8372487329607</v>
      </c>
      <c r="Q9" s="359">
        <v>2472.1151229640059</v>
      </c>
      <c r="R9" s="359">
        <v>769.56602277702666</v>
      </c>
      <c r="S9" s="359">
        <v>1357.235756946428</v>
      </c>
      <c r="T9" s="9">
        <v>6.77</v>
      </c>
      <c r="U9" s="9">
        <v>4743</v>
      </c>
      <c r="V9" s="9">
        <v>1212</v>
      </c>
      <c r="W9" s="9">
        <v>17447.946347369736</v>
      </c>
      <c r="X9" s="9">
        <v>18304.338374766608</v>
      </c>
      <c r="Y9" s="9">
        <v>17447.946347369736</v>
      </c>
      <c r="Z9" s="9">
        <v>28.886770482216342</v>
      </c>
      <c r="AA9" s="9">
        <v>827.50525691465907</v>
      </c>
      <c r="AB9" s="9">
        <v>4692.0434176591407</v>
      </c>
      <c r="AC9" s="9">
        <v>17003</v>
      </c>
      <c r="AD9" s="9">
        <v>41.191344231447701</v>
      </c>
      <c r="AE9" s="9">
        <v>14112.916666666701</v>
      </c>
      <c r="AF9" s="9">
        <v>36.355309607861798</v>
      </c>
      <c r="AG9" s="9">
        <v>28750.347613582253</v>
      </c>
      <c r="AH9" s="9">
        <v>26900.565555156605</v>
      </c>
      <c r="AI9" s="9">
        <v>28044.934787999999</v>
      </c>
      <c r="AJ9" s="9">
        <v>32891.420468872595</v>
      </c>
      <c r="AK9" s="9">
        <v>5218.8179649899221</v>
      </c>
      <c r="AL9" s="9">
        <v>22966.95317234088</v>
      </c>
      <c r="AM9" s="9">
        <v>4472</v>
      </c>
      <c r="AN9" s="9">
        <v>0</v>
      </c>
      <c r="AO9" s="9">
        <v>163</v>
      </c>
      <c r="AP9" s="9">
        <v>969</v>
      </c>
      <c r="AQ9" s="9">
        <v>2932</v>
      </c>
      <c r="AR9" s="9">
        <v>935</v>
      </c>
      <c r="AS9" s="9">
        <v>408</v>
      </c>
      <c r="AT9" s="9">
        <v>1040</v>
      </c>
      <c r="AU9" s="9">
        <v>325</v>
      </c>
      <c r="AV9" s="59">
        <v>5021</v>
      </c>
      <c r="AW9" s="60">
        <v>5230</v>
      </c>
      <c r="AX9" s="60">
        <v>5429</v>
      </c>
      <c r="AY9" s="60">
        <v>5605</v>
      </c>
      <c r="AZ9" s="60">
        <v>5992</v>
      </c>
      <c r="BA9" s="60">
        <v>7279</v>
      </c>
      <c r="BB9" s="60">
        <v>837</v>
      </c>
      <c r="BC9" s="60">
        <v>379</v>
      </c>
      <c r="BD9" s="60">
        <v>708</v>
      </c>
      <c r="BE9" s="60">
        <v>48</v>
      </c>
      <c r="BF9" s="60">
        <v>5164</v>
      </c>
      <c r="BG9" s="60">
        <v>143</v>
      </c>
      <c r="BH9" s="363">
        <v>178</v>
      </c>
      <c r="BI9" s="61">
        <v>16</v>
      </c>
      <c r="BJ9" s="62">
        <v>164</v>
      </c>
      <c r="BK9" s="62">
        <v>414</v>
      </c>
      <c r="BL9" s="63">
        <v>281</v>
      </c>
      <c r="BM9" s="63">
        <v>847</v>
      </c>
      <c r="BN9" s="63">
        <v>162</v>
      </c>
      <c r="BO9" s="58">
        <v>11796</v>
      </c>
      <c r="BP9" s="10">
        <v>4633</v>
      </c>
      <c r="BQ9" s="10">
        <v>1444</v>
      </c>
      <c r="BR9" s="10">
        <v>4129</v>
      </c>
      <c r="BS9" s="10">
        <v>1030</v>
      </c>
      <c r="BT9" s="10">
        <v>257</v>
      </c>
      <c r="BU9" s="64">
        <f t="shared" si="0"/>
        <v>18.515789188672681</v>
      </c>
      <c r="BV9" s="10">
        <f t="shared" si="1"/>
        <v>14.524410599123163</v>
      </c>
      <c r="BW9" s="10">
        <f t="shared" si="2"/>
        <v>4.4084264051575408</v>
      </c>
      <c r="BX9" s="10">
        <f t="shared" si="3"/>
        <v>19.651183780972367</v>
      </c>
      <c r="BY9" s="399">
        <f t="shared" si="4"/>
        <v>4.4631365255981069E-2</v>
      </c>
      <c r="BZ9" s="106">
        <f t="shared" si="5"/>
        <v>2.8548345418393746</v>
      </c>
      <c r="CA9" s="467"/>
      <c r="CB9" s="468"/>
      <c r="CC9" s="469"/>
    </row>
    <row r="10" spans="1:81">
      <c r="A10" s="554">
        <v>7</v>
      </c>
      <c r="B10" s="9" t="s">
        <v>71</v>
      </c>
      <c r="C10" s="46" t="s">
        <v>146</v>
      </c>
      <c r="D10" s="9" t="s">
        <v>72</v>
      </c>
      <c r="E10" s="360">
        <v>53259</v>
      </c>
      <c r="F10" s="359">
        <v>52863.508028955788</v>
      </c>
      <c r="G10" s="333">
        <v>2403.1256167331449</v>
      </c>
      <c r="H10" s="359">
        <v>6254.4558624082902</v>
      </c>
      <c r="I10" s="359">
        <v>6057.1848265645858</v>
      </c>
      <c r="J10" s="359">
        <v>3508.2599780645937</v>
      </c>
      <c r="K10" s="359">
        <v>3488.8966093934914</v>
      </c>
      <c r="L10" s="359">
        <v>7047.9973171888996</v>
      </c>
      <c r="M10" s="359">
        <v>7834.1019635976445</v>
      </c>
      <c r="N10" s="359">
        <v>4671.4948369840868</v>
      </c>
      <c r="O10" s="359">
        <v>5090.7303997667523</v>
      </c>
      <c r="P10" s="359">
        <v>2567.9374975164396</v>
      </c>
      <c r="Q10" s="359">
        <v>2810.9807021676106</v>
      </c>
      <c r="R10" s="359">
        <v>1562.1587782372508</v>
      </c>
      <c r="S10" s="359">
        <v>1969.3092570661424</v>
      </c>
      <c r="T10" s="9">
        <v>5.47</v>
      </c>
      <c r="U10" s="9">
        <v>5056</v>
      </c>
      <c r="V10" s="9">
        <v>1591</v>
      </c>
      <c r="W10" s="9">
        <v>19295.788032667453</v>
      </c>
      <c r="X10" s="9">
        <v>20321.83491505912</v>
      </c>
      <c r="Y10" s="9">
        <v>19295.788032667453</v>
      </c>
      <c r="Z10" s="9">
        <v>84.185106140955426</v>
      </c>
      <c r="AA10" s="9">
        <v>941.86177625071036</v>
      </c>
      <c r="AB10" s="9">
        <v>8423.9256151470599</v>
      </c>
      <c r="AC10" s="9">
        <v>18546</v>
      </c>
      <c r="AD10" s="9">
        <v>49.929896462467603</v>
      </c>
      <c r="AE10" s="9">
        <v>15969.5238095238</v>
      </c>
      <c r="AF10" s="9">
        <v>30.614382785957002</v>
      </c>
      <c r="AG10" s="9">
        <v>12674.891833381251</v>
      </c>
      <c r="AH10" s="9">
        <v>11433.396882015715</v>
      </c>
      <c r="AI10" s="9">
        <v>13556.559655999999</v>
      </c>
      <c r="AJ10" s="9">
        <v>34109.451647593953</v>
      </c>
      <c r="AK10" s="9">
        <v>5140.15751795712</v>
      </c>
      <c r="AL10" s="9">
        <v>25030.942432807009</v>
      </c>
      <c r="AM10" s="9">
        <v>3195</v>
      </c>
      <c r="AN10" s="9">
        <v>2</v>
      </c>
      <c r="AO10" s="9">
        <v>97</v>
      </c>
      <c r="AP10" s="9">
        <v>620</v>
      </c>
      <c r="AQ10" s="9">
        <v>2071</v>
      </c>
      <c r="AR10" s="9">
        <v>547</v>
      </c>
      <c r="AS10" s="9">
        <v>405</v>
      </c>
      <c r="AT10" s="9">
        <v>689</v>
      </c>
      <c r="AU10" s="9">
        <v>195</v>
      </c>
      <c r="AV10" s="59">
        <v>4506</v>
      </c>
      <c r="AW10" s="60">
        <v>4612</v>
      </c>
      <c r="AX10" s="60">
        <v>4813</v>
      </c>
      <c r="AY10" s="60">
        <v>5153</v>
      </c>
      <c r="AZ10" s="60">
        <v>5717</v>
      </c>
      <c r="BA10" s="60">
        <v>6578</v>
      </c>
      <c r="BB10" s="60">
        <v>841</v>
      </c>
      <c r="BC10" s="60">
        <v>391</v>
      </c>
      <c r="BD10" s="60">
        <v>638</v>
      </c>
      <c r="BE10" s="60">
        <v>56</v>
      </c>
      <c r="BF10" s="60">
        <v>4486</v>
      </c>
      <c r="BG10" s="60">
        <v>166</v>
      </c>
      <c r="BH10" s="363">
        <v>297</v>
      </c>
      <c r="BI10" s="61">
        <v>13</v>
      </c>
      <c r="BJ10" s="62">
        <v>219</v>
      </c>
      <c r="BK10" s="62">
        <v>486</v>
      </c>
      <c r="BL10" s="63">
        <v>241</v>
      </c>
      <c r="BM10" s="63">
        <v>840</v>
      </c>
      <c r="BN10" s="63">
        <v>82</v>
      </c>
      <c r="BO10" s="58">
        <v>11379</v>
      </c>
      <c r="BP10" s="10">
        <v>4752</v>
      </c>
      <c r="BQ10" s="10">
        <v>1377</v>
      </c>
      <c r="BR10" s="10">
        <v>3692</v>
      </c>
      <c r="BS10" s="10">
        <v>942</v>
      </c>
      <c r="BT10" s="10">
        <v>226</v>
      </c>
      <c r="BU10" s="64">
        <f t="shared" si="0"/>
        <v>17.036692485011432</v>
      </c>
      <c r="BV10" s="10">
        <f t="shared" si="1"/>
        <v>16.855457700814732</v>
      </c>
      <c r="BW10" s="10">
        <f t="shared" si="2"/>
        <v>5.9229189083439309</v>
      </c>
      <c r="BX10" s="10">
        <f t="shared" si="3"/>
        <v>17.037846167605018</v>
      </c>
      <c r="BY10" s="399">
        <f t="shared" si="4"/>
        <v>4.5459064415794004E-2</v>
      </c>
      <c r="BZ10" s="106">
        <f t="shared" si="5"/>
        <v>2.7396397565861905</v>
      </c>
      <c r="CA10" s="467"/>
      <c r="CB10" s="468"/>
      <c r="CC10" s="469"/>
    </row>
    <row r="11" spans="1:81">
      <c r="A11" s="554">
        <v>8</v>
      </c>
      <c r="B11" s="9" t="s">
        <v>73</v>
      </c>
      <c r="C11" s="46" t="s">
        <v>147</v>
      </c>
      <c r="D11" s="9" t="s">
        <v>74</v>
      </c>
      <c r="E11" s="360">
        <v>13610</v>
      </c>
      <c r="F11" s="359">
        <v>15714.459246689767</v>
      </c>
      <c r="G11" s="333">
        <v>681.3473818554279</v>
      </c>
      <c r="H11" s="359">
        <v>1737.6319380198242</v>
      </c>
      <c r="I11" s="359">
        <v>1750.7668743708891</v>
      </c>
      <c r="J11" s="359">
        <v>836.92029028387697</v>
      </c>
      <c r="K11" s="359">
        <v>901.04294375971631</v>
      </c>
      <c r="L11" s="359">
        <v>2859.7560421318185</v>
      </c>
      <c r="M11" s="359">
        <v>2553.023591181036</v>
      </c>
      <c r="N11" s="359">
        <v>1370.1936180710436</v>
      </c>
      <c r="O11" s="359">
        <v>1244.5124271007082</v>
      </c>
      <c r="P11" s="359">
        <v>792.91830339925934</v>
      </c>
      <c r="Q11" s="359">
        <v>758.14301759786076</v>
      </c>
      <c r="R11" s="359">
        <v>314.93676586201485</v>
      </c>
      <c r="S11" s="359">
        <v>594.61343491171681</v>
      </c>
      <c r="T11" s="9">
        <v>2.08</v>
      </c>
      <c r="U11" s="9">
        <v>1557</v>
      </c>
      <c r="V11" s="9">
        <v>442</v>
      </c>
      <c r="W11" s="9">
        <v>6155.0396172771489</v>
      </c>
      <c r="X11" s="9">
        <v>6747.460614050824</v>
      </c>
      <c r="Y11" s="9">
        <v>6155.0396172771489</v>
      </c>
      <c r="Z11" s="9">
        <v>128.08607591794356</v>
      </c>
      <c r="AA11" s="9">
        <v>464.33492085573175</v>
      </c>
      <c r="AB11" s="9">
        <v>2725.1190026723457</v>
      </c>
      <c r="AC11" s="9">
        <v>5753</v>
      </c>
      <c r="AD11" s="9">
        <v>54.188390684741101</v>
      </c>
      <c r="AE11" s="9">
        <v>16444.666666666701</v>
      </c>
      <c r="AF11" s="9">
        <v>29.394716679436399</v>
      </c>
      <c r="AG11" s="9">
        <v>8160.8897633079196</v>
      </c>
      <c r="AH11" s="9">
        <v>7609.5928536862439</v>
      </c>
      <c r="AI11" s="9">
        <v>7682.789992</v>
      </c>
      <c r="AJ11" s="9">
        <v>10452.526018330376</v>
      </c>
      <c r="AK11" s="9">
        <v>1380.424614044884</v>
      </c>
      <c r="AL11" s="9">
        <v>7948.6153673933086</v>
      </c>
      <c r="AM11" s="9">
        <v>1356</v>
      </c>
      <c r="AN11" s="9">
        <v>1</v>
      </c>
      <c r="AO11" s="9">
        <v>49</v>
      </c>
      <c r="AP11" s="9">
        <v>238</v>
      </c>
      <c r="AQ11" s="9">
        <v>951</v>
      </c>
      <c r="AR11" s="9">
        <v>274</v>
      </c>
      <c r="AS11" s="9">
        <v>117</v>
      </c>
      <c r="AT11" s="9">
        <v>362</v>
      </c>
      <c r="AU11" s="9">
        <v>115</v>
      </c>
      <c r="AV11" s="59">
        <v>990</v>
      </c>
      <c r="AW11" s="60">
        <v>1111</v>
      </c>
      <c r="AX11" s="60">
        <v>1159</v>
      </c>
      <c r="AY11" s="60">
        <v>1225</v>
      </c>
      <c r="AZ11" s="60">
        <v>1383</v>
      </c>
      <c r="BA11" s="60">
        <v>1827</v>
      </c>
      <c r="BB11" s="60">
        <v>537</v>
      </c>
      <c r="BC11" s="60">
        <v>134</v>
      </c>
      <c r="BD11" s="60">
        <v>526</v>
      </c>
      <c r="BE11" s="60">
        <v>26</v>
      </c>
      <c r="BF11" s="60">
        <v>555</v>
      </c>
      <c r="BG11" s="60">
        <v>49</v>
      </c>
      <c r="BH11" s="363">
        <v>75</v>
      </c>
      <c r="BI11" s="61">
        <v>0</v>
      </c>
      <c r="BJ11" s="62">
        <v>64</v>
      </c>
      <c r="BK11" s="62">
        <v>134</v>
      </c>
      <c r="BL11" s="63">
        <v>48</v>
      </c>
      <c r="BM11" s="63">
        <v>129</v>
      </c>
      <c r="BN11" s="63">
        <v>12</v>
      </c>
      <c r="BO11" s="58">
        <v>3139</v>
      </c>
      <c r="BP11" s="10">
        <v>1280</v>
      </c>
      <c r="BQ11" s="10">
        <v>313</v>
      </c>
      <c r="BR11" s="10">
        <v>959</v>
      </c>
      <c r="BS11" s="10">
        <v>189</v>
      </c>
      <c r="BT11" s="10">
        <v>44</v>
      </c>
      <c r="BU11" s="64">
        <f t="shared" si="0"/>
        <v>14.797070403723081</v>
      </c>
      <c r="BV11" s="10">
        <f t="shared" si="1"/>
        <v>15.658264042965254</v>
      </c>
      <c r="BW11" s="10">
        <f t="shared" si="2"/>
        <v>8.2806573957016436</v>
      </c>
      <c r="BX11" s="10">
        <f t="shared" si="3"/>
        <v>13.186376647675562</v>
      </c>
      <c r="BY11" s="399">
        <f t="shared" si="4"/>
        <v>4.3357990953392364E-2</v>
      </c>
      <c r="BZ11" s="106">
        <f t="shared" si="5"/>
        <v>2.5531044841010284</v>
      </c>
      <c r="CA11" s="467"/>
      <c r="CB11" s="468"/>
      <c r="CC11" s="469"/>
    </row>
    <row r="12" spans="1:81">
      <c r="A12" s="554">
        <v>9</v>
      </c>
      <c r="B12" s="9" t="s">
        <v>75</v>
      </c>
      <c r="C12" s="46" t="s">
        <v>148</v>
      </c>
      <c r="D12" s="9" t="s">
        <v>76</v>
      </c>
      <c r="E12" s="360">
        <v>29127</v>
      </c>
      <c r="F12" s="359">
        <v>30721.999976877734</v>
      </c>
      <c r="G12" s="333">
        <v>1473.6192319643151</v>
      </c>
      <c r="H12" s="359">
        <v>4496.3213342463378</v>
      </c>
      <c r="I12" s="359">
        <v>4447.2590376186054</v>
      </c>
      <c r="J12" s="359">
        <v>2423.0805111699497</v>
      </c>
      <c r="K12" s="359">
        <v>2478.8907752755604</v>
      </c>
      <c r="L12" s="359">
        <v>4122.3431315333164</v>
      </c>
      <c r="M12" s="359">
        <v>4302.4835174728314</v>
      </c>
      <c r="N12" s="359">
        <v>2433.1199974335414</v>
      </c>
      <c r="O12" s="359">
        <v>2450.9990904855217</v>
      </c>
      <c r="P12" s="359">
        <v>1440.8745780269514</v>
      </c>
      <c r="Q12" s="359">
        <v>1299.1556254764657</v>
      </c>
      <c r="R12" s="359">
        <v>381.65628837851716</v>
      </c>
      <c r="S12" s="359">
        <v>445.81608976013558</v>
      </c>
      <c r="T12" s="9">
        <v>3.95</v>
      </c>
      <c r="U12" s="9">
        <v>3459</v>
      </c>
      <c r="V12" s="9">
        <v>502</v>
      </c>
      <c r="W12" s="9">
        <v>8960.5079080665528</v>
      </c>
      <c r="X12" s="9">
        <v>9548.5694825553728</v>
      </c>
      <c r="Y12" s="9">
        <v>8960.5079080665528</v>
      </c>
      <c r="Z12" s="9">
        <v>14.85614053349115</v>
      </c>
      <c r="AA12" s="9">
        <v>573.20543395532832</v>
      </c>
      <c r="AB12" s="9">
        <v>3226.639591629345</v>
      </c>
      <c r="AC12" s="9">
        <v>8464</v>
      </c>
      <c r="AD12" s="9">
        <v>35.629060838747797</v>
      </c>
      <c r="AE12" s="9">
        <v>12866.5217391304</v>
      </c>
      <c r="AF12" s="9">
        <v>44.532638312996099</v>
      </c>
      <c r="AG12" s="9">
        <v>5103.5933094919556</v>
      </c>
      <c r="AH12" s="9">
        <v>4591.1900977360629</v>
      </c>
      <c r="AI12" s="9">
        <v>4567.7146640000001</v>
      </c>
      <c r="AJ12" s="9">
        <v>19517.795231946937</v>
      </c>
      <c r="AK12" s="9">
        <v>2974.4588357677285</v>
      </c>
      <c r="AL12" s="9">
        <v>12171.770800674616</v>
      </c>
      <c r="AM12" s="9">
        <v>1771</v>
      </c>
      <c r="AN12" s="9">
        <v>5</v>
      </c>
      <c r="AO12" s="9">
        <v>60</v>
      </c>
      <c r="AP12" s="9">
        <v>530</v>
      </c>
      <c r="AQ12" s="9">
        <v>1022</v>
      </c>
      <c r="AR12" s="9">
        <v>427</v>
      </c>
      <c r="AS12" s="9">
        <v>154</v>
      </c>
      <c r="AT12" s="9">
        <v>355</v>
      </c>
      <c r="AU12" s="9">
        <v>73</v>
      </c>
      <c r="AV12" s="59">
        <v>2939</v>
      </c>
      <c r="AW12" s="60">
        <v>3140</v>
      </c>
      <c r="AX12" s="60">
        <v>3426</v>
      </c>
      <c r="AY12" s="60">
        <v>3687</v>
      </c>
      <c r="AZ12" s="60">
        <v>3906</v>
      </c>
      <c r="BA12" s="60">
        <v>4033</v>
      </c>
      <c r="BB12" s="60">
        <v>1209</v>
      </c>
      <c r="BC12" s="60">
        <v>357</v>
      </c>
      <c r="BD12" s="60">
        <v>352</v>
      </c>
      <c r="BE12" s="60">
        <v>43</v>
      </c>
      <c r="BF12" s="60">
        <v>1950</v>
      </c>
      <c r="BG12" s="60">
        <v>122</v>
      </c>
      <c r="BH12" s="363">
        <v>111</v>
      </c>
      <c r="BI12" s="61">
        <v>29</v>
      </c>
      <c r="BJ12" s="62">
        <v>62</v>
      </c>
      <c r="BK12" s="62">
        <v>195</v>
      </c>
      <c r="BL12" s="63">
        <v>157</v>
      </c>
      <c r="BM12" s="63">
        <v>497</v>
      </c>
      <c r="BN12" s="63">
        <v>34</v>
      </c>
      <c r="BO12" s="58">
        <v>6545</v>
      </c>
      <c r="BP12" s="10">
        <v>3198</v>
      </c>
      <c r="BQ12" s="10">
        <v>1009</v>
      </c>
      <c r="BR12" s="10">
        <v>2746</v>
      </c>
      <c r="BS12" s="10">
        <v>567</v>
      </c>
      <c r="BT12" s="10">
        <v>152</v>
      </c>
      <c r="BU12" s="64">
        <f t="shared" si="0"/>
        <v>19.638279011768571</v>
      </c>
      <c r="BV12" s="10">
        <f t="shared" si="1"/>
        <v>11.61220813855568</v>
      </c>
      <c r="BW12" s="10">
        <f t="shared" si="2"/>
        <v>7.0635500365230097</v>
      </c>
      <c r="BX12" s="10">
        <f t="shared" si="3"/>
        <v>23.144680244732907</v>
      </c>
      <c r="BY12" s="399">
        <f t="shared" si="4"/>
        <v>4.7966253273660685E-2</v>
      </c>
      <c r="BZ12" s="106">
        <f t="shared" si="5"/>
        <v>3.4286002860642251</v>
      </c>
      <c r="CA12" s="467"/>
      <c r="CB12" s="468"/>
      <c r="CC12" s="469"/>
    </row>
    <row r="13" spans="1:81">
      <c r="A13" s="554">
        <v>10</v>
      </c>
      <c r="B13" s="9" t="s">
        <v>77</v>
      </c>
      <c r="C13" s="46" t="s">
        <v>149</v>
      </c>
      <c r="D13" s="9" t="s">
        <v>78</v>
      </c>
      <c r="E13" s="360">
        <v>4676</v>
      </c>
      <c r="F13" s="359">
        <v>4700.4368038622115</v>
      </c>
      <c r="G13" s="333">
        <v>193.77700055940315</v>
      </c>
      <c r="H13" s="359">
        <v>457.09264475177315</v>
      </c>
      <c r="I13" s="359">
        <v>432.60796516507725</v>
      </c>
      <c r="J13" s="359">
        <v>345.41169269367811</v>
      </c>
      <c r="K13" s="359">
        <v>256.12091110841288</v>
      </c>
      <c r="L13" s="359">
        <v>561.10408547153702</v>
      </c>
      <c r="M13" s="359">
        <v>664.2992264012089</v>
      </c>
      <c r="N13" s="359">
        <v>463.63929866194121</v>
      </c>
      <c r="O13" s="359">
        <v>487.47886258499716</v>
      </c>
      <c r="P13" s="359">
        <v>329.97234783581939</v>
      </c>
      <c r="Q13" s="359">
        <v>437.35083536860975</v>
      </c>
      <c r="R13" s="359">
        <v>113.02324958964076</v>
      </c>
      <c r="S13" s="359">
        <v>152.33568422951578</v>
      </c>
      <c r="T13" s="9">
        <v>4.1399999999999997</v>
      </c>
      <c r="U13" s="9">
        <v>323</v>
      </c>
      <c r="V13" s="9">
        <v>115</v>
      </c>
      <c r="W13" s="9">
        <v>1805.4235608362631</v>
      </c>
      <c r="X13" s="9">
        <v>1894.5315741625825</v>
      </c>
      <c r="Y13" s="9">
        <v>1805.4235608362631</v>
      </c>
      <c r="Z13" s="9">
        <v>6.308531916907576</v>
      </c>
      <c r="AA13" s="9">
        <v>82.799481409411939</v>
      </c>
      <c r="AB13" s="9">
        <v>1522.3740314291624</v>
      </c>
      <c r="AC13" s="9">
        <v>1786</v>
      </c>
      <c r="AD13" s="9">
        <v>81.319910514541405</v>
      </c>
      <c r="AE13" s="9">
        <v>25313.333333333299</v>
      </c>
      <c r="AF13" s="9">
        <v>5</v>
      </c>
      <c r="AG13" s="9">
        <v>725.88235184552934</v>
      </c>
      <c r="AH13" s="9">
        <v>607.67069033754706</v>
      </c>
      <c r="AI13" s="9">
        <v>655.38723600000003</v>
      </c>
      <c r="AJ13" s="9">
        <v>3080.536065287788</v>
      </c>
      <c r="AK13" s="9">
        <v>208.29012194919568</v>
      </c>
      <c r="AL13" s="9">
        <v>2319.0723279018544</v>
      </c>
      <c r="AM13" s="9">
        <v>322</v>
      </c>
      <c r="AN13" s="9">
        <v>2</v>
      </c>
      <c r="AO13" s="9">
        <v>11</v>
      </c>
      <c r="AP13" s="9">
        <v>49</v>
      </c>
      <c r="AQ13" s="9">
        <v>222</v>
      </c>
      <c r="AR13" s="9">
        <v>56</v>
      </c>
      <c r="AS13" s="9">
        <v>38</v>
      </c>
      <c r="AT13" s="9">
        <v>64</v>
      </c>
      <c r="AU13" s="9">
        <v>11</v>
      </c>
      <c r="AV13" s="59">
        <v>135</v>
      </c>
      <c r="AW13" s="60">
        <v>133</v>
      </c>
      <c r="AX13" s="60"/>
      <c r="AY13" s="60">
        <v>137</v>
      </c>
      <c r="AZ13" s="60">
        <v>162</v>
      </c>
      <c r="BA13" s="60">
        <v>101</v>
      </c>
      <c r="BB13" s="60">
        <v>30</v>
      </c>
      <c r="BC13" s="60">
        <v>25</v>
      </c>
      <c r="BD13" s="60">
        <v>20</v>
      </c>
      <c r="BE13" s="60" t="s">
        <v>184</v>
      </c>
      <c r="BF13" s="60">
        <v>18</v>
      </c>
      <c r="BG13" s="60">
        <v>7</v>
      </c>
      <c r="BH13" s="363">
        <v>71</v>
      </c>
      <c r="BI13" s="61">
        <v>0</v>
      </c>
      <c r="BJ13" s="62">
        <v>16</v>
      </c>
      <c r="BK13" s="62">
        <v>30</v>
      </c>
      <c r="BL13" s="63">
        <v>10</v>
      </c>
      <c r="BM13" s="63">
        <v>34</v>
      </c>
      <c r="BN13" s="63">
        <v>5</v>
      </c>
      <c r="BO13" s="58">
        <v>589</v>
      </c>
      <c r="BP13" s="10">
        <v>373</v>
      </c>
      <c r="BQ13" s="10">
        <v>29</v>
      </c>
      <c r="BR13" s="10">
        <v>124</v>
      </c>
      <c r="BS13" s="10">
        <v>30</v>
      </c>
      <c r="BT13" s="10">
        <v>10</v>
      </c>
      <c r="BU13" s="64">
        <f t="shared" si="0"/>
        <v>8.2414028886704092</v>
      </c>
      <c r="BV13" s="10">
        <f t="shared" si="1"/>
        <v>21.969918118568494</v>
      </c>
      <c r="BW13" s="10">
        <f t="shared" si="2"/>
        <v>4.5454545454545459</v>
      </c>
      <c r="BX13" s="10">
        <f t="shared" si="3"/>
        <v>5.0479813900734092</v>
      </c>
      <c r="BY13" s="399">
        <f t="shared" si="4"/>
        <v>4.1225317698172698E-2</v>
      </c>
      <c r="BZ13" s="106">
        <f t="shared" si="5"/>
        <v>2.6035091741491359</v>
      </c>
      <c r="CA13" s="467"/>
      <c r="CB13" s="468"/>
      <c r="CC13" s="469"/>
    </row>
    <row r="14" spans="1:81">
      <c r="A14" s="554">
        <v>11</v>
      </c>
      <c r="B14" s="9" t="s">
        <v>79</v>
      </c>
      <c r="C14" s="46" t="s">
        <v>150</v>
      </c>
      <c r="D14" s="9" t="s">
        <v>80</v>
      </c>
      <c r="E14" s="360">
        <v>36915</v>
      </c>
      <c r="F14" s="359">
        <v>40670.580997479366</v>
      </c>
      <c r="G14" s="333">
        <v>2069.0804159847448</v>
      </c>
      <c r="H14" s="359">
        <v>5213.8289913223762</v>
      </c>
      <c r="I14" s="359">
        <v>4669.6832249415793</v>
      </c>
      <c r="J14" s="359">
        <v>2953.2798316124472</v>
      </c>
      <c r="K14" s="359">
        <v>2982.6148489501429</v>
      </c>
      <c r="L14" s="359">
        <v>6537.8624505904481</v>
      </c>
      <c r="M14" s="359">
        <v>5862.4531364095383</v>
      </c>
      <c r="N14" s="359">
        <v>3420.7981533818938</v>
      </c>
      <c r="O14" s="359">
        <v>3713.5309000506122</v>
      </c>
      <c r="P14" s="359">
        <v>1820.4014183602383</v>
      </c>
      <c r="Q14" s="359">
        <v>1733.34048330517</v>
      </c>
      <c r="R14" s="359">
        <v>756.5254064123319</v>
      </c>
      <c r="S14" s="359">
        <v>1006.2621521425995</v>
      </c>
      <c r="T14" s="9">
        <v>7.52</v>
      </c>
      <c r="U14" s="9">
        <v>3959</v>
      </c>
      <c r="V14" s="9">
        <v>908</v>
      </c>
      <c r="W14" s="9">
        <v>13876.40865489763</v>
      </c>
      <c r="X14" s="9">
        <v>14656.479625247695</v>
      </c>
      <c r="Y14" s="9">
        <v>13876.40865489763</v>
      </c>
      <c r="Z14" s="9">
        <v>80.391947651168095</v>
      </c>
      <c r="AA14" s="9">
        <v>699.67902269889771</v>
      </c>
      <c r="AB14" s="9">
        <v>3692.1406282797839</v>
      </c>
      <c r="AC14" s="9">
        <v>13236</v>
      </c>
      <c r="AD14" s="9">
        <v>36.178247734138999</v>
      </c>
      <c r="AE14" s="9">
        <v>13301.379310344801</v>
      </c>
      <c r="AF14" s="9">
        <v>41.670753236563399</v>
      </c>
      <c r="AG14" s="9">
        <v>13510.003543027571</v>
      </c>
      <c r="AH14" s="9">
        <v>12316.868960998188</v>
      </c>
      <c r="AI14" s="9">
        <v>13535.565705000001</v>
      </c>
      <c r="AJ14" s="9">
        <v>27117.967396353462</v>
      </c>
      <c r="AK14" s="9">
        <v>4961.400180449973</v>
      </c>
      <c r="AL14" s="9">
        <v>18462.177025960016</v>
      </c>
      <c r="AM14" s="9">
        <v>3087</v>
      </c>
      <c r="AN14" s="9">
        <v>0</v>
      </c>
      <c r="AO14" s="9">
        <v>150</v>
      </c>
      <c r="AP14" s="9">
        <v>488</v>
      </c>
      <c r="AQ14" s="9">
        <v>2210</v>
      </c>
      <c r="AR14" s="9">
        <v>813</v>
      </c>
      <c r="AS14" s="9">
        <v>239</v>
      </c>
      <c r="AT14" s="9">
        <v>828</v>
      </c>
      <c r="AU14" s="9">
        <v>202</v>
      </c>
      <c r="AV14" s="59">
        <v>4571</v>
      </c>
      <c r="AW14" s="60">
        <v>4723</v>
      </c>
      <c r="AX14" s="60">
        <v>4748</v>
      </c>
      <c r="AY14" s="60">
        <v>4983</v>
      </c>
      <c r="AZ14" s="60">
        <v>5432</v>
      </c>
      <c r="BA14" s="60">
        <v>6245</v>
      </c>
      <c r="BB14" s="60">
        <v>978</v>
      </c>
      <c r="BC14" s="60">
        <v>327</v>
      </c>
      <c r="BD14" s="60">
        <v>706</v>
      </c>
      <c r="BE14" s="60">
        <v>55</v>
      </c>
      <c r="BF14" s="60">
        <v>4011</v>
      </c>
      <c r="BG14" s="60">
        <v>168</v>
      </c>
      <c r="BH14" s="363">
        <v>98</v>
      </c>
      <c r="BI14" s="61">
        <v>32</v>
      </c>
      <c r="BJ14" s="62">
        <v>136</v>
      </c>
      <c r="BK14" s="62">
        <v>331</v>
      </c>
      <c r="BL14" s="63">
        <v>167</v>
      </c>
      <c r="BM14" s="63">
        <v>720</v>
      </c>
      <c r="BN14" s="63">
        <v>65</v>
      </c>
      <c r="BO14" s="58">
        <v>9592</v>
      </c>
      <c r="BP14" s="10">
        <v>3609</v>
      </c>
      <c r="BQ14" s="10">
        <v>1138</v>
      </c>
      <c r="BR14" s="10">
        <v>3311</v>
      </c>
      <c r="BS14" s="10">
        <v>712</v>
      </c>
      <c r="BT14" s="10">
        <v>159</v>
      </c>
      <c r="BU14" s="64">
        <f t="shared" si="0"/>
        <v>21.181223246687782</v>
      </c>
      <c r="BV14" s="10">
        <f t="shared" si="1"/>
        <v>13.07217484930899</v>
      </c>
      <c r="BW14" s="10">
        <f t="shared" si="2"/>
        <v>4.3037088873337996</v>
      </c>
      <c r="BX14" s="10">
        <f t="shared" si="3"/>
        <v>21.858122187705021</v>
      </c>
      <c r="BY14" s="399">
        <f t="shared" si="4"/>
        <v>5.0874129782236939E-2</v>
      </c>
      <c r="BZ14" s="106">
        <f t="shared" si="5"/>
        <v>2.9309154846145891</v>
      </c>
      <c r="CA14" s="467"/>
      <c r="CB14" s="468"/>
      <c r="CC14" s="469"/>
    </row>
    <row r="15" spans="1:81">
      <c r="A15" s="554">
        <v>12</v>
      </c>
      <c r="B15" s="9" t="s">
        <v>81</v>
      </c>
      <c r="C15" s="46" t="s">
        <v>151</v>
      </c>
      <c r="D15" s="9" t="s">
        <v>82</v>
      </c>
      <c r="E15" s="360">
        <v>66194</v>
      </c>
      <c r="F15" s="359">
        <v>68242.000006241389</v>
      </c>
      <c r="G15" s="333">
        <v>3103.3229503716475</v>
      </c>
      <c r="H15" s="359">
        <v>7345.6257907281115</v>
      </c>
      <c r="I15" s="359">
        <v>7312.4915013808913</v>
      </c>
      <c r="J15" s="359">
        <v>4522.4054999575328</v>
      </c>
      <c r="K15" s="359">
        <v>4467.5786861889956</v>
      </c>
      <c r="L15" s="359">
        <v>9588.5010642319339</v>
      </c>
      <c r="M15" s="359">
        <v>9889.4969762411347</v>
      </c>
      <c r="N15" s="359">
        <v>6569.7814695756997</v>
      </c>
      <c r="O15" s="359">
        <v>6697.6265214448158</v>
      </c>
      <c r="P15" s="359">
        <v>3825.3274529000605</v>
      </c>
      <c r="Q15" s="359">
        <v>3790.9399894362937</v>
      </c>
      <c r="R15" s="359">
        <v>1506.0455760532179</v>
      </c>
      <c r="S15" s="359">
        <v>2726.1794781026888</v>
      </c>
      <c r="T15" s="9">
        <v>7.76</v>
      </c>
      <c r="U15" s="9">
        <v>6027</v>
      </c>
      <c r="V15" s="9">
        <v>2158</v>
      </c>
      <c r="W15" s="9">
        <v>26142.349264649682</v>
      </c>
      <c r="X15" s="9">
        <v>28126.163161515498</v>
      </c>
      <c r="Y15" s="9">
        <v>26142.349264649682</v>
      </c>
      <c r="Z15" s="9">
        <v>132.76886330489484</v>
      </c>
      <c r="AA15" s="9">
        <v>1851.0450335609248</v>
      </c>
      <c r="AB15" s="9">
        <v>12258.245975094387</v>
      </c>
      <c r="AC15" s="9">
        <v>25523</v>
      </c>
      <c r="AD15" s="9">
        <v>52.724566145649703</v>
      </c>
      <c r="AE15" s="9">
        <v>16581.428571428602</v>
      </c>
      <c r="AF15" s="9">
        <v>28.338463507048399</v>
      </c>
      <c r="AG15" s="9">
        <v>12531.652512704755</v>
      </c>
      <c r="AH15" s="9">
        <v>11028.295240833037</v>
      </c>
      <c r="AI15" s="9">
        <v>12920.572082000001</v>
      </c>
      <c r="AJ15" s="9">
        <v>45211.193462458847</v>
      </c>
      <c r="AK15" s="9">
        <v>6181.6898917310791</v>
      </c>
      <c r="AL15" s="9">
        <v>33008.598725154035</v>
      </c>
      <c r="AM15" s="9">
        <v>4772</v>
      </c>
      <c r="AN15" s="9">
        <v>5</v>
      </c>
      <c r="AO15" s="9">
        <v>117</v>
      </c>
      <c r="AP15" s="9">
        <v>1223</v>
      </c>
      <c r="AQ15" s="9">
        <v>3018</v>
      </c>
      <c r="AR15" s="9">
        <v>1091</v>
      </c>
      <c r="AS15" s="9">
        <v>409</v>
      </c>
      <c r="AT15" s="9">
        <v>1161</v>
      </c>
      <c r="AU15" s="9">
        <v>162</v>
      </c>
      <c r="AV15" s="59">
        <v>5750</v>
      </c>
      <c r="AW15" s="60">
        <v>6107</v>
      </c>
      <c r="AX15" s="60">
        <v>6473</v>
      </c>
      <c r="AY15" s="60">
        <v>6789</v>
      </c>
      <c r="AZ15" s="60">
        <v>7365</v>
      </c>
      <c r="BA15" s="60">
        <v>7480</v>
      </c>
      <c r="BB15" s="60">
        <v>1712</v>
      </c>
      <c r="BC15" s="60">
        <v>651</v>
      </c>
      <c r="BD15" s="60">
        <v>1112</v>
      </c>
      <c r="BE15" s="60">
        <v>70</v>
      </c>
      <c r="BF15" s="60">
        <v>3722</v>
      </c>
      <c r="BG15" s="60">
        <v>213</v>
      </c>
      <c r="BH15" s="363">
        <v>390</v>
      </c>
      <c r="BI15" s="61">
        <v>46</v>
      </c>
      <c r="BJ15" s="62">
        <v>351</v>
      </c>
      <c r="BK15" s="62">
        <v>862</v>
      </c>
      <c r="BL15" s="63">
        <v>227</v>
      </c>
      <c r="BM15" s="63">
        <v>950</v>
      </c>
      <c r="BN15" s="63">
        <v>97</v>
      </c>
      <c r="BO15" s="58">
        <v>14069</v>
      </c>
      <c r="BP15" s="10">
        <v>5964</v>
      </c>
      <c r="BQ15" s="10">
        <v>1421</v>
      </c>
      <c r="BR15" s="10">
        <v>4415</v>
      </c>
      <c r="BS15" s="10">
        <v>1043</v>
      </c>
      <c r="BT15" s="10">
        <v>218</v>
      </c>
      <c r="BU15" s="64">
        <f t="shared" si="0"/>
        <v>15.77352479376154</v>
      </c>
      <c r="BV15" s="10">
        <f t="shared" si="1"/>
        <v>17.362463725284432</v>
      </c>
      <c r="BW15" s="10">
        <f t="shared" si="2"/>
        <v>6.1570720548989701</v>
      </c>
      <c r="BX15" s="10">
        <f t="shared" si="3"/>
        <v>16.515712335349953</v>
      </c>
      <c r="BY15" s="399">
        <f t="shared" si="4"/>
        <v>4.5475263768468374E-2</v>
      </c>
      <c r="BZ15" s="106">
        <f t="shared" si="5"/>
        <v>2.6104004393560709</v>
      </c>
      <c r="CA15" s="467"/>
      <c r="CB15" s="468"/>
      <c r="CC15" s="469"/>
    </row>
    <row r="16" spans="1:81">
      <c r="A16" s="554">
        <v>13</v>
      </c>
      <c r="B16" s="9" t="s">
        <v>83</v>
      </c>
      <c r="C16" s="46" t="s">
        <v>152</v>
      </c>
      <c r="D16" s="9" t="s">
        <v>84</v>
      </c>
      <c r="E16" s="360">
        <v>10483</v>
      </c>
      <c r="F16" s="359">
        <v>10385.60876115503</v>
      </c>
      <c r="G16" s="333">
        <v>519.619948689289</v>
      </c>
      <c r="H16" s="359">
        <v>1397.1440249823504</v>
      </c>
      <c r="I16" s="359">
        <v>1313.5012410708412</v>
      </c>
      <c r="J16" s="359">
        <v>652.59343406180551</v>
      </c>
      <c r="K16" s="359">
        <v>732.11625012478885</v>
      </c>
      <c r="L16" s="359">
        <v>1606.9780101839419</v>
      </c>
      <c r="M16" s="359">
        <v>1570.3762588884592</v>
      </c>
      <c r="N16" s="359">
        <v>868.68183818044486</v>
      </c>
      <c r="O16" s="359">
        <v>911.89236616078642</v>
      </c>
      <c r="P16" s="359">
        <v>352.16028774466764</v>
      </c>
      <c r="Q16" s="359">
        <v>560.42712507626561</v>
      </c>
      <c r="R16" s="359">
        <v>137.51296197190078</v>
      </c>
      <c r="S16" s="359">
        <v>282.22496270877468</v>
      </c>
      <c r="T16" s="9">
        <v>3.89</v>
      </c>
      <c r="U16" s="9">
        <v>1183</v>
      </c>
      <c r="V16" s="9">
        <v>194</v>
      </c>
      <c r="W16" s="9">
        <v>3918.658972680184</v>
      </c>
      <c r="X16" s="9">
        <v>4221.6744910499165</v>
      </c>
      <c r="Y16" s="9">
        <v>3918.658972680184</v>
      </c>
      <c r="Z16" s="9">
        <v>15.06129666784401</v>
      </c>
      <c r="AA16" s="9">
        <v>287.95422170188834</v>
      </c>
      <c r="AB16" s="9">
        <v>668.47933303310879</v>
      </c>
      <c r="AC16" s="9">
        <v>3697</v>
      </c>
      <c r="AD16" s="9">
        <v>48.484848484848499</v>
      </c>
      <c r="AE16" s="9">
        <v>15757</v>
      </c>
      <c r="AF16" s="9">
        <v>28.383090518270802</v>
      </c>
      <c r="AG16" s="9">
        <v>2102.8112959454124</v>
      </c>
      <c r="AH16" s="9">
        <v>1977.411379503752</v>
      </c>
      <c r="AI16" s="9">
        <v>2027.5936059999999</v>
      </c>
      <c r="AJ16" s="9">
        <v>6692.2156563623012</v>
      </c>
      <c r="AK16" s="9">
        <v>888.26001978740192</v>
      </c>
      <c r="AL16" s="9">
        <v>5027.4975793311269</v>
      </c>
      <c r="AM16" s="9">
        <v>421</v>
      </c>
      <c r="AN16" s="9">
        <v>0</v>
      </c>
      <c r="AO16" s="9">
        <v>15</v>
      </c>
      <c r="AP16" s="9">
        <v>41</v>
      </c>
      <c r="AQ16" s="9">
        <v>300</v>
      </c>
      <c r="AR16" s="9">
        <v>86</v>
      </c>
      <c r="AS16" s="9">
        <v>65</v>
      </c>
      <c r="AT16" s="9">
        <v>78</v>
      </c>
      <c r="AU16" s="9">
        <v>24</v>
      </c>
      <c r="AV16" s="59">
        <v>940</v>
      </c>
      <c r="AW16" s="60">
        <v>1001</v>
      </c>
      <c r="AX16" s="60"/>
      <c r="AY16" s="60">
        <v>1066</v>
      </c>
      <c r="AZ16" s="60">
        <v>1183</v>
      </c>
      <c r="BA16" s="60">
        <v>1460</v>
      </c>
      <c r="BB16" s="60">
        <v>89</v>
      </c>
      <c r="BC16" s="60">
        <v>16</v>
      </c>
      <c r="BD16" s="60">
        <v>39</v>
      </c>
      <c r="BE16" s="60" t="s">
        <v>184</v>
      </c>
      <c r="BF16" s="60">
        <v>1306</v>
      </c>
      <c r="BG16" s="60">
        <v>10</v>
      </c>
      <c r="BH16" s="363">
        <v>83</v>
      </c>
      <c r="BI16" s="61">
        <v>0</v>
      </c>
      <c r="BJ16" s="62">
        <v>25</v>
      </c>
      <c r="BK16" s="62">
        <v>74</v>
      </c>
      <c r="BL16" s="63">
        <v>51</v>
      </c>
      <c r="BM16" s="63">
        <v>177</v>
      </c>
      <c r="BN16" s="63">
        <v>17</v>
      </c>
      <c r="BO16" s="58">
        <v>2429</v>
      </c>
      <c r="BP16" s="10">
        <v>1096</v>
      </c>
      <c r="BQ16" s="10">
        <v>268</v>
      </c>
      <c r="BR16" s="10">
        <v>851</v>
      </c>
      <c r="BS16" s="10">
        <v>235</v>
      </c>
      <c r="BT16" s="10">
        <v>48</v>
      </c>
      <c r="BU16" s="64">
        <f t="shared" si="0"/>
        <v>15.015152411244101</v>
      </c>
      <c r="BV16" s="10">
        <f t="shared" si="1"/>
        <v>12.828572384556441</v>
      </c>
      <c r="BW16" s="10">
        <f t="shared" si="2"/>
        <v>5.7230334432406975</v>
      </c>
      <c r="BX16" s="10">
        <f t="shared" si="3"/>
        <v>18.806872275124803</v>
      </c>
      <c r="BY16" s="399">
        <f t="shared" si="4"/>
        <v>5.0032690489247716E-2</v>
      </c>
      <c r="BZ16" s="106">
        <f t="shared" si="5"/>
        <v>2.6502966534114467</v>
      </c>
      <c r="CA16" s="467"/>
      <c r="CB16" s="468"/>
      <c r="CC16" s="469"/>
    </row>
    <row r="17" spans="1:81">
      <c r="A17" s="554">
        <v>14</v>
      </c>
      <c r="B17" s="9" t="s">
        <v>85</v>
      </c>
      <c r="C17" s="46" t="s">
        <v>153</v>
      </c>
      <c r="D17" s="9" t="s">
        <v>86</v>
      </c>
      <c r="E17" s="360">
        <v>52689</v>
      </c>
      <c r="F17" s="359">
        <v>54855.340548322703</v>
      </c>
      <c r="G17" s="333">
        <v>2499.4730939283236</v>
      </c>
      <c r="H17" s="359">
        <v>7011.9395593781701</v>
      </c>
      <c r="I17" s="359">
        <v>6554.9603314370997</v>
      </c>
      <c r="J17" s="359">
        <v>3832.6838107334952</v>
      </c>
      <c r="K17" s="359">
        <v>3913.636549022699</v>
      </c>
      <c r="L17" s="359">
        <v>7528.5496643598717</v>
      </c>
      <c r="M17" s="359">
        <v>8492.3122910241254</v>
      </c>
      <c r="N17" s="359">
        <v>4433.1234575365106</v>
      </c>
      <c r="O17" s="359">
        <v>5007.4618617678898</v>
      </c>
      <c r="P17" s="359">
        <v>2807.3863153916286</v>
      </c>
      <c r="Q17" s="359">
        <v>2742.132817842471</v>
      </c>
      <c r="R17" s="359">
        <v>1009.2765147197763</v>
      </c>
      <c r="S17" s="359">
        <v>1521.8773751089786</v>
      </c>
      <c r="T17" s="9">
        <v>4.57</v>
      </c>
      <c r="U17" s="9">
        <v>5332</v>
      </c>
      <c r="V17" s="9">
        <v>1421</v>
      </c>
      <c r="W17" s="9">
        <v>19954.629058448063</v>
      </c>
      <c r="X17" s="9">
        <v>21042.617578463931</v>
      </c>
      <c r="Y17" s="9">
        <v>19954.629058448063</v>
      </c>
      <c r="Z17" s="9">
        <v>7.8724515103804968</v>
      </c>
      <c r="AA17" s="9">
        <v>1080.1160685054867</v>
      </c>
      <c r="AB17" s="9">
        <v>6792.7632590228905</v>
      </c>
      <c r="AC17" s="9">
        <v>18258</v>
      </c>
      <c r="AD17" s="9">
        <v>49.660422828349198</v>
      </c>
      <c r="AE17" s="9">
        <v>15515</v>
      </c>
      <c r="AF17" s="9">
        <v>30.861602556247799</v>
      </c>
      <c r="AG17" s="9">
        <v>9245.0888349142642</v>
      </c>
      <c r="AH17" s="9">
        <v>8189.9473573083869</v>
      </c>
      <c r="AI17" s="9">
        <v>9763.8505270000005</v>
      </c>
      <c r="AJ17" s="9">
        <v>35741.209979368869</v>
      </c>
      <c r="AK17" s="9">
        <v>3947.9625926723488</v>
      </c>
      <c r="AL17" s="9">
        <v>24022.188167026641</v>
      </c>
      <c r="AM17" s="9">
        <v>3483</v>
      </c>
      <c r="AN17" s="9">
        <v>1</v>
      </c>
      <c r="AO17" s="9">
        <v>109</v>
      </c>
      <c r="AP17" s="9">
        <v>564</v>
      </c>
      <c r="AQ17" s="9">
        <v>2442</v>
      </c>
      <c r="AR17" s="9">
        <v>692</v>
      </c>
      <c r="AS17" s="9">
        <v>367</v>
      </c>
      <c r="AT17" s="9">
        <v>733</v>
      </c>
      <c r="AU17" s="9">
        <v>140</v>
      </c>
      <c r="AV17" s="59">
        <v>3973</v>
      </c>
      <c r="AW17" s="60">
        <v>4201</v>
      </c>
      <c r="AX17" s="60">
        <v>4510</v>
      </c>
      <c r="AY17" s="60">
        <v>4803</v>
      </c>
      <c r="AZ17" s="60">
        <v>5257</v>
      </c>
      <c r="BA17" s="60">
        <v>6644</v>
      </c>
      <c r="BB17" s="60">
        <v>2019</v>
      </c>
      <c r="BC17" s="60">
        <v>423</v>
      </c>
      <c r="BD17" s="60">
        <v>1245</v>
      </c>
      <c r="BE17" s="60">
        <v>57</v>
      </c>
      <c r="BF17" s="60">
        <v>2692</v>
      </c>
      <c r="BG17" s="60">
        <v>208</v>
      </c>
      <c r="BH17" s="363">
        <v>327</v>
      </c>
      <c r="BI17" s="61">
        <v>39</v>
      </c>
      <c r="BJ17" s="62">
        <v>177</v>
      </c>
      <c r="BK17" s="62">
        <v>423</v>
      </c>
      <c r="BL17" s="63">
        <v>234</v>
      </c>
      <c r="BM17" s="63">
        <v>675</v>
      </c>
      <c r="BN17" s="63">
        <v>68</v>
      </c>
      <c r="BO17" s="58">
        <v>11308</v>
      </c>
      <c r="BP17" s="10">
        <v>4818</v>
      </c>
      <c r="BQ17" s="10">
        <v>1379</v>
      </c>
      <c r="BR17" s="10">
        <v>3944</v>
      </c>
      <c r="BS17" s="10">
        <v>932</v>
      </c>
      <c r="BT17" s="10">
        <v>226</v>
      </c>
      <c r="BU17" s="64">
        <f t="shared" si="0"/>
        <v>14.114913525460155</v>
      </c>
      <c r="BV17" s="10">
        <f t="shared" si="1"/>
        <v>14.730877508534462</v>
      </c>
      <c r="BW17" s="10">
        <f t="shared" si="2"/>
        <v>6.9555796316359695</v>
      </c>
      <c r="BX17" s="10">
        <f t="shared" si="3"/>
        <v>15.672831512539902</v>
      </c>
      <c r="BY17" s="399">
        <f t="shared" si="4"/>
        <v>4.5564808621076903E-2</v>
      </c>
      <c r="BZ17" s="106">
        <f t="shared" si="5"/>
        <v>2.7490032707523047</v>
      </c>
      <c r="CA17" s="467"/>
      <c r="CB17" s="468"/>
      <c r="CC17" s="469"/>
    </row>
    <row r="18" spans="1:81">
      <c r="A18" s="554">
        <v>15</v>
      </c>
      <c r="B18" s="9" t="s">
        <v>87</v>
      </c>
      <c r="C18" s="46" t="s">
        <v>154</v>
      </c>
      <c r="D18" s="9" t="s">
        <v>88</v>
      </c>
      <c r="E18" s="360">
        <v>38342</v>
      </c>
      <c r="F18" s="359">
        <v>39291.999819119643</v>
      </c>
      <c r="G18" s="333">
        <v>1708.1165646755962</v>
      </c>
      <c r="H18" s="359">
        <v>4297.5807397490989</v>
      </c>
      <c r="I18" s="359">
        <v>4181.0693553798374</v>
      </c>
      <c r="J18" s="359">
        <v>2530.8853214137971</v>
      </c>
      <c r="K18" s="359">
        <v>2455.9949823242719</v>
      </c>
      <c r="L18" s="359">
        <v>4978.3642113991546</v>
      </c>
      <c r="M18" s="359">
        <v>5615.8700988855335</v>
      </c>
      <c r="N18" s="359">
        <v>3804.180951671693</v>
      </c>
      <c r="O18" s="359">
        <v>3993.2146979712961</v>
      </c>
      <c r="P18" s="359">
        <v>2199.5545390828265</v>
      </c>
      <c r="Q18" s="359">
        <v>2540.1770426467019</v>
      </c>
      <c r="R18" s="359">
        <v>976.01773246113748</v>
      </c>
      <c r="S18" s="359">
        <v>1719.090146134278</v>
      </c>
      <c r="T18" s="9">
        <v>6.83</v>
      </c>
      <c r="U18" s="9">
        <v>3399</v>
      </c>
      <c r="V18" s="9">
        <v>1174</v>
      </c>
      <c r="W18" s="9">
        <v>15311.357169256496</v>
      </c>
      <c r="X18" s="9">
        <v>16131.826902799912</v>
      </c>
      <c r="Y18" s="9">
        <v>15311.357169256496</v>
      </c>
      <c r="Z18" s="9">
        <v>123.17021101478157</v>
      </c>
      <c r="AA18" s="9">
        <v>697.29952252863552</v>
      </c>
      <c r="AB18" s="9">
        <v>9308.4375472376287</v>
      </c>
      <c r="AC18" s="9">
        <v>15172</v>
      </c>
      <c r="AD18" s="9">
        <v>67.121481774438095</v>
      </c>
      <c r="AE18" s="9">
        <v>21191.555555555598</v>
      </c>
      <c r="AF18" s="9">
        <v>15.135931267259901</v>
      </c>
      <c r="AG18" s="9">
        <v>5614.9069278259258</v>
      </c>
      <c r="AH18" s="9">
        <v>4827.8624901598196</v>
      </c>
      <c r="AI18" s="9">
        <v>5835.2873650000001</v>
      </c>
      <c r="AJ18" s="9">
        <v>25416.30524195404</v>
      </c>
      <c r="AK18" s="9">
        <v>2438.1125872753587</v>
      </c>
      <c r="AL18" s="9">
        <v>19162.60933995495</v>
      </c>
      <c r="AM18" s="9">
        <v>2421</v>
      </c>
      <c r="AN18" s="9">
        <v>4</v>
      </c>
      <c r="AO18" s="9">
        <v>59</v>
      </c>
      <c r="AP18" s="9">
        <v>492</v>
      </c>
      <c r="AQ18" s="9">
        <v>1579</v>
      </c>
      <c r="AR18" s="9">
        <v>404</v>
      </c>
      <c r="AS18" s="9">
        <v>287</v>
      </c>
      <c r="AT18" s="9">
        <v>518</v>
      </c>
      <c r="AU18" s="9">
        <v>74</v>
      </c>
      <c r="AV18" s="59">
        <v>1905</v>
      </c>
      <c r="AW18" s="60">
        <v>1962</v>
      </c>
      <c r="AX18" s="60">
        <v>2022</v>
      </c>
      <c r="AY18" s="60">
        <v>2177</v>
      </c>
      <c r="AZ18" s="60">
        <v>2335</v>
      </c>
      <c r="BA18" s="60">
        <v>2719</v>
      </c>
      <c r="BB18" s="60">
        <v>496</v>
      </c>
      <c r="BC18" s="60">
        <v>158</v>
      </c>
      <c r="BD18" s="60">
        <v>403</v>
      </c>
      <c r="BE18" s="60">
        <v>27</v>
      </c>
      <c r="BF18" s="60">
        <v>1564</v>
      </c>
      <c r="BG18" s="60">
        <v>71</v>
      </c>
      <c r="BH18" s="363">
        <v>382</v>
      </c>
      <c r="BI18" s="61">
        <v>14</v>
      </c>
      <c r="BJ18" s="62">
        <v>201</v>
      </c>
      <c r="BK18" s="62">
        <v>387</v>
      </c>
      <c r="BL18" s="63">
        <v>133</v>
      </c>
      <c r="BM18" s="63">
        <v>398</v>
      </c>
      <c r="BN18" s="63">
        <v>60</v>
      </c>
      <c r="BO18" s="58">
        <v>6588</v>
      </c>
      <c r="BP18" s="10">
        <v>3425</v>
      </c>
      <c r="BQ18" s="10">
        <v>627</v>
      </c>
      <c r="BR18" s="10">
        <v>1868</v>
      </c>
      <c r="BS18" s="10">
        <v>513</v>
      </c>
      <c r="BT18" s="10">
        <v>128</v>
      </c>
      <c r="BU18" s="64">
        <f t="shared" si="0"/>
        <v>11.287181027972146</v>
      </c>
      <c r="BV18" s="10">
        <f t="shared" si="1"/>
        <v>18.922018463176116</v>
      </c>
      <c r="BW18" s="10">
        <f t="shared" si="2"/>
        <v>5.0707547169811322</v>
      </c>
      <c r="BX18" s="10">
        <f t="shared" si="3"/>
        <v>9.0411118995960731</v>
      </c>
      <c r="BY18" s="399">
        <f t="shared" si="4"/>
        <v>4.3472375357296526E-2</v>
      </c>
      <c r="BZ18" s="106">
        <f t="shared" si="5"/>
        <v>2.5661996768002782</v>
      </c>
      <c r="CA18" s="467"/>
      <c r="CB18" s="468"/>
      <c r="CC18" s="469"/>
    </row>
    <row r="19" spans="1:81">
      <c r="A19" s="554">
        <v>16</v>
      </c>
      <c r="B19" s="9" t="s">
        <v>89</v>
      </c>
      <c r="C19" s="46" t="s">
        <v>155</v>
      </c>
      <c r="D19" s="9" t="s">
        <v>90</v>
      </c>
      <c r="E19" s="360">
        <v>6229</v>
      </c>
      <c r="F19" s="359">
        <v>6663.4087579358547</v>
      </c>
      <c r="G19" s="333">
        <v>290</v>
      </c>
      <c r="H19" s="359">
        <v>565.84079440012977</v>
      </c>
      <c r="I19" s="359">
        <v>612.29041185088658</v>
      </c>
      <c r="J19" s="359">
        <v>451.828097020999</v>
      </c>
      <c r="K19" s="359">
        <v>430.71463454338226</v>
      </c>
      <c r="L19" s="359">
        <v>743.1938792121108</v>
      </c>
      <c r="M19" s="359">
        <v>806.53426664496101</v>
      </c>
      <c r="N19" s="359">
        <v>776.97541917629724</v>
      </c>
      <c r="O19" s="359">
        <v>751.63926420315715</v>
      </c>
      <c r="P19" s="359">
        <v>540.50463942698968</v>
      </c>
      <c r="Q19" s="359">
        <v>570.06348689565311</v>
      </c>
      <c r="R19" s="359">
        <v>185.79846980302784</v>
      </c>
      <c r="S19" s="359">
        <v>228.02539475826148</v>
      </c>
      <c r="T19" s="9">
        <v>1.68</v>
      </c>
      <c r="U19" s="9">
        <v>367</v>
      </c>
      <c r="V19" s="9">
        <v>194</v>
      </c>
      <c r="W19" s="9">
        <v>2704</v>
      </c>
      <c r="X19" s="9">
        <v>2963</v>
      </c>
      <c r="Y19" s="9">
        <v>2704</v>
      </c>
      <c r="Z19" s="9">
        <v>51</v>
      </c>
      <c r="AA19" s="9">
        <v>208</v>
      </c>
      <c r="AB19" s="9">
        <v>2064</v>
      </c>
      <c r="AC19" s="9">
        <v>2740</v>
      </c>
      <c r="AD19" s="9">
        <v>79.992698064987195</v>
      </c>
      <c r="AE19" s="9">
        <v>27940.5</v>
      </c>
      <c r="AF19" s="9">
        <v>5.6887113478325197</v>
      </c>
      <c r="AG19" s="9">
        <v>1169.7645830494969</v>
      </c>
      <c r="AH19" s="9">
        <v>917.00444068709839</v>
      </c>
      <c r="AI19" s="9">
        <v>1034.5136649999999</v>
      </c>
      <c r="AJ19" s="9">
        <v>4393</v>
      </c>
      <c r="AK19" s="9">
        <v>273</v>
      </c>
      <c r="AL19" s="9">
        <v>3392</v>
      </c>
      <c r="AM19" s="9">
        <v>561</v>
      </c>
      <c r="AN19" s="9">
        <v>2</v>
      </c>
      <c r="AO19" s="9">
        <v>25</v>
      </c>
      <c r="AP19" s="9">
        <v>56</v>
      </c>
      <c r="AQ19" s="9">
        <v>407</v>
      </c>
      <c r="AR19" s="9">
        <v>89</v>
      </c>
      <c r="AS19" s="9">
        <v>71</v>
      </c>
      <c r="AT19" s="9">
        <v>121</v>
      </c>
      <c r="AU19" s="9">
        <v>13</v>
      </c>
      <c r="AV19" s="59">
        <v>114</v>
      </c>
      <c r="AW19" s="60">
        <v>148</v>
      </c>
      <c r="AX19" s="60"/>
      <c r="AY19" s="60">
        <v>177</v>
      </c>
      <c r="AZ19" s="60">
        <v>189</v>
      </c>
      <c r="BA19" s="60">
        <v>233</v>
      </c>
      <c r="BB19" s="60">
        <v>67</v>
      </c>
      <c r="BC19" s="60">
        <v>11</v>
      </c>
      <c r="BD19" s="60">
        <v>85</v>
      </c>
      <c r="BE19" s="60">
        <v>5</v>
      </c>
      <c r="BF19" s="60">
        <v>62</v>
      </c>
      <c r="BG19" s="60" t="s">
        <v>184</v>
      </c>
      <c r="BH19" s="363">
        <v>84</v>
      </c>
      <c r="BI19" s="61">
        <v>0</v>
      </c>
      <c r="BJ19" s="62">
        <v>34</v>
      </c>
      <c r="BK19" s="62">
        <v>83</v>
      </c>
      <c r="BL19" s="63">
        <v>25</v>
      </c>
      <c r="BM19" s="63">
        <v>36</v>
      </c>
      <c r="BN19" s="63">
        <v>6</v>
      </c>
      <c r="BO19" s="58">
        <v>896</v>
      </c>
      <c r="BP19" s="10">
        <v>547</v>
      </c>
      <c r="BQ19" s="10">
        <v>31</v>
      </c>
      <c r="BR19" s="10">
        <v>134</v>
      </c>
      <c r="BS19" s="10">
        <v>34</v>
      </c>
      <c r="BT19" s="10">
        <v>24</v>
      </c>
      <c r="BU19" s="64">
        <f t="shared" si="0"/>
        <v>7.4488403819918139</v>
      </c>
      <c r="BV19" s="10">
        <f t="shared" si="1"/>
        <v>22.877059569074788</v>
      </c>
      <c r="BW19" s="10">
        <f t="shared" si="2"/>
        <v>12.376237623762377</v>
      </c>
      <c r="BX19" s="10">
        <f t="shared" si="3"/>
        <v>4.1062543767197441</v>
      </c>
      <c r="BY19" s="399">
        <f t="shared" si="4"/>
        <v>4.352126824797016E-2</v>
      </c>
      <c r="BZ19" s="106">
        <f t="shared" si="5"/>
        <v>2.4642783868105971</v>
      </c>
      <c r="CA19" s="467"/>
      <c r="CB19" s="468"/>
      <c r="CC19" s="469"/>
    </row>
    <row r="20" spans="1:81">
      <c r="A20" s="554">
        <v>17</v>
      </c>
      <c r="B20" s="9" t="s">
        <v>91</v>
      </c>
      <c r="C20" s="46" t="s">
        <v>156</v>
      </c>
      <c r="D20" s="9" t="s">
        <v>92</v>
      </c>
      <c r="E20" s="360">
        <v>7071</v>
      </c>
      <c r="F20" s="359">
        <v>7006.6236141215295</v>
      </c>
      <c r="G20" s="333">
        <v>296.10547958688994</v>
      </c>
      <c r="H20" s="359">
        <v>888.76984680993166</v>
      </c>
      <c r="I20" s="359">
        <v>896.22799544272607</v>
      </c>
      <c r="J20" s="359">
        <v>362.67380221739541</v>
      </c>
      <c r="K20" s="359">
        <v>450.50451687178582</v>
      </c>
      <c r="L20" s="359">
        <v>985.45066077521437</v>
      </c>
      <c r="M20" s="359">
        <v>1071.6631861266749</v>
      </c>
      <c r="N20" s="359">
        <v>608.89977299200757</v>
      </c>
      <c r="O20" s="359">
        <v>707.35550367909809</v>
      </c>
      <c r="P20" s="359">
        <v>308.88839861737011</v>
      </c>
      <c r="Q20" s="359">
        <v>419.32571965686532</v>
      </c>
      <c r="R20" s="359">
        <v>100.67471866105977</v>
      </c>
      <c r="S20" s="359">
        <v>206.1894922713999</v>
      </c>
      <c r="T20" s="9">
        <v>1.77</v>
      </c>
      <c r="U20" s="9">
        <v>712</v>
      </c>
      <c r="V20" s="9">
        <v>184</v>
      </c>
      <c r="W20" s="9">
        <v>2802.9999999999795</v>
      </c>
      <c r="X20" s="9">
        <v>2973.3807999999794</v>
      </c>
      <c r="Y20" s="9">
        <v>2802.9999999999795</v>
      </c>
      <c r="Z20" s="9">
        <v>10.022400000000001</v>
      </c>
      <c r="AA20" s="9">
        <v>160.35839999999999</v>
      </c>
      <c r="AB20" s="9">
        <v>673.18417856257975</v>
      </c>
      <c r="AC20" s="9">
        <v>2815</v>
      </c>
      <c r="AD20" s="9">
        <v>47.192608386638199</v>
      </c>
      <c r="AE20" s="9">
        <v>15145.7692307692</v>
      </c>
      <c r="AF20" s="9">
        <v>31.602962571088501</v>
      </c>
      <c r="AG20" s="9">
        <v>1505.9319707937691</v>
      </c>
      <c r="AH20" s="9">
        <v>1386.4933538457749</v>
      </c>
      <c r="AI20" s="9">
        <v>2344.7073540000001</v>
      </c>
      <c r="AJ20" s="9">
        <v>4590.1860818699006</v>
      </c>
      <c r="AK20" s="9">
        <v>685.00870915274299</v>
      </c>
      <c r="AL20" s="9">
        <v>3360.3995623255441</v>
      </c>
      <c r="AM20" s="9">
        <v>594</v>
      </c>
      <c r="AN20" s="9">
        <v>0</v>
      </c>
      <c r="AO20" s="9">
        <v>20</v>
      </c>
      <c r="AP20" s="9">
        <v>54</v>
      </c>
      <c r="AQ20" s="9">
        <v>482</v>
      </c>
      <c r="AR20" s="9">
        <v>157</v>
      </c>
      <c r="AS20" s="9">
        <v>38</v>
      </c>
      <c r="AT20" s="9">
        <v>137</v>
      </c>
      <c r="AU20" s="9">
        <v>25</v>
      </c>
      <c r="AV20" s="59">
        <v>808</v>
      </c>
      <c r="AW20" s="60">
        <v>857</v>
      </c>
      <c r="AX20" s="60">
        <v>870</v>
      </c>
      <c r="AY20" s="60">
        <v>919</v>
      </c>
      <c r="AZ20" s="60">
        <v>949</v>
      </c>
      <c r="BA20" s="60">
        <v>1129</v>
      </c>
      <c r="BB20" s="60">
        <v>106</v>
      </c>
      <c r="BC20" s="60">
        <v>17</v>
      </c>
      <c r="BD20" s="60">
        <v>123</v>
      </c>
      <c r="BE20" s="60" t="s">
        <v>184</v>
      </c>
      <c r="BF20" s="60">
        <v>877</v>
      </c>
      <c r="BG20" s="60">
        <v>6</v>
      </c>
      <c r="BH20" s="363">
        <v>22</v>
      </c>
      <c r="BI20" s="61">
        <v>10</v>
      </c>
      <c r="BJ20" s="62">
        <v>26</v>
      </c>
      <c r="BK20" s="62">
        <v>92</v>
      </c>
      <c r="BL20" s="63">
        <v>41</v>
      </c>
      <c r="BM20" s="63">
        <v>119</v>
      </c>
      <c r="BN20" s="63">
        <v>16</v>
      </c>
      <c r="BO20" s="58">
        <v>1747</v>
      </c>
      <c r="BP20" s="10">
        <v>678</v>
      </c>
      <c r="BQ20" s="10">
        <v>205</v>
      </c>
      <c r="BR20" s="10">
        <v>611</v>
      </c>
      <c r="BS20" s="10">
        <v>181</v>
      </c>
      <c r="BT20" s="10">
        <v>37</v>
      </c>
      <c r="BU20" s="64">
        <f t="shared" si="0"/>
        <v>16.932993240319469</v>
      </c>
      <c r="BV20" s="10">
        <f t="shared" si="1"/>
        <v>14.772854747335678</v>
      </c>
      <c r="BW20" s="10">
        <f t="shared" si="2"/>
        <v>4.0125213431986344</v>
      </c>
      <c r="BX20" s="10">
        <f t="shared" si="3"/>
        <v>21.526852937798321</v>
      </c>
      <c r="BY20" s="399">
        <f t="shared" si="4"/>
        <v>4.2260794341814352E-2</v>
      </c>
      <c r="BZ20" s="106">
        <f t="shared" si="5"/>
        <v>2.4996873400362398</v>
      </c>
      <c r="CA20" s="467"/>
      <c r="CB20" s="468"/>
      <c r="CC20" s="469"/>
    </row>
    <row r="21" spans="1:81">
      <c r="A21" s="554">
        <v>18</v>
      </c>
      <c r="B21" s="9" t="s">
        <v>93</v>
      </c>
      <c r="C21" s="46" t="s">
        <v>157</v>
      </c>
      <c r="D21" s="9" t="s">
        <v>94</v>
      </c>
      <c r="E21" s="360">
        <v>22157</v>
      </c>
      <c r="F21" s="359">
        <v>22820.000016796886</v>
      </c>
      <c r="G21" s="333">
        <v>1090.5542382071399</v>
      </c>
      <c r="H21" s="359">
        <v>2370.0508113459841</v>
      </c>
      <c r="I21" s="359">
        <v>2089.8300693555375</v>
      </c>
      <c r="J21" s="359">
        <v>1221.5131142996306</v>
      </c>
      <c r="K21" s="359">
        <v>1241.9884465191667</v>
      </c>
      <c r="L21" s="359">
        <v>3323.36572214636</v>
      </c>
      <c r="M21" s="359">
        <v>3773.3285003073847</v>
      </c>
      <c r="N21" s="359">
        <v>1966.7714156620013</v>
      </c>
      <c r="O21" s="359">
        <v>2350.7975710926257</v>
      </c>
      <c r="P21" s="359">
        <v>1118.0625226250181</v>
      </c>
      <c r="Q21" s="359">
        <v>1632.398461125119</v>
      </c>
      <c r="R21" s="359">
        <v>511.5521540633963</v>
      </c>
      <c r="S21" s="359">
        <v>1220.3412282546565</v>
      </c>
      <c r="T21" s="9">
        <v>1.26</v>
      </c>
      <c r="U21" s="9">
        <v>1792</v>
      </c>
      <c r="V21" s="9">
        <v>720</v>
      </c>
      <c r="W21" s="9">
        <v>10549.878328537052</v>
      </c>
      <c r="X21" s="9">
        <v>11472.677202085461</v>
      </c>
      <c r="Y21" s="9">
        <v>10549.878328537052</v>
      </c>
      <c r="Z21" s="9">
        <v>238.86485110588802</v>
      </c>
      <c r="AA21" s="9">
        <v>683.93402244252127</v>
      </c>
      <c r="AB21" s="9">
        <v>3804.988697177384</v>
      </c>
      <c r="AC21" s="9">
        <v>10096</v>
      </c>
      <c r="AD21" s="9">
        <v>68.191721132897598</v>
      </c>
      <c r="AE21" s="9">
        <v>21834.666666666701</v>
      </c>
      <c r="AF21" s="9">
        <v>16.478326123421901</v>
      </c>
      <c r="AG21" s="9">
        <v>5388.4270726165369</v>
      </c>
      <c r="AH21" s="9">
        <v>4588.1471465812892</v>
      </c>
      <c r="AI21" s="9">
        <v>5326.4696139999996</v>
      </c>
      <c r="AJ21" s="9">
        <v>15068.004953282469</v>
      </c>
      <c r="AK21" s="9">
        <v>1692.3991542007036</v>
      </c>
      <c r="AL21" s="9">
        <v>11663.408878806124</v>
      </c>
      <c r="AM21" s="9">
        <v>2295</v>
      </c>
      <c r="AN21" s="9">
        <v>1</v>
      </c>
      <c r="AO21" s="9">
        <v>61</v>
      </c>
      <c r="AP21" s="9">
        <v>155</v>
      </c>
      <c r="AQ21" s="9">
        <v>1785</v>
      </c>
      <c r="AR21" s="9">
        <v>359</v>
      </c>
      <c r="AS21" s="9">
        <v>293</v>
      </c>
      <c r="AT21" s="9">
        <v>427</v>
      </c>
      <c r="AU21" s="9">
        <v>70</v>
      </c>
      <c r="AV21" s="59">
        <v>1280</v>
      </c>
      <c r="AW21" s="60">
        <v>1299</v>
      </c>
      <c r="AX21" s="60">
        <v>1346</v>
      </c>
      <c r="AY21" s="60">
        <v>1382</v>
      </c>
      <c r="AZ21" s="60">
        <v>1496</v>
      </c>
      <c r="BA21" s="60">
        <v>1930</v>
      </c>
      <c r="BB21" s="60">
        <v>414</v>
      </c>
      <c r="BC21" s="60">
        <v>31</v>
      </c>
      <c r="BD21" s="60">
        <v>698</v>
      </c>
      <c r="BE21" s="60">
        <v>16</v>
      </c>
      <c r="BF21" s="60">
        <v>767</v>
      </c>
      <c r="BG21" s="60" t="s">
        <v>184</v>
      </c>
      <c r="BH21" s="363">
        <v>210</v>
      </c>
      <c r="BI21" s="61">
        <v>12</v>
      </c>
      <c r="BJ21" s="62">
        <v>131</v>
      </c>
      <c r="BK21" s="62">
        <v>320</v>
      </c>
      <c r="BL21" s="63">
        <v>59</v>
      </c>
      <c r="BM21" s="63">
        <v>203</v>
      </c>
      <c r="BN21" s="63">
        <v>27</v>
      </c>
      <c r="BO21" s="58">
        <v>3998</v>
      </c>
      <c r="BP21" s="10">
        <v>1607</v>
      </c>
      <c r="BQ21" s="10">
        <v>278</v>
      </c>
      <c r="BR21" s="10">
        <v>910</v>
      </c>
      <c r="BS21" s="10">
        <v>255</v>
      </c>
      <c r="BT21" s="10">
        <v>56</v>
      </c>
      <c r="BU21" s="64">
        <f t="shared" si="0"/>
        <v>12.671634318329517</v>
      </c>
      <c r="BV21" s="10">
        <f t="shared" si="1"/>
        <v>19.642218942896182</v>
      </c>
      <c r="BW21" s="10">
        <f t="shared" si="2"/>
        <v>3.8904899135446689</v>
      </c>
      <c r="BX21" s="10">
        <f t="shared" si="3"/>
        <v>9.4108070029103228</v>
      </c>
      <c r="BY21" s="399">
        <f t="shared" si="4"/>
        <v>4.7789405670658487E-2</v>
      </c>
      <c r="BZ21" s="106">
        <f t="shared" si="5"/>
        <v>2.1630581231510115</v>
      </c>
      <c r="CA21" s="467"/>
      <c r="CB21" s="468"/>
      <c r="CC21" s="469"/>
    </row>
    <row r="22" spans="1:81">
      <c r="A22" s="554">
        <v>19</v>
      </c>
      <c r="B22" s="9" t="s">
        <v>95</v>
      </c>
      <c r="C22" s="46" t="s">
        <v>158</v>
      </c>
      <c r="D22" s="9" t="s">
        <v>96</v>
      </c>
      <c r="E22" s="360">
        <v>41808</v>
      </c>
      <c r="F22" s="359">
        <v>43086.921174363553</v>
      </c>
      <c r="G22" s="333">
        <v>1910.4401115060284</v>
      </c>
      <c r="H22" s="359">
        <v>4549.6972121806211</v>
      </c>
      <c r="I22" s="359">
        <v>4185.2392745267371</v>
      </c>
      <c r="J22" s="359">
        <v>2546.1182837523838</v>
      </c>
      <c r="K22" s="359">
        <v>2648.2216612655566</v>
      </c>
      <c r="L22" s="359">
        <v>5862.7106333942456</v>
      </c>
      <c r="M22" s="359">
        <v>6473.2690534783833</v>
      </c>
      <c r="N22" s="359">
        <v>4169.6580281527813</v>
      </c>
      <c r="O22" s="359">
        <v>4372.8740266315808</v>
      </c>
      <c r="P22" s="359">
        <v>2208.8548115265448</v>
      </c>
      <c r="Q22" s="359">
        <v>2608.094179311558</v>
      </c>
      <c r="R22" s="359">
        <v>1219.811744437161</v>
      </c>
      <c r="S22" s="359">
        <v>2242.3722657060007</v>
      </c>
      <c r="T22" s="9">
        <v>7.38</v>
      </c>
      <c r="U22" s="9">
        <v>3504</v>
      </c>
      <c r="V22" s="9">
        <v>1490</v>
      </c>
      <c r="W22" s="9">
        <v>17724.827944012064</v>
      </c>
      <c r="X22" s="9">
        <v>18719.155772475689</v>
      </c>
      <c r="Y22" s="9">
        <v>17724.827944012064</v>
      </c>
      <c r="Z22" s="9">
        <v>130.64802844180065</v>
      </c>
      <c r="AA22" s="9">
        <v>863.67980002182128</v>
      </c>
      <c r="AB22" s="9">
        <v>10352.223773265712</v>
      </c>
      <c r="AC22" s="9">
        <v>17058</v>
      </c>
      <c r="AD22" s="9">
        <v>66.313075074723102</v>
      </c>
      <c r="AE22" s="9">
        <v>20479.523809523798</v>
      </c>
      <c r="AF22" s="9">
        <v>15.600984245081699</v>
      </c>
      <c r="AG22" s="9">
        <v>8614.5933053061708</v>
      </c>
      <c r="AH22" s="9">
        <v>7374.6109636025276</v>
      </c>
      <c r="AI22" s="9">
        <v>8613.5415630000007</v>
      </c>
      <c r="AJ22" s="9">
        <v>28227.539428256627</v>
      </c>
      <c r="AK22" s="9">
        <v>2611.0783611805327</v>
      </c>
      <c r="AL22" s="9">
        <v>21130.436436039618</v>
      </c>
      <c r="AM22" s="9">
        <v>3044</v>
      </c>
      <c r="AN22" s="9">
        <v>5</v>
      </c>
      <c r="AO22" s="9">
        <v>96</v>
      </c>
      <c r="AP22" s="9">
        <v>596</v>
      </c>
      <c r="AQ22" s="9">
        <v>2006</v>
      </c>
      <c r="AR22" s="9">
        <v>619</v>
      </c>
      <c r="AS22" s="9">
        <v>341</v>
      </c>
      <c r="AT22" s="9">
        <v>730</v>
      </c>
      <c r="AU22" s="9">
        <v>131</v>
      </c>
      <c r="AV22" s="59">
        <v>1871</v>
      </c>
      <c r="AW22" s="60">
        <v>2049</v>
      </c>
      <c r="AX22" s="60">
        <v>2245</v>
      </c>
      <c r="AY22" s="60">
        <v>2468</v>
      </c>
      <c r="AZ22" s="60">
        <v>2780</v>
      </c>
      <c r="BA22" s="60">
        <v>3119</v>
      </c>
      <c r="BB22" s="60">
        <v>882</v>
      </c>
      <c r="BC22" s="60">
        <v>231</v>
      </c>
      <c r="BD22" s="60">
        <v>703</v>
      </c>
      <c r="BE22" s="60">
        <v>47</v>
      </c>
      <c r="BF22" s="60">
        <v>1165</v>
      </c>
      <c r="BG22" s="60">
        <v>91</v>
      </c>
      <c r="BH22" s="363">
        <v>392</v>
      </c>
      <c r="BI22" s="61">
        <v>20</v>
      </c>
      <c r="BJ22" s="62">
        <v>246</v>
      </c>
      <c r="BK22" s="62">
        <v>615</v>
      </c>
      <c r="BL22" s="63">
        <v>124</v>
      </c>
      <c r="BM22" s="63">
        <v>458</v>
      </c>
      <c r="BN22" s="63">
        <v>47</v>
      </c>
      <c r="BO22" s="58">
        <v>7216</v>
      </c>
      <c r="BP22" s="10">
        <v>3536</v>
      </c>
      <c r="BQ22" s="10">
        <v>619</v>
      </c>
      <c r="BR22" s="10">
        <v>2066</v>
      </c>
      <c r="BS22" s="10">
        <v>552</v>
      </c>
      <c r="BT22" s="10">
        <v>119</v>
      </c>
      <c r="BU22" s="64">
        <f t="shared" si="0"/>
        <v>10.997943406232272</v>
      </c>
      <c r="BV22" s="10">
        <f t="shared" si="1"/>
        <v>19.214956128977942</v>
      </c>
      <c r="BW22" s="10">
        <f t="shared" si="2"/>
        <v>9.7720920232208126</v>
      </c>
      <c r="BX22" s="10">
        <f t="shared" si="3"/>
        <v>9.5343777748094585</v>
      </c>
      <c r="BY22" s="399">
        <f t="shared" si="4"/>
        <v>4.4339211515598574E-2</v>
      </c>
      <c r="BZ22" s="106">
        <f t="shared" si="5"/>
        <v>2.4308795160361205</v>
      </c>
      <c r="CA22" s="467"/>
      <c r="CB22" s="468"/>
      <c r="CC22" s="469"/>
    </row>
    <row r="23" spans="1:81">
      <c r="A23" s="554">
        <v>20</v>
      </c>
      <c r="B23" s="9" t="s">
        <v>97</v>
      </c>
      <c r="C23" s="46" t="s">
        <v>159</v>
      </c>
      <c r="D23" s="9" t="s">
        <v>98</v>
      </c>
      <c r="E23" s="360">
        <v>24457</v>
      </c>
      <c r="F23" s="359">
        <v>25945.440781703604</v>
      </c>
      <c r="G23" s="333">
        <v>1168.8773488722236</v>
      </c>
      <c r="H23" s="359">
        <v>3118.1740553679874</v>
      </c>
      <c r="I23" s="359">
        <v>2865.2453303787756</v>
      </c>
      <c r="J23" s="359">
        <v>1865.2899467491093</v>
      </c>
      <c r="K23" s="359">
        <v>1721.3223035320498</v>
      </c>
      <c r="L23" s="359">
        <v>3248.8484467250437</v>
      </c>
      <c r="M23" s="359">
        <v>3469.6034094657371</v>
      </c>
      <c r="N23" s="359">
        <v>2307.5284064273224</v>
      </c>
      <c r="O23" s="359">
        <v>2568.4228241670999</v>
      </c>
      <c r="P23" s="359">
        <v>1607.1954600876338</v>
      </c>
      <c r="Q23" s="359">
        <v>1563.8881737223135</v>
      </c>
      <c r="R23" s="359">
        <v>662.16214490230027</v>
      </c>
      <c r="S23" s="359">
        <v>947.7602801782366</v>
      </c>
      <c r="T23" s="9">
        <v>5.45</v>
      </c>
      <c r="U23" s="9">
        <v>2069</v>
      </c>
      <c r="V23" s="9">
        <v>783</v>
      </c>
      <c r="W23" s="9">
        <v>8985.7458779206536</v>
      </c>
      <c r="X23" s="9">
        <v>9446.1384669602849</v>
      </c>
      <c r="Y23" s="9">
        <v>8985.7458779206536</v>
      </c>
      <c r="Z23" s="9">
        <v>67.690411589879517</v>
      </c>
      <c r="AA23" s="9">
        <v>392.70217744974963</v>
      </c>
      <c r="AB23" s="9">
        <v>5583.4129553232815</v>
      </c>
      <c r="AC23" s="9">
        <v>8367</v>
      </c>
      <c r="AD23" s="9">
        <v>57.4740112319273</v>
      </c>
      <c r="AE23" s="9">
        <v>18362.400000000001</v>
      </c>
      <c r="AF23" s="9">
        <v>23.1015725447532</v>
      </c>
      <c r="AG23" s="9">
        <v>6402.4084845850366</v>
      </c>
      <c r="AH23" s="9">
        <v>5607.8290191817559</v>
      </c>
      <c r="AI23" s="9">
        <v>6861.2315049999997</v>
      </c>
      <c r="AJ23" s="9">
        <v>16635.023447439908</v>
      </c>
      <c r="AK23" s="9">
        <v>1907.8450207610783</v>
      </c>
      <c r="AL23" s="9">
        <v>11498.319307219046</v>
      </c>
      <c r="AM23" s="9">
        <v>2230</v>
      </c>
      <c r="AN23" s="9">
        <v>11</v>
      </c>
      <c r="AO23" s="9">
        <v>79</v>
      </c>
      <c r="AP23" s="9">
        <v>711</v>
      </c>
      <c r="AQ23" s="9">
        <v>1212</v>
      </c>
      <c r="AR23" s="9">
        <v>385</v>
      </c>
      <c r="AS23" s="9">
        <v>217</v>
      </c>
      <c r="AT23" s="9">
        <v>531</v>
      </c>
      <c r="AU23" s="9">
        <v>92</v>
      </c>
      <c r="AV23" s="59">
        <v>1994</v>
      </c>
      <c r="AW23" s="60">
        <v>2173</v>
      </c>
      <c r="AX23" s="60">
        <v>2291</v>
      </c>
      <c r="AY23" s="60">
        <v>2449</v>
      </c>
      <c r="AZ23" s="60">
        <v>2608</v>
      </c>
      <c r="BA23" s="60">
        <v>2150</v>
      </c>
      <c r="BB23" s="60">
        <v>379</v>
      </c>
      <c r="BC23" s="60">
        <v>200</v>
      </c>
      <c r="BD23" s="60">
        <v>294</v>
      </c>
      <c r="BE23" s="60">
        <v>21</v>
      </c>
      <c r="BF23" s="60">
        <v>1170</v>
      </c>
      <c r="BG23" s="60">
        <v>86</v>
      </c>
      <c r="BH23" s="363">
        <v>142</v>
      </c>
      <c r="BI23" s="61">
        <v>25</v>
      </c>
      <c r="BJ23" s="62">
        <v>93</v>
      </c>
      <c r="BK23" s="62">
        <v>263</v>
      </c>
      <c r="BL23" s="63">
        <v>82</v>
      </c>
      <c r="BM23" s="63">
        <v>490</v>
      </c>
      <c r="BN23" s="63">
        <v>57</v>
      </c>
      <c r="BO23" s="58">
        <v>4931</v>
      </c>
      <c r="BP23" s="10">
        <v>2354</v>
      </c>
      <c r="BQ23" s="10">
        <v>601</v>
      </c>
      <c r="BR23" s="10">
        <v>1542</v>
      </c>
      <c r="BS23" s="10">
        <v>340</v>
      </c>
      <c r="BT23" s="10">
        <v>76</v>
      </c>
      <c r="BU23" s="64">
        <f t="shared" si="0"/>
        <v>14.231102753076048</v>
      </c>
      <c r="BV23" s="10">
        <f t="shared" si="1"/>
        <v>18.427152959613579</v>
      </c>
      <c r="BW23" s="10">
        <f t="shared" si="2"/>
        <v>6.6710126032159938</v>
      </c>
      <c r="BX23" s="10">
        <f t="shared" si="3"/>
        <v>15.926319622302104</v>
      </c>
      <c r="BY23" s="399">
        <f t="shared" si="4"/>
        <v>4.5051358298622585E-2</v>
      </c>
      <c r="BZ23" s="106">
        <f t="shared" si="5"/>
        <v>2.8873997923150156</v>
      </c>
      <c r="CA23" s="467"/>
      <c r="CB23" s="468"/>
      <c r="CC23" s="469"/>
    </row>
    <row r="24" spans="1:81">
      <c r="A24" s="554">
        <v>21</v>
      </c>
      <c r="B24" s="9" t="s">
        <v>99</v>
      </c>
      <c r="C24" s="46" t="s">
        <v>160</v>
      </c>
      <c r="D24" s="9" t="s">
        <v>100</v>
      </c>
      <c r="E24" s="360">
        <v>102176</v>
      </c>
      <c r="F24" s="359">
        <v>104132.35653202304</v>
      </c>
      <c r="G24" s="333">
        <v>4564.6618059657958</v>
      </c>
      <c r="H24" s="359">
        <v>11107.57448376203</v>
      </c>
      <c r="I24" s="359">
        <v>10540.761551117817</v>
      </c>
      <c r="J24" s="359">
        <v>6032.7085136779297</v>
      </c>
      <c r="K24" s="359">
        <v>5876.1642729068099</v>
      </c>
      <c r="L24" s="359">
        <v>16451.675594528253</v>
      </c>
      <c r="M24" s="359">
        <v>16590.982150430842</v>
      </c>
      <c r="N24" s="359">
        <v>10374.87226236089</v>
      </c>
      <c r="O24" s="359">
        <v>9912.5158323800515</v>
      </c>
      <c r="P24" s="359">
        <v>5655.5509268394999</v>
      </c>
      <c r="Q24" s="359">
        <v>5573.1839126093282</v>
      </c>
      <c r="R24" s="359">
        <v>2163.2546917433615</v>
      </c>
      <c r="S24" s="359">
        <v>3853.112339666282</v>
      </c>
      <c r="T24" s="9">
        <v>8.92</v>
      </c>
      <c r="U24" s="9">
        <v>9347</v>
      </c>
      <c r="V24" s="9">
        <v>2976</v>
      </c>
      <c r="W24" s="9">
        <v>43896.535040041112</v>
      </c>
      <c r="X24" s="9">
        <v>47016.355488536647</v>
      </c>
      <c r="Y24" s="9">
        <v>43896.535040041112</v>
      </c>
      <c r="Z24" s="9">
        <v>528.25485641500404</v>
      </c>
      <c r="AA24" s="9">
        <v>2591.5655920805334</v>
      </c>
      <c r="AB24" s="9">
        <v>16034.100484124769</v>
      </c>
      <c r="AC24" s="9">
        <v>42152</v>
      </c>
      <c r="AD24" s="9">
        <v>58.966449959663997</v>
      </c>
      <c r="AE24" s="9">
        <v>17651</v>
      </c>
      <c r="AF24" s="9">
        <v>26.992330228118099</v>
      </c>
      <c r="AG24" s="9">
        <v>52865.144216679902</v>
      </c>
      <c r="AH24" s="9">
        <v>47323.208832130993</v>
      </c>
      <c r="AI24" s="9">
        <v>47947.106204000003</v>
      </c>
      <c r="AJ24" s="9">
        <v>70336.553974201321</v>
      </c>
      <c r="AK24" s="9">
        <v>9937.5487113121635</v>
      </c>
      <c r="AL24" s="9">
        <v>55140.170307346161</v>
      </c>
      <c r="AM24" s="9">
        <v>13436</v>
      </c>
      <c r="AN24" s="9">
        <v>6</v>
      </c>
      <c r="AO24" s="9">
        <v>549</v>
      </c>
      <c r="AP24" s="9">
        <v>1828</v>
      </c>
      <c r="AQ24" s="9">
        <v>9908</v>
      </c>
      <c r="AR24" s="9">
        <v>1798</v>
      </c>
      <c r="AS24" s="9">
        <v>1145</v>
      </c>
      <c r="AT24" s="9">
        <v>2674</v>
      </c>
      <c r="AU24" s="9">
        <v>709</v>
      </c>
      <c r="AV24" s="59">
        <v>9807</v>
      </c>
      <c r="AW24" s="60">
        <v>10027</v>
      </c>
      <c r="AX24" s="60">
        <v>10230</v>
      </c>
      <c r="AY24" s="60">
        <v>10599</v>
      </c>
      <c r="AZ24" s="60">
        <v>11332</v>
      </c>
      <c r="BA24" s="60">
        <v>11998</v>
      </c>
      <c r="BB24" s="60">
        <v>1593</v>
      </c>
      <c r="BC24" s="60">
        <v>211</v>
      </c>
      <c r="BD24" s="60">
        <v>2768</v>
      </c>
      <c r="BE24" s="60">
        <v>58</v>
      </c>
      <c r="BF24" s="60">
        <v>7303</v>
      </c>
      <c r="BG24" s="60">
        <v>65</v>
      </c>
      <c r="BH24" s="363">
        <v>762</v>
      </c>
      <c r="BI24" s="61">
        <v>33</v>
      </c>
      <c r="BJ24" s="62">
        <v>434</v>
      </c>
      <c r="BK24" s="62">
        <v>1144</v>
      </c>
      <c r="BL24" s="63">
        <v>385</v>
      </c>
      <c r="BM24" s="63">
        <v>1329</v>
      </c>
      <c r="BN24" s="63">
        <v>144</v>
      </c>
      <c r="BO24" s="58">
        <v>22113</v>
      </c>
      <c r="BP24" s="10">
        <v>7990</v>
      </c>
      <c r="BQ24" s="10">
        <v>1703</v>
      </c>
      <c r="BR24" s="10">
        <v>5627</v>
      </c>
      <c r="BS24" s="10">
        <v>1548</v>
      </c>
      <c r="BT24" s="10">
        <v>359</v>
      </c>
      <c r="BU24" s="64">
        <f t="shared" si="0"/>
        <v>15.27027815535911</v>
      </c>
      <c r="BV24" s="10">
        <f t="shared" si="1"/>
        <v>16.560752531856142</v>
      </c>
      <c r="BW24" s="10">
        <f t="shared" si="2"/>
        <v>3.6070769667439331</v>
      </c>
      <c r="BX24" s="10">
        <f t="shared" si="3"/>
        <v>16.056643687767522</v>
      </c>
      <c r="BY24" s="399">
        <f t="shared" si="4"/>
        <v>4.3835191654018314E-2</v>
      </c>
      <c r="BZ24" s="106">
        <f t="shared" si="5"/>
        <v>2.3722226922247192</v>
      </c>
      <c r="CA24" s="467"/>
      <c r="CB24" s="468"/>
      <c r="CC24" s="469"/>
    </row>
    <row r="25" spans="1:81">
      <c r="A25" s="554">
        <v>22</v>
      </c>
      <c r="B25" s="9" t="s">
        <v>101</v>
      </c>
      <c r="C25" s="46" t="s">
        <v>161</v>
      </c>
      <c r="D25" s="9" t="s">
        <v>102</v>
      </c>
      <c r="E25" s="360">
        <v>20304</v>
      </c>
      <c r="F25" s="359">
        <v>20841.000022754459</v>
      </c>
      <c r="G25" s="333">
        <v>908.16626251964647</v>
      </c>
      <c r="H25" s="359">
        <v>2120.4709356912044</v>
      </c>
      <c r="I25" s="359">
        <v>2093.2190495242457</v>
      </c>
      <c r="J25" s="359">
        <v>1286.4425505318948</v>
      </c>
      <c r="K25" s="359">
        <v>1366.789609372046</v>
      </c>
      <c r="L25" s="359">
        <v>3043.6152882426436</v>
      </c>
      <c r="M25" s="359">
        <v>3061.4895481443336</v>
      </c>
      <c r="N25" s="359">
        <v>1987.7749516946483</v>
      </c>
      <c r="O25" s="359">
        <v>2170.5153311843296</v>
      </c>
      <c r="P25" s="359">
        <v>1187.9385753326233</v>
      </c>
      <c r="Q25" s="359">
        <v>1278.5174317922535</v>
      </c>
      <c r="R25" s="359">
        <v>433.14973876802839</v>
      </c>
      <c r="S25" s="359">
        <v>811.07701247621344</v>
      </c>
      <c r="T25" s="9">
        <v>3.42</v>
      </c>
      <c r="U25" s="9">
        <v>1559</v>
      </c>
      <c r="V25" s="9">
        <v>552</v>
      </c>
      <c r="W25" s="9">
        <v>8459.111507609101</v>
      </c>
      <c r="X25" s="9">
        <v>9146.6924780845311</v>
      </c>
      <c r="Y25" s="9">
        <v>8459.111507609101</v>
      </c>
      <c r="Z25" s="9">
        <v>197.73619343853437</v>
      </c>
      <c r="AA25" s="9">
        <v>489.84477703689606</v>
      </c>
      <c r="AB25" s="9">
        <v>5251.4134054429842</v>
      </c>
      <c r="AC25" s="9">
        <v>8290</v>
      </c>
      <c r="AD25" s="9">
        <v>71.270051863466406</v>
      </c>
      <c r="AE25" s="9">
        <v>23358</v>
      </c>
      <c r="AF25" s="9">
        <v>12.607366428883401</v>
      </c>
      <c r="AG25" s="9">
        <v>5189.6679521580272</v>
      </c>
      <c r="AH25" s="9">
        <v>4445.2987546603545</v>
      </c>
      <c r="AI25" s="9">
        <v>5394.317908</v>
      </c>
      <c r="AJ25" s="9">
        <v>14071.368956790991</v>
      </c>
      <c r="AK25" s="9">
        <v>1185.0911448056229</v>
      </c>
      <c r="AL25" s="9">
        <v>10816.885691765274</v>
      </c>
      <c r="AM25" s="9">
        <v>1712</v>
      </c>
      <c r="AN25" s="9">
        <v>1</v>
      </c>
      <c r="AO25" s="9">
        <v>83</v>
      </c>
      <c r="AP25" s="9">
        <v>240</v>
      </c>
      <c r="AQ25" s="9">
        <v>1200</v>
      </c>
      <c r="AR25" s="9">
        <v>270</v>
      </c>
      <c r="AS25" s="9">
        <v>188</v>
      </c>
      <c r="AT25" s="9">
        <v>364</v>
      </c>
      <c r="AU25" s="9">
        <v>95</v>
      </c>
      <c r="AV25" s="59">
        <v>728</v>
      </c>
      <c r="AW25" s="60">
        <v>775</v>
      </c>
      <c r="AX25" s="60">
        <v>771</v>
      </c>
      <c r="AY25" s="60">
        <v>762</v>
      </c>
      <c r="AZ25" s="60">
        <v>879</v>
      </c>
      <c r="BA25" s="60">
        <v>1441</v>
      </c>
      <c r="BB25" s="60">
        <v>254</v>
      </c>
      <c r="BC25" s="60">
        <v>59</v>
      </c>
      <c r="BD25" s="60">
        <v>402</v>
      </c>
      <c r="BE25" s="60">
        <v>13</v>
      </c>
      <c r="BF25" s="60">
        <v>696</v>
      </c>
      <c r="BG25" s="60">
        <v>17</v>
      </c>
      <c r="BH25" s="363">
        <v>193</v>
      </c>
      <c r="BI25" s="61">
        <v>1</v>
      </c>
      <c r="BJ25" s="62">
        <v>94</v>
      </c>
      <c r="BK25" s="62">
        <v>209</v>
      </c>
      <c r="BL25" s="63">
        <v>55</v>
      </c>
      <c r="BM25" s="63">
        <v>149</v>
      </c>
      <c r="BN25" s="63">
        <v>20</v>
      </c>
      <c r="BO25" s="58">
        <v>3303</v>
      </c>
      <c r="BP25" s="10">
        <v>1590</v>
      </c>
      <c r="BQ25" s="10">
        <v>213</v>
      </c>
      <c r="BR25" s="10">
        <v>682</v>
      </c>
      <c r="BS25" s="10">
        <v>183</v>
      </c>
      <c r="BT25" s="10">
        <v>55</v>
      </c>
      <c r="BU25" s="64">
        <f t="shared" si="0"/>
        <v>9.8741329111264733</v>
      </c>
      <c r="BV25" s="10">
        <f t="shared" si="1"/>
        <v>17.804725081895061</v>
      </c>
      <c r="BW25" s="10">
        <f t="shared" si="2"/>
        <v>4.698195395146235</v>
      </c>
      <c r="BX25" s="10">
        <f t="shared" si="3"/>
        <v>6.2902182719820292</v>
      </c>
      <c r="BY25" s="399">
        <f t="shared" si="4"/>
        <v>4.3575944605733864E-2</v>
      </c>
      <c r="BZ25" s="106">
        <f t="shared" si="5"/>
        <v>2.4637339280854329</v>
      </c>
      <c r="CA25" s="467"/>
      <c r="CB25" s="468"/>
      <c r="CC25" s="469"/>
    </row>
    <row r="26" spans="1:81">
      <c r="A26" s="554">
        <v>23</v>
      </c>
      <c r="B26" s="9" t="s">
        <v>103</v>
      </c>
      <c r="C26" s="46" t="s">
        <v>162</v>
      </c>
      <c r="D26" s="9" t="s">
        <v>104</v>
      </c>
      <c r="E26" s="360">
        <v>33198</v>
      </c>
      <c r="F26" s="359">
        <v>34806.999477201665</v>
      </c>
      <c r="G26" s="333">
        <v>1604.8569231607707</v>
      </c>
      <c r="H26" s="359">
        <v>3965.9532666769092</v>
      </c>
      <c r="I26" s="359">
        <v>3732.1138666135421</v>
      </c>
      <c r="J26" s="359">
        <v>2122.2486600816264</v>
      </c>
      <c r="K26" s="359">
        <v>2195.4046424736116</v>
      </c>
      <c r="L26" s="359">
        <v>4884.7210039342108</v>
      </c>
      <c r="M26" s="359">
        <v>5513.355863948007</v>
      </c>
      <c r="N26" s="359">
        <v>3204.5309682459028</v>
      </c>
      <c r="O26" s="359">
        <v>3666.539293327849</v>
      </c>
      <c r="P26" s="359">
        <v>1899.3502109525489</v>
      </c>
      <c r="Q26" s="359">
        <v>1990.9514015214581</v>
      </c>
      <c r="R26" s="359">
        <v>539.07896026201956</v>
      </c>
      <c r="S26" s="359">
        <v>1092.7513391639823</v>
      </c>
      <c r="T26" s="9">
        <v>6.86</v>
      </c>
      <c r="U26" s="9">
        <v>3033</v>
      </c>
      <c r="V26" s="9">
        <v>881</v>
      </c>
      <c r="W26" s="9">
        <v>13322.318703445815</v>
      </c>
      <c r="X26" s="9">
        <v>14071.363432201631</v>
      </c>
      <c r="Y26" s="9">
        <v>13322.318703445815</v>
      </c>
      <c r="Z26" s="9">
        <v>29.205404046497218</v>
      </c>
      <c r="AA26" s="9">
        <v>719.83932470931791</v>
      </c>
      <c r="AB26" s="9">
        <v>6045.6447835048639</v>
      </c>
      <c r="AC26" s="9">
        <v>12936</v>
      </c>
      <c r="AD26" s="9">
        <v>63.873212214920798</v>
      </c>
      <c r="AE26" s="9">
        <v>19321.111111111099</v>
      </c>
      <c r="AF26" s="9">
        <v>17.7947256093011</v>
      </c>
      <c r="AG26" s="9">
        <v>9802.5875534957358</v>
      </c>
      <c r="AH26" s="9">
        <v>8793.8643379096848</v>
      </c>
      <c r="AI26" s="9">
        <v>9586.5507190000008</v>
      </c>
      <c r="AJ26" s="9">
        <v>23438.471403155643</v>
      </c>
      <c r="AK26" s="9">
        <v>2495.959722829306</v>
      </c>
      <c r="AL26" s="9">
        <v>17987.504624469224</v>
      </c>
      <c r="AM26" s="9">
        <v>2227</v>
      </c>
      <c r="AN26" s="9">
        <v>1</v>
      </c>
      <c r="AO26" s="9">
        <v>109</v>
      </c>
      <c r="AP26" s="9">
        <v>333</v>
      </c>
      <c r="AQ26" s="9">
        <v>1540</v>
      </c>
      <c r="AR26" s="9">
        <v>408</v>
      </c>
      <c r="AS26" s="9">
        <v>244</v>
      </c>
      <c r="AT26" s="9">
        <v>506</v>
      </c>
      <c r="AU26" s="9">
        <v>154</v>
      </c>
      <c r="AV26" s="59">
        <v>1506</v>
      </c>
      <c r="AW26" s="60">
        <v>1584</v>
      </c>
      <c r="AX26" s="60">
        <v>1695</v>
      </c>
      <c r="AY26" s="60">
        <v>1787</v>
      </c>
      <c r="AZ26" s="60">
        <v>1929</v>
      </c>
      <c r="BA26" s="60">
        <v>3132</v>
      </c>
      <c r="BB26" s="60">
        <v>405</v>
      </c>
      <c r="BC26" s="60">
        <v>151</v>
      </c>
      <c r="BD26" s="60">
        <v>384</v>
      </c>
      <c r="BE26" s="60">
        <v>20</v>
      </c>
      <c r="BF26" s="60">
        <v>2097</v>
      </c>
      <c r="BG26" s="60">
        <v>75</v>
      </c>
      <c r="BH26" s="363">
        <v>297</v>
      </c>
      <c r="BI26" s="61">
        <v>19</v>
      </c>
      <c r="BJ26" s="62">
        <v>139</v>
      </c>
      <c r="BK26" s="62">
        <v>232</v>
      </c>
      <c r="BL26" s="63">
        <v>136</v>
      </c>
      <c r="BM26" s="63">
        <v>522</v>
      </c>
      <c r="BN26" s="63">
        <v>77</v>
      </c>
      <c r="BO26" s="58">
        <v>6281</v>
      </c>
      <c r="BP26" s="10">
        <v>2839</v>
      </c>
      <c r="BQ26" s="10">
        <v>600</v>
      </c>
      <c r="BR26" s="10">
        <v>1935</v>
      </c>
      <c r="BS26" s="10">
        <v>565</v>
      </c>
      <c r="BT26" s="10">
        <v>130</v>
      </c>
      <c r="BU26" s="64">
        <f t="shared" si="0"/>
        <v>12.185242108024987</v>
      </c>
      <c r="BV26" s="10">
        <f t="shared" si="1"/>
        <v>15.865004151009815</v>
      </c>
      <c r="BW26" s="10">
        <f t="shared" si="2"/>
        <v>6.1572052401746724</v>
      </c>
      <c r="BX26" s="10">
        <f t="shared" si="3"/>
        <v>8.4637636900488467</v>
      </c>
      <c r="BY26" s="399">
        <f t="shared" si="4"/>
        <v>4.6107304486614556E-2</v>
      </c>
      <c r="BZ26" s="106">
        <f t="shared" si="5"/>
        <v>2.6126832912501068</v>
      </c>
      <c r="CA26" s="467"/>
      <c r="CB26" s="468"/>
      <c r="CC26" s="469"/>
    </row>
    <row r="27" spans="1:81">
      <c r="A27" s="554">
        <v>24</v>
      </c>
      <c r="B27" s="9" t="s">
        <v>105</v>
      </c>
      <c r="C27" s="46" t="s">
        <v>163</v>
      </c>
      <c r="D27" s="9" t="s">
        <v>106</v>
      </c>
      <c r="E27" s="360">
        <v>63106</v>
      </c>
      <c r="F27" s="359">
        <v>62831.804094014893</v>
      </c>
      <c r="G27" s="333">
        <v>2850.4232710743149</v>
      </c>
      <c r="H27" s="359">
        <v>6501.6920158520497</v>
      </c>
      <c r="I27" s="359">
        <v>6462.1899228338971</v>
      </c>
      <c r="J27" s="359">
        <v>4247.8313061473782</v>
      </c>
      <c r="K27" s="359">
        <v>4504.3552887460837</v>
      </c>
      <c r="L27" s="359">
        <v>9040.9413377706478</v>
      </c>
      <c r="M27" s="359">
        <v>9452.0750413202077</v>
      </c>
      <c r="N27" s="359">
        <v>5662.5372729594228</v>
      </c>
      <c r="O27" s="359">
        <v>6478.9622831043398</v>
      </c>
      <c r="P27" s="359">
        <v>3434.3542701778174</v>
      </c>
      <c r="Q27" s="359">
        <v>3848.0717219705543</v>
      </c>
      <c r="R27" s="359">
        <v>1338.2787960691296</v>
      </c>
      <c r="S27" s="359">
        <v>1860.5148370633522</v>
      </c>
      <c r="T27" s="9">
        <v>12.95</v>
      </c>
      <c r="U27" s="9">
        <v>5537</v>
      </c>
      <c r="V27" s="9">
        <v>1507</v>
      </c>
      <c r="W27" s="9">
        <v>25056.552860668871</v>
      </c>
      <c r="X27" s="9">
        <v>26724.013343296319</v>
      </c>
      <c r="Y27" s="9">
        <v>25056.552860668871</v>
      </c>
      <c r="Z27" s="9">
        <v>233.56923437945238</v>
      </c>
      <c r="AA27" s="9">
        <v>1433.8912482479941</v>
      </c>
      <c r="AB27" s="9">
        <v>13435.417094347977</v>
      </c>
      <c r="AC27" s="9">
        <v>24943</v>
      </c>
      <c r="AD27" s="9">
        <v>66.242983159583005</v>
      </c>
      <c r="AE27" s="9">
        <v>20446</v>
      </c>
      <c r="AF27" s="9">
        <v>16.519247734068198</v>
      </c>
      <c r="AG27" s="9">
        <v>28563.926369532019</v>
      </c>
      <c r="AH27" s="9">
        <v>26425.441643524093</v>
      </c>
      <c r="AI27" s="9">
        <v>27874.791120000002</v>
      </c>
      <c r="AJ27" s="9">
        <v>42681.273723540959</v>
      </c>
      <c r="AK27" s="9">
        <v>4338.6609944337606</v>
      </c>
      <c r="AL27" s="9">
        <v>32896.656516418829</v>
      </c>
      <c r="AM27" s="9">
        <v>4850</v>
      </c>
      <c r="AN27" s="9">
        <v>5</v>
      </c>
      <c r="AO27" s="9">
        <v>140</v>
      </c>
      <c r="AP27" s="9">
        <v>632</v>
      </c>
      <c r="AQ27" s="9">
        <v>3476</v>
      </c>
      <c r="AR27" s="9">
        <v>813</v>
      </c>
      <c r="AS27" s="9">
        <v>597</v>
      </c>
      <c r="AT27" s="9">
        <v>992</v>
      </c>
      <c r="AU27" s="9">
        <v>375</v>
      </c>
      <c r="AV27" s="59">
        <v>3335</v>
      </c>
      <c r="AW27" s="60">
        <v>3485</v>
      </c>
      <c r="AX27" s="60">
        <v>3607</v>
      </c>
      <c r="AY27" s="60">
        <v>3850</v>
      </c>
      <c r="AZ27" s="60">
        <v>4299</v>
      </c>
      <c r="BA27" s="60">
        <v>5720</v>
      </c>
      <c r="BB27" s="60">
        <v>822</v>
      </c>
      <c r="BC27" s="60">
        <v>222</v>
      </c>
      <c r="BD27" s="60">
        <v>1376</v>
      </c>
      <c r="BE27" s="60">
        <v>53</v>
      </c>
      <c r="BF27" s="60">
        <v>3163</v>
      </c>
      <c r="BG27" s="60">
        <v>84</v>
      </c>
      <c r="BH27" s="363">
        <v>700</v>
      </c>
      <c r="BI27" s="61">
        <v>13</v>
      </c>
      <c r="BJ27" s="62">
        <v>202</v>
      </c>
      <c r="BK27" s="62">
        <v>456</v>
      </c>
      <c r="BL27" s="63">
        <v>234</v>
      </c>
      <c r="BM27" s="63">
        <v>566</v>
      </c>
      <c r="BN27" s="63">
        <v>64</v>
      </c>
      <c r="BO27" s="58">
        <v>11893</v>
      </c>
      <c r="BP27" s="10">
        <v>5267</v>
      </c>
      <c r="BQ27" s="10">
        <v>1002</v>
      </c>
      <c r="BR27" s="10">
        <v>3177</v>
      </c>
      <c r="BS27" s="10">
        <v>838</v>
      </c>
      <c r="BT27" s="10">
        <v>221</v>
      </c>
      <c r="BU27" s="64">
        <f t="shared" si="0"/>
        <v>11.652004828934832</v>
      </c>
      <c r="BV27" s="10">
        <f t="shared" si="1"/>
        <v>16.681392133190798</v>
      </c>
      <c r="BW27" s="10">
        <f t="shared" si="2"/>
        <v>6.313859051611213</v>
      </c>
      <c r="BX27" s="10">
        <f t="shared" si="3"/>
        <v>10.455850883856758</v>
      </c>
      <c r="BY27" s="399">
        <f t="shared" si="4"/>
        <v>4.536593071256146E-2</v>
      </c>
      <c r="BZ27" s="106">
        <f t="shared" si="5"/>
        <v>2.5075996863336143</v>
      </c>
      <c r="CA27" s="467"/>
      <c r="CB27" s="468"/>
      <c r="CC27" s="469"/>
    </row>
    <row r="28" spans="1:81">
      <c r="A28" s="554">
        <v>25</v>
      </c>
      <c r="B28" s="9" t="s">
        <v>107</v>
      </c>
      <c r="C28" s="46" t="s">
        <v>164</v>
      </c>
      <c r="D28" s="9" t="s">
        <v>108</v>
      </c>
      <c r="E28" s="360">
        <v>38713</v>
      </c>
      <c r="F28" s="359">
        <v>41122.000025157613</v>
      </c>
      <c r="G28" s="333">
        <v>2013.1405852775983</v>
      </c>
      <c r="H28" s="359">
        <v>4845.4272337097373</v>
      </c>
      <c r="I28" s="359">
        <v>4738.9276251472384</v>
      </c>
      <c r="J28" s="359">
        <v>2608.9491335652392</v>
      </c>
      <c r="K28" s="359">
        <v>2577.1443471709267</v>
      </c>
      <c r="L28" s="359">
        <v>6122.4210468567417</v>
      </c>
      <c r="M28" s="359">
        <v>6447.0783242322141</v>
      </c>
      <c r="N28" s="359">
        <v>3520.195636010144</v>
      </c>
      <c r="O28" s="359">
        <v>3824.7120331432661</v>
      </c>
      <c r="P28" s="359">
        <v>2011.9215689183848</v>
      </c>
      <c r="Q28" s="359">
        <v>2151.2994166840858</v>
      </c>
      <c r="R28" s="359">
        <v>787.15070449074358</v>
      </c>
      <c r="S28" s="359">
        <v>1486.7729552289059</v>
      </c>
      <c r="T28" s="9">
        <v>5.04</v>
      </c>
      <c r="U28" s="9">
        <v>3877</v>
      </c>
      <c r="V28" s="9">
        <v>1154</v>
      </c>
      <c r="W28" s="9">
        <v>15960.202787255288</v>
      </c>
      <c r="X28" s="9">
        <v>16851.86615877536</v>
      </c>
      <c r="Y28" s="9">
        <v>15960.202787255288</v>
      </c>
      <c r="Z28" s="9">
        <v>65.089079740028581</v>
      </c>
      <c r="AA28" s="9">
        <v>826.57429178004293</v>
      </c>
      <c r="AB28" s="9">
        <v>5252.0536427663246</v>
      </c>
      <c r="AC28" s="9">
        <v>15603</v>
      </c>
      <c r="AD28" s="9">
        <v>52.438321050945198</v>
      </c>
      <c r="AE28" s="9">
        <v>16083.333333333299</v>
      </c>
      <c r="AF28" s="9">
        <v>29.174628107892701</v>
      </c>
      <c r="AG28" s="9">
        <v>9828.6933997691485</v>
      </c>
      <c r="AH28" s="9">
        <v>8916.1696748600425</v>
      </c>
      <c r="AI28" s="9">
        <v>9724.7223589999994</v>
      </c>
      <c r="AJ28" s="9">
        <v>27153.931974139985</v>
      </c>
      <c r="AK28" s="9">
        <v>4321.5708138359323</v>
      </c>
      <c r="AL28" s="9">
        <v>19991.62965013272</v>
      </c>
      <c r="AM28" s="9">
        <v>2971</v>
      </c>
      <c r="AN28" s="9">
        <v>3</v>
      </c>
      <c r="AO28" s="9">
        <v>123</v>
      </c>
      <c r="AP28" s="9">
        <v>544</v>
      </c>
      <c r="AQ28" s="9">
        <v>2001</v>
      </c>
      <c r="AR28" s="9">
        <v>561</v>
      </c>
      <c r="AS28" s="9">
        <v>300</v>
      </c>
      <c r="AT28" s="9">
        <v>616</v>
      </c>
      <c r="AU28" s="9">
        <v>185</v>
      </c>
      <c r="AV28" s="59">
        <v>3112</v>
      </c>
      <c r="AW28" s="60">
        <v>3311</v>
      </c>
      <c r="AX28" s="60">
        <v>3532</v>
      </c>
      <c r="AY28" s="60">
        <v>3844</v>
      </c>
      <c r="AZ28" s="60">
        <v>4105</v>
      </c>
      <c r="BA28" s="60">
        <v>5348</v>
      </c>
      <c r="BB28" s="60">
        <v>910</v>
      </c>
      <c r="BC28" s="60">
        <v>188</v>
      </c>
      <c r="BD28" s="60">
        <v>681</v>
      </c>
      <c r="BE28" s="60">
        <v>34</v>
      </c>
      <c r="BF28" s="60">
        <v>3468</v>
      </c>
      <c r="BG28" s="60">
        <v>67</v>
      </c>
      <c r="BH28" s="363">
        <v>325</v>
      </c>
      <c r="BI28" s="61">
        <v>53</v>
      </c>
      <c r="BJ28" s="62">
        <v>177</v>
      </c>
      <c r="BK28" s="62">
        <v>471</v>
      </c>
      <c r="BL28" s="63">
        <v>161</v>
      </c>
      <c r="BM28" s="63">
        <v>521</v>
      </c>
      <c r="BN28" s="63">
        <v>57</v>
      </c>
      <c r="BO28" s="58">
        <v>8846</v>
      </c>
      <c r="BP28" s="10">
        <v>3655</v>
      </c>
      <c r="BQ28" s="10">
        <v>863</v>
      </c>
      <c r="BR28" s="10">
        <v>2840</v>
      </c>
      <c r="BS28" s="10">
        <v>784</v>
      </c>
      <c r="BT28" s="10">
        <v>151</v>
      </c>
      <c r="BU28" s="64">
        <f t="shared" si="0"/>
        <v>17.77458636200674</v>
      </c>
      <c r="BV28" s="10">
        <f t="shared" si="1"/>
        <v>15.653773263421053</v>
      </c>
      <c r="BW28" s="10">
        <f t="shared" si="2"/>
        <v>6.8795898572814194</v>
      </c>
      <c r="BX28" s="10">
        <f t="shared" si="3"/>
        <v>15.577830288638141</v>
      </c>
      <c r="BY28" s="399">
        <f t="shared" si="4"/>
        <v>4.8955317933125804E-2</v>
      </c>
      <c r="BZ28" s="106">
        <f t="shared" si="5"/>
        <v>2.5765336802609298</v>
      </c>
      <c r="CA28" s="467"/>
      <c r="CB28" s="468"/>
      <c r="CC28" s="469"/>
    </row>
    <row r="29" spans="1:81">
      <c r="A29" s="554">
        <v>26</v>
      </c>
      <c r="B29" s="9" t="s">
        <v>109</v>
      </c>
      <c r="C29" s="46" t="s">
        <v>165</v>
      </c>
      <c r="D29" s="9" t="s">
        <v>110</v>
      </c>
      <c r="E29" s="360">
        <v>52698</v>
      </c>
      <c r="F29" s="359">
        <v>53487.000003373425</v>
      </c>
      <c r="G29" s="333">
        <v>2368.1498005483854</v>
      </c>
      <c r="H29" s="359">
        <v>5422.8185365750414</v>
      </c>
      <c r="I29" s="359">
        <v>5531.280508567761</v>
      </c>
      <c r="J29" s="359">
        <v>3064.717948859683</v>
      </c>
      <c r="K29" s="359">
        <v>3059.8966270263336</v>
      </c>
      <c r="L29" s="359">
        <v>8565.8997070228943</v>
      </c>
      <c r="M29" s="359">
        <v>8890.1360670058511</v>
      </c>
      <c r="N29" s="359">
        <v>4958.1576501027776</v>
      </c>
      <c r="O29" s="359">
        <v>5199.6051402433113</v>
      </c>
      <c r="P29" s="359">
        <v>2771.4264214294071</v>
      </c>
      <c r="Q29" s="359">
        <v>3059.0907964328394</v>
      </c>
      <c r="R29" s="359">
        <v>998.38895260834101</v>
      </c>
      <c r="S29" s="359">
        <v>1965.5816474991871</v>
      </c>
      <c r="T29" s="9">
        <v>5.01</v>
      </c>
      <c r="U29" s="9">
        <v>5157</v>
      </c>
      <c r="V29" s="9">
        <v>1539</v>
      </c>
      <c r="W29" s="9">
        <v>23088.51504980358</v>
      </c>
      <c r="X29" s="9">
        <v>25222.504868125256</v>
      </c>
      <c r="Y29" s="9">
        <v>23088.51504980358</v>
      </c>
      <c r="Z29" s="9">
        <v>562.2014903216841</v>
      </c>
      <c r="AA29" s="9">
        <v>1571.7883279999901</v>
      </c>
      <c r="AB29" s="9">
        <v>6921.1716656378021</v>
      </c>
      <c r="AC29" s="9">
        <v>21965</v>
      </c>
      <c r="AD29" s="9">
        <v>51.971407758149702</v>
      </c>
      <c r="AE29" s="9">
        <v>15539.130434782601</v>
      </c>
      <c r="AF29" s="9">
        <v>32.952124381525898</v>
      </c>
      <c r="AG29" s="9">
        <v>27918.793410789563</v>
      </c>
      <c r="AH29" s="9">
        <v>25426.468249946211</v>
      </c>
      <c r="AI29" s="9">
        <v>27443.298265000001</v>
      </c>
      <c r="AJ29" s="9">
        <v>36425.320145912861</v>
      </c>
      <c r="AK29" s="9">
        <v>5163.3471609078042</v>
      </c>
      <c r="AL29" s="9">
        <v>27568.969717800464</v>
      </c>
      <c r="AM29" s="9">
        <v>7029</v>
      </c>
      <c r="AN29" s="9">
        <v>7</v>
      </c>
      <c r="AO29" s="9">
        <v>342</v>
      </c>
      <c r="AP29" s="9">
        <v>1404</v>
      </c>
      <c r="AQ29" s="9">
        <v>4733</v>
      </c>
      <c r="AR29" s="9">
        <v>1295</v>
      </c>
      <c r="AS29" s="9">
        <v>543</v>
      </c>
      <c r="AT29" s="9">
        <v>1633</v>
      </c>
      <c r="AU29" s="9">
        <v>425</v>
      </c>
      <c r="AV29" s="59">
        <v>4725</v>
      </c>
      <c r="AW29" s="60">
        <v>4892</v>
      </c>
      <c r="AX29" s="60">
        <v>5025</v>
      </c>
      <c r="AY29" s="60">
        <v>5305</v>
      </c>
      <c r="AZ29" s="60">
        <v>5651</v>
      </c>
      <c r="BA29" s="60">
        <v>7105</v>
      </c>
      <c r="BB29" s="60">
        <v>1448</v>
      </c>
      <c r="BC29" s="60">
        <v>156</v>
      </c>
      <c r="BD29" s="60">
        <v>1932</v>
      </c>
      <c r="BE29" s="60">
        <v>67</v>
      </c>
      <c r="BF29" s="60">
        <v>3451</v>
      </c>
      <c r="BG29" s="60">
        <v>51</v>
      </c>
      <c r="BH29" s="363">
        <v>308</v>
      </c>
      <c r="BI29" s="61">
        <v>183</v>
      </c>
      <c r="BJ29" s="62">
        <v>224</v>
      </c>
      <c r="BK29" s="62">
        <v>521</v>
      </c>
      <c r="BL29" s="63">
        <v>196</v>
      </c>
      <c r="BM29" s="63">
        <v>779</v>
      </c>
      <c r="BN29" s="63">
        <v>62</v>
      </c>
      <c r="BO29" s="58">
        <v>11813</v>
      </c>
      <c r="BP29" s="10">
        <v>4206</v>
      </c>
      <c r="BQ29" s="10">
        <v>950</v>
      </c>
      <c r="BR29" s="10">
        <v>3320</v>
      </c>
      <c r="BS29" s="10">
        <v>808</v>
      </c>
      <c r="BT29" s="10">
        <v>182</v>
      </c>
      <c r="BU29" s="64">
        <f t="shared" si="0"/>
        <v>15.774462834515878</v>
      </c>
      <c r="BV29" s="10">
        <f t="shared" si="1"/>
        <v>16.442290308701381</v>
      </c>
      <c r="BW29" s="10">
        <f t="shared" si="2"/>
        <v>4.4622205088666158</v>
      </c>
      <c r="BX29" s="10">
        <f t="shared" si="3"/>
        <v>15.521191908500057</v>
      </c>
      <c r="BY29" s="399">
        <f t="shared" si="4"/>
        <v>4.4275240720156789E-2</v>
      </c>
      <c r="BZ29" s="106">
        <f t="shared" si="5"/>
        <v>2.3166063251793427</v>
      </c>
      <c r="CA29" s="467"/>
      <c r="CB29" s="468"/>
      <c r="CC29" s="469"/>
    </row>
    <row r="30" spans="1:81">
      <c r="A30" s="554">
        <v>27</v>
      </c>
      <c r="B30" s="9" t="s">
        <v>111</v>
      </c>
      <c r="C30" s="46" t="s">
        <v>166</v>
      </c>
      <c r="D30" s="9" t="s">
        <v>112</v>
      </c>
      <c r="E30" s="360">
        <v>20721</v>
      </c>
      <c r="F30" s="359">
        <v>22679.000014032008</v>
      </c>
      <c r="G30" s="333">
        <v>1007.9281567786512</v>
      </c>
      <c r="H30" s="359">
        <v>2557.6027538035191</v>
      </c>
      <c r="I30" s="359">
        <v>2375.007642677755</v>
      </c>
      <c r="J30" s="359">
        <v>1269.6120897717756</v>
      </c>
      <c r="K30" s="359">
        <v>1391.6734814023234</v>
      </c>
      <c r="L30" s="359">
        <v>3503.9748161304092</v>
      </c>
      <c r="M30" s="359">
        <v>3625.5936781119472</v>
      </c>
      <c r="N30" s="359">
        <v>1979.0319504328604</v>
      </c>
      <c r="O30" s="359">
        <v>2125.1604988439922</v>
      </c>
      <c r="P30" s="359">
        <v>1101.9356199126255</v>
      </c>
      <c r="Q30" s="359">
        <v>1208.8128410388201</v>
      </c>
      <c r="R30" s="359">
        <v>513.86915856776045</v>
      </c>
      <c r="S30" s="359">
        <v>1026.7254833382242</v>
      </c>
      <c r="T30" s="9">
        <v>2.92</v>
      </c>
      <c r="U30" s="9">
        <v>2065</v>
      </c>
      <c r="V30" s="9">
        <v>748</v>
      </c>
      <c r="W30" s="9">
        <v>9069.3262826904793</v>
      </c>
      <c r="X30" s="9">
        <v>9855.8727372052563</v>
      </c>
      <c r="Y30" s="9">
        <v>9069.3262826904793</v>
      </c>
      <c r="Z30" s="9">
        <v>61.471144398179135</v>
      </c>
      <c r="AA30" s="9">
        <v>725.07531011659626</v>
      </c>
      <c r="AB30" s="9">
        <v>5468.6938444032376</v>
      </c>
      <c r="AC30" s="9">
        <v>8557</v>
      </c>
      <c r="AD30" s="9">
        <v>64.166374576469195</v>
      </c>
      <c r="AE30" s="9">
        <v>20505.384615384599</v>
      </c>
      <c r="AF30" s="9">
        <v>18.393776455783101</v>
      </c>
      <c r="AG30" s="9">
        <v>5776.6629744374804</v>
      </c>
      <c r="AH30" s="9">
        <v>4961.304129075821</v>
      </c>
      <c r="AI30" s="9">
        <v>5431.9317499999997</v>
      </c>
      <c r="AJ30" s="9">
        <v>14991.718943104959</v>
      </c>
      <c r="AK30" s="9">
        <v>1325.729127332783</v>
      </c>
      <c r="AL30" s="9">
        <v>11363.065496688892</v>
      </c>
      <c r="AM30" s="9">
        <v>2106</v>
      </c>
      <c r="AN30" s="9">
        <v>1</v>
      </c>
      <c r="AO30" s="9">
        <v>62</v>
      </c>
      <c r="AP30" s="9">
        <v>417</v>
      </c>
      <c r="AQ30" s="9">
        <v>1427</v>
      </c>
      <c r="AR30" s="9">
        <v>465</v>
      </c>
      <c r="AS30" s="9">
        <v>199</v>
      </c>
      <c r="AT30" s="9">
        <v>511</v>
      </c>
      <c r="AU30" s="9">
        <v>94</v>
      </c>
      <c r="AV30" s="59">
        <v>1174</v>
      </c>
      <c r="AW30" s="60">
        <v>1235</v>
      </c>
      <c r="AX30" s="60">
        <v>1305</v>
      </c>
      <c r="AY30" s="60">
        <v>1381</v>
      </c>
      <c r="AZ30" s="60">
        <v>1516</v>
      </c>
      <c r="BA30" s="60">
        <v>1670</v>
      </c>
      <c r="BB30" s="60">
        <v>643</v>
      </c>
      <c r="BC30" s="60">
        <v>131</v>
      </c>
      <c r="BD30" s="60">
        <v>421</v>
      </c>
      <c r="BE30" s="60">
        <v>19</v>
      </c>
      <c r="BF30" s="60">
        <v>411</v>
      </c>
      <c r="BG30" s="60">
        <v>45</v>
      </c>
      <c r="BH30" s="363">
        <v>222</v>
      </c>
      <c r="BI30" s="61">
        <v>2</v>
      </c>
      <c r="BJ30" s="62">
        <v>132</v>
      </c>
      <c r="BK30" s="62">
        <v>227</v>
      </c>
      <c r="BL30" s="63">
        <v>75</v>
      </c>
      <c r="BM30" s="63">
        <v>191</v>
      </c>
      <c r="BN30" s="63">
        <v>30</v>
      </c>
      <c r="BO30" s="58">
        <v>3773</v>
      </c>
      <c r="BP30" s="10">
        <v>1862</v>
      </c>
      <c r="BQ30" s="10">
        <v>306</v>
      </c>
      <c r="BR30" s="10">
        <v>1031</v>
      </c>
      <c r="BS30" s="10">
        <v>277</v>
      </c>
      <c r="BT30" s="10">
        <v>71</v>
      </c>
      <c r="BU30" s="64">
        <f t="shared" si="0"/>
        <v>10.448030460064277</v>
      </c>
      <c r="BV30" s="10">
        <f t="shared" si="1"/>
        <v>16.981979366261818</v>
      </c>
      <c r="BW30" s="10">
        <f t="shared" si="2"/>
        <v>6.3568773234200737</v>
      </c>
      <c r="BX30" s="10">
        <f t="shared" si="3"/>
        <v>10.049648947327846</v>
      </c>
      <c r="BY30" s="399">
        <f t="shared" si="4"/>
        <v>4.4443236304732278E-2</v>
      </c>
      <c r="BZ30" s="106">
        <f t="shared" si="5"/>
        <v>2.5006267618044196</v>
      </c>
      <c r="CA30" s="467"/>
      <c r="CB30" s="468"/>
      <c r="CC30" s="469"/>
    </row>
    <row r="31" spans="1:81">
      <c r="A31" s="554">
        <v>28</v>
      </c>
      <c r="B31" s="9" t="s">
        <v>113</v>
      </c>
      <c r="C31" s="46" t="s">
        <v>167</v>
      </c>
      <c r="D31" s="9" t="s">
        <v>114</v>
      </c>
      <c r="E31" s="360">
        <v>28871</v>
      </c>
      <c r="F31" s="359">
        <v>28450.752691762376</v>
      </c>
      <c r="G31" s="333">
        <v>1320.988878655307</v>
      </c>
      <c r="H31" s="359">
        <v>3532.1322610282978</v>
      </c>
      <c r="I31" s="359">
        <v>3585.587110501745</v>
      </c>
      <c r="J31" s="359">
        <v>2157.9879636966507</v>
      </c>
      <c r="K31" s="359">
        <v>2002.2266995394891</v>
      </c>
      <c r="L31" s="359">
        <v>3899.1570847870421</v>
      </c>
      <c r="M31" s="359">
        <v>3995.3586393994533</v>
      </c>
      <c r="N31" s="359">
        <v>2410.937693712985</v>
      </c>
      <c r="O31" s="359">
        <v>2511.9713058623497</v>
      </c>
      <c r="P31" s="359">
        <v>1677.1049787705181</v>
      </c>
      <c r="Q31" s="359">
        <v>1354.054033316901</v>
      </c>
      <c r="R31" s="359">
        <v>532.54621232836735</v>
      </c>
      <c r="S31" s="359">
        <v>791.68870881857845</v>
      </c>
      <c r="T31" s="9">
        <v>3.41</v>
      </c>
      <c r="U31" s="9">
        <v>2927</v>
      </c>
      <c r="V31" s="9">
        <v>677</v>
      </c>
      <c r="W31" s="9">
        <v>9495.5554020280579</v>
      </c>
      <c r="X31" s="9">
        <v>10363.487114839909</v>
      </c>
      <c r="Y31" s="9">
        <v>9495.5554020280579</v>
      </c>
      <c r="Z31" s="9">
        <v>290.24897520850459</v>
      </c>
      <c r="AA31" s="9">
        <v>577.68273760334478</v>
      </c>
      <c r="AB31" s="9">
        <v>3700.6409118929314</v>
      </c>
      <c r="AC31" s="9">
        <v>9415</v>
      </c>
      <c r="AD31" s="9">
        <v>41.735712768217503</v>
      </c>
      <c r="AE31" s="9">
        <v>14383</v>
      </c>
      <c r="AF31" s="9">
        <v>36.061152594939898</v>
      </c>
      <c r="AG31" s="9">
        <v>5225.5303073576015</v>
      </c>
      <c r="AH31" s="9">
        <v>4726.4325307846602</v>
      </c>
      <c r="AI31" s="9">
        <v>4092.3941369999998</v>
      </c>
      <c r="AJ31" s="9">
        <v>18512.440256315836</v>
      </c>
      <c r="AK31" s="9">
        <v>2795.5527602051202</v>
      </c>
      <c r="AL31" s="9">
        <v>13149.843500334138</v>
      </c>
      <c r="AM31" s="9">
        <v>1786</v>
      </c>
      <c r="AN31" s="9">
        <v>0</v>
      </c>
      <c r="AO31" s="9">
        <v>59</v>
      </c>
      <c r="AP31" s="9">
        <v>437</v>
      </c>
      <c r="AQ31" s="9">
        <v>1151</v>
      </c>
      <c r="AR31" s="9">
        <v>420</v>
      </c>
      <c r="AS31" s="9">
        <v>139</v>
      </c>
      <c r="AT31" s="9">
        <v>399</v>
      </c>
      <c r="AU31" s="9">
        <v>69</v>
      </c>
      <c r="AV31" s="59">
        <v>2454</v>
      </c>
      <c r="AW31" s="60">
        <v>2649</v>
      </c>
      <c r="AX31" s="60">
        <v>2791</v>
      </c>
      <c r="AY31" s="60">
        <v>3016</v>
      </c>
      <c r="AZ31" s="60">
        <v>3246</v>
      </c>
      <c r="BA31" s="60">
        <v>3958</v>
      </c>
      <c r="BB31" s="60">
        <v>852</v>
      </c>
      <c r="BC31" s="60">
        <v>277</v>
      </c>
      <c r="BD31" s="60">
        <v>642</v>
      </c>
      <c r="BE31" s="60">
        <v>41</v>
      </c>
      <c r="BF31" s="60">
        <v>2021</v>
      </c>
      <c r="BG31" s="60">
        <v>125</v>
      </c>
      <c r="BH31" s="363">
        <v>91</v>
      </c>
      <c r="BI31" s="61">
        <v>2</v>
      </c>
      <c r="BJ31" s="62">
        <v>66</v>
      </c>
      <c r="BK31" s="62">
        <v>245</v>
      </c>
      <c r="BL31" s="63">
        <v>135</v>
      </c>
      <c r="BM31" s="63">
        <v>421</v>
      </c>
      <c r="BN31" s="63">
        <v>41</v>
      </c>
      <c r="BO31" s="58">
        <v>6482</v>
      </c>
      <c r="BP31" s="10">
        <v>2737</v>
      </c>
      <c r="BQ31" s="10">
        <v>822</v>
      </c>
      <c r="BR31" s="10">
        <v>2301</v>
      </c>
      <c r="BS31" s="10">
        <v>519</v>
      </c>
      <c r="BT31" s="10">
        <v>132</v>
      </c>
      <c r="BU31" s="64">
        <f t="shared" si="0"/>
        <v>17.532036924810654</v>
      </c>
      <c r="BV31" s="10">
        <f t="shared" si="1"/>
        <v>15.308536756201265</v>
      </c>
      <c r="BW31" s="10">
        <f t="shared" si="2"/>
        <v>6.947368421052631</v>
      </c>
      <c r="BX31" s="10">
        <f t="shared" si="3"/>
        <v>18.901963998074258</v>
      </c>
      <c r="BY31" s="399">
        <f t="shared" si="4"/>
        <v>4.6430718124297138E-2</v>
      </c>
      <c r="BZ31" s="106">
        <f t="shared" si="5"/>
        <v>2.9962178605883203</v>
      </c>
      <c r="CA31" s="467"/>
      <c r="CB31" s="468"/>
      <c r="CC31" s="469"/>
    </row>
    <row r="32" spans="1:81">
      <c r="A32" s="554">
        <v>29</v>
      </c>
      <c r="B32" s="9" t="s">
        <v>115</v>
      </c>
      <c r="C32" s="46" t="s">
        <v>168</v>
      </c>
      <c r="D32" s="9" t="s">
        <v>116</v>
      </c>
      <c r="E32" s="360">
        <v>17588</v>
      </c>
      <c r="F32" s="359">
        <v>17910.851080281554</v>
      </c>
      <c r="G32" s="333">
        <v>724.31638006896253</v>
      </c>
      <c r="H32" s="359">
        <v>1762.5723686452532</v>
      </c>
      <c r="I32" s="359">
        <v>1848.5245797782804</v>
      </c>
      <c r="J32" s="359">
        <v>952.67038759337811</v>
      </c>
      <c r="K32" s="359">
        <v>1063.736542653998</v>
      </c>
      <c r="L32" s="359">
        <v>2856.4006258913887</v>
      </c>
      <c r="M32" s="359">
        <v>3103.2335141058456</v>
      </c>
      <c r="N32" s="359">
        <v>1593.9431859115027</v>
      </c>
      <c r="O32" s="359">
        <v>1901.6364087538509</v>
      </c>
      <c r="P32" s="359">
        <v>897.40062668250278</v>
      </c>
      <c r="Q32" s="359">
        <v>1019.9737490905244</v>
      </c>
      <c r="R32" s="359">
        <v>309.18706750358876</v>
      </c>
      <c r="S32" s="359">
        <v>601.57202367144703</v>
      </c>
      <c r="T32" s="9">
        <v>0.7</v>
      </c>
      <c r="U32" s="9">
        <v>1570</v>
      </c>
      <c r="V32" s="9">
        <v>515</v>
      </c>
      <c r="W32" s="9">
        <v>8107.6949859967563</v>
      </c>
      <c r="X32" s="9">
        <v>8679.5467843459173</v>
      </c>
      <c r="Y32" s="9">
        <v>8107.6949859967563</v>
      </c>
      <c r="Z32" s="9">
        <v>95.057454753391511</v>
      </c>
      <c r="AA32" s="9">
        <v>476.79434359576857</v>
      </c>
      <c r="AB32" s="9">
        <v>2220.3973869256765</v>
      </c>
      <c r="AC32" s="9">
        <v>7213</v>
      </c>
      <c r="AD32" s="9">
        <v>59.384530080399202</v>
      </c>
      <c r="AE32" s="9">
        <v>18148</v>
      </c>
      <c r="AF32" s="9">
        <v>24.3296565330464</v>
      </c>
      <c r="AG32" s="9">
        <v>3498.0551688159262</v>
      </c>
      <c r="AH32" s="9">
        <v>2894.622187442224</v>
      </c>
      <c r="AI32" s="9">
        <v>3370.6709540000002</v>
      </c>
      <c r="AJ32" s="9">
        <v>12412.593081456936</v>
      </c>
      <c r="AK32" s="9">
        <v>1706.3253755286789</v>
      </c>
      <c r="AL32" s="9">
        <v>9733.8736549112837</v>
      </c>
      <c r="AM32" s="9">
        <v>1776</v>
      </c>
      <c r="AN32" s="9">
        <v>1</v>
      </c>
      <c r="AO32" s="9">
        <v>59</v>
      </c>
      <c r="AP32" s="9">
        <v>232</v>
      </c>
      <c r="AQ32" s="9">
        <v>1336</v>
      </c>
      <c r="AR32" s="9">
        <v>239</v>
      </c>
      <c r="AS32" s="9">
        <v>148</v>
      </c>
      <c r="AT32" s="9">
        <v>309</v>
      </c>
      <c r="AU32" s="9">
        <v>53</v>
      </c>
      <c r="AV32" s="59">
        <v>1320</v>
      </c>
      <c r="AW32" s="60">
        <v>1369</v>
      </c>
      <c r="AX32" s="60">
        <v>1405</v>
      </c>
      <c r="AY32" s="60">
        <v>1413</v>
      </c>
      <c r="AZ32" s="60">
        <v>1433</v>
      </c>
      <c r="BA32" s="60">
        <v>2157</v>
      </c>
      <c r="BB32" s="60">
        <v>303</v>
      </c>
      <c r="BC32" s="60">
        <v>23</v>
      </c>
      <c r="BD32" s="60">
        <v>661</v>
      </c>
      <c r="BE32" s="60">
        <v>11</v>
      </c>
      <c r="BF32" s="60">
        <v>1152</v>
      </c>
      <c r="BG32" s="60">
        <v>7</v>
      </c>
      <c r="BH32" s="363">
        <v>134</v>
      </c>
      <c r="BI32" s="61">
        <v>8</v>
      </c>
      <c r="BJ32" s="62">
        <v>88</v>
      </c>
      <c r="BK32" s="62">
        <v>130</v>
      </c>
      <c r="BL32" s="63">
        <v>53</v>
      </c>
      <c r="BM32" s="63">
        <v>205</v>
      </c>
      <c r="BN32" s="63">
        <v>13</v>
      </c>
      <c r="BO32" s="58">
        <v>3568</v>
      </c>
      <c r="BP32" s="10">
        <v>1216</v>
      </c>
      <c r="BQ32" s="10">
        <v>226</v>
      </c>
      <c r="BR32" s="10">
        <v>866</v>
      </c>
      <c r="BS32" s="10">
        <v>241</v>
      </c>
      <c r="BT32" s="10">
        <v>51</v>
      </c>
      <c r="BU32" s="64">
        <f t="shared" si="0"/>
        <v>14.915172113601399</v>
      </c>
      <c r="BV32" s="10">
        <f t="shared" si="1"/>
        <v>15.790056286390639</v>
      </c>
      <c r="BW32" s="10">
        <f t="shared" si="2"/>
        <v>2.0523065746458409</v>
      </c>
      <c r="BX32" s="10">
        <f t="shared" si="3"/>
        <v>11.666201211116935</v>
      </c>
      <c r="BY32" s="399">
        <f t="shared" si="4"/>
        <v>4.0440087231051691E-2</v>
      </c>
      <c r="BZ32" s="106">
        <f t="shared" si="5"/>
        <v>2.2091175249212465</v>
      </c>
      <c r="CA32" s="467"/>
      <c r="CB32" s="468"/>
      <c r="CC32" s="469"/>
    </row>
    <row r="33" spans="1:81">
      <c r="A33" s="554">
        <v>30</v>
      </c>
      <c r="B33" s="9" t="s">
        <v>117</v>
      </c>
      <c r="C33" s="46" t="s">
        <v>169</v>
      </c>
      <c r="D33" s="9" t="s">
        <v>118</v>
      </c>
      <c r="E33" s="360">
        <v>13622</v>
      </c>
      <c r="F33" s="359">
        <v>14272.000332746109</v>
      </c>
      <c r="G33" s="333">
        <v>612.3653523981975</v>
      </c>
      <c r="H33" s="359">
        <v>1288.0885123037428</v>
      </c>
      <c r="I33" s="359">
        <v>1188.4355766181006</v>
      </c>
      <c r="J33" s="359">
        <v>903.96244546994967</v>
      </c>
      <c r="K33" s="359">
        <v>873.01544626132647</v>
      </c>
      <c r="L33" s="359">
        <v>1885.2210448538654</v>
      </c>
      <c r="M33" s="359">
        <v>2040.0639869988852</v>
      </c>
      <c r="N33" s="359">
        <v>1378.694411288066</v>
      </c>
      <c r="O33" s="359">
        <v>1533.6259316689159</v>
      </c>
      <c r="P33" s="359">
        <v>932.82221943827335</v>
      </c>
      <c r="Q33" s="359">
        <v>1037.3417542005222</v>
      </c>
      <c r="R33" s="359">
        <v>468.43356512102986</v>
      </c>
      <c r="S33" s="359">
        <v>742.29543852343113</v>
      </c>
      <c r="T33" s="9">
        <v>2.2400000000000002</v>
      </c>
      <c r="U33" s="9">
        <v>1021</v>
      </c>
      <c r="V33" s="9">
        <v>461</v>
      </c>
      <c r="W33" s="9">
        <v>6369.2442398495132</v>
      </c>
      <c r="X33" s="9">
        <v>6985.6926615608536</v>
      </c>
      <c r="Y33" s="9">
        <v>6369.2442398495132</v>
      </c>
      <c r="Z33" s="9">
        <v>116.21388805702088</v>
      </c>
      <c r="AA33" s="9">
        <v>500.23453365432016</v>
      </c>
      <c r="AB33" s="9">
        <v>3768.9491310200719</v>
      </c>
      <c r="AC33" s="9">
        <v>6200</v>
      </c>
      <c r="AD33" s="9">
        <v>75.9438528557599</v>
      </c>
      <c r="AE33" s="9">
        <v>26713.333333333299</v>
      </c>
      <c r="AF33" s="9">
        <v>10.853835021707701</v>
      </c>
      <c r="AG33" s="9">
        <v>4818.0651743042572</v>
      </c>
      <c r="AH33" s="9">
        <v>4040.581489905971</v>
      </c>
      <c r="AI33" s="9">
        <v>4467.659052</v>
      </c>
      <c r="AJ33" s="9">
        <v>9530.3937801862885</v>
      </c>
      <c r="AK33" s="9">
        <v>790.26604259224234</v>
      </c>
      <c r="AL33" s="9">
        <v>7397.0301834656575</v>
      </c>
      <c r="AM33" s="9">
        <v>1796</v>
      </c>
      <c r="AN33" s="9">
        <v>2</v>
      </c>
      <c r="AO33" s="9">
        <v>37</v>
      </c>
      <c r="AP33" s="9">
        <v>259</v>
      </c>
      <c r="AQ33" s="9">
        <v>1233</v>
      </c>
      <c r="AR33" s="9">
        <v>277</v>
      </c>
      <c r="AS33" s="9">
        <v>265</v>
      </c>
      <c r="AT33" s="9">
        <v>417</v>
      </c>
      <c r="AU33" s="9">
        <v>72</v>
      </c>
      <c r="AV33" s="59">
        <v>404</v>
      </c>
      <c r="AW33" s="60">
        <v>447</v>
      </c>
      <c r="AX33" s="60"/>
      <c r="AY33" s="60">
        <v>504</v>
      </c>
      <c r="AZ33" s="60">
        <v>597</v>
      </c>
      <c r="BA33" s="60">
        <v>704</v>
      </c>
      <c r="BB33" s="60">
        <v>287</v>
      </c>
      <c r="BC33" s="60">
        <v>36</v>
      </c>
      <c r="BD33" s="60">
        <v>267</v>
      </c>
      <c r="BE33" s="60">
        <v>11</v>
      </c>
      <c r="BF33" s="60">
        <v>93</v>
      </c>
      <c r="BG33" s="60">
        <v>10</v>
      </c>
      <c r="BH33" s="363">
        <v>99</v>
      </c>
      <c r="BI33" s="61">
        <v>0</v>
      </c>
      <c r="BJ33" s="62">
        <v>102</v>
      </c>
      <c r="BK33" s="62">
        <v>168</v>
      </c>
      <c r="BL33" s="63">
        <v>33</v>
      </c>
      <c r="BM33" s="63">
        <v>81</v>
      </c>
      <c r="BN33" s="63">
        <v>17</v>
      </c>
      <c r="BO33" s="58">
        <v>2007</v>
      </c>
      <c r="BP33" s="10">
        <v>1086</v>
      </c>
      <c r="BQ33" s="10">
        <v>119</v>
      </c>
      <c r="BR33" s="10">
        <v>413</v>
      </c>
      <c r="BS33" s="10">
        <v>128</v>
      </c>
      <c r="BT33" s="10">
        <v>31</v>
      </c>
      <c r="BU33" s="64">
        <f t="shared" si="0"/>
        <v>9.6523445686140441</v>
      </c>
      <c r="BV33" s="10">
        <f t="shared" si="1"/>
        <v>22.287646462457822</v>
      </c>
      <c r="BW33" s="10">
        <f t="shared" si="2"/>
        <v>9.6403596403596392</v>
      </c>
      <c r="BX33" s="10">
        <f t="shared" si="3"/>
        <v>5.9589768747656606</v>
      </c>
      <c r="BY33" s="399">
        <f t="shared" si="4"/>
        <v>4.2906764162075298E-2</v>
      </c>
      <c r="BZ33" s="106">
        <f t="shared" si="5"/>
        <v>2.240768259984848</v>
      </c>
      <c r="CA33" s="467"/>
      <c r="CB33" s="468"/>
      <c r="CC33" s="469"/>
    </row>
    <row r="34" spans="1:81">
      <c r="A34" s="554">
        <v>31</v>
      </c>
      <c r="B34" s="9" t="s">
        <v>119</v>
      </c>
      <c r="C34" s="46" t="s">
        <v>170</v>
      </c>
      <c r="D34" s="9" t="s">
        <v>120</v>
      </c>
      <c r="E34" s="360">
        <v>25621</v>
      </c>
      <c r="F34" s="359">
        <v>25655.010937123647</v>
      </c>
      <c r="G34" s="333">
        <v>1097.8629212871469</v>
      </c>
      <c r="H34" s="359">
        <v>2772.4916853189693</v>
      </c>
      <c r="I34" s="359">
        <v>2801.7884428636653</v>
      </c>
      <c r="J34" s="359">
        <v>1506.4489005377141</v>
      </c>
      <c r="K34" s="359">
        <v>1546.0082116378894</v>
      </c>
      <c r="L34" s="359">
        <v>3403.4916062570874</v>
      </c>
      <c r="M34" s="359">
        <v>3743.7657200475423</v>
      </c>
      <c r="N34" s="359">
        <v>2567.8484343932582</v>
      </c>
      <c r="O34" s="359">
        <v>2635.2122192642764</v>
      </c>
      <c r="P34" s="359">
        <v>1352.2776588382603</v>
      </c>
      <c r="Q34" s="359">
        <v>1657.8170998760124</v>
      </c>
      <c r="R34" s="359">
        <v>631.19280677927134</v>
      </c>
      <c r="S34" s="359">
        <v>1036.6681513097085</v>
      </c>
      <c r="T34" s="9">
        <v>3.44</v>
      </c>
      <c r="U34" s="9">
        <v>2183</v>
      </c>
      <c r="V34" s="9">
        <v>681</v>
      </c>
      <c r="W34" s="9">
        <v>10348.014750732042</v>
      </c>
      <c r="X34" s="9">
        <v>10921.957537942724</v>
      </c>
      <c r="Y34" s="9">
        <v>10348.014750732042</v>
      </c>
      <c r="Z34" s="9">
        <v>96.557330436363742</v>
      </c>
      <c r="AA34" s="9">
        <v>477.38545677431881</v>
      </c>
      <c r="AB34" s="9">
        <v>4024.666986398528</v>
      </c>
      <c r="AC34" s="9">
        <v>10230</v>
      </c>
      <c r="AD34" s="9">
        <v>52.375366568914998</v>
      </c>
      <c r="AE34" s="9">
        <v>16970</v>
      </c>
      <c r="AF34" s="9">
        <v>27.536313372692302</v>
      </c>
      <c r="AG34" s="9">
        <v>6291.8622012473124</v>
      </c>
      <c r="AH34" s="9">
        <v>5524.0872797021357</v>
      </c>
      <c r="AI34" s="9">
        <v>6246.9335359999995</v>
      </c>
      <c r="AJ34" s="9">
        <v>16773.727194472958</v>
      </c>
      <c r="AK34" s="9">
        <v>2460.733279156912</v>
      </c>
      <c r="AL34" s="9">
        <v>12242.440532189839</v>
      </c>
      <c r="AM34" s="9">
        <v>2209</v>
      </c>
      <c r="AN34" s="9">
        <v>2</v>
      </c>
      <c r="AO34" s="9">
        <v>103</v>
      </c>
      <c r="AP34" s="9">
        <v>368</v>
      </c>
      <c r="AQ34" s="9">
        <v>1539</v>
      </c>
      <c r="AR34" s="9">
        <v>371</v>
      </c>
      <c r="AS34" s="9">
        <v>197</v>
      </c>
      <c r="AT34" s="9">
        <v>411</v>
      </c>
      <c r="AU34" s="9">
        <v>101</v>
      </c>
      <c r="AV34" s="59">
        <v>2294</v>
      </c>
      <c r="AW34" s="60">
        <v>2437</v>
      </c>
      <c r="AX34" s="60">
        <v>2450</v>
      </c>
      <c r="AY34" s="60">
        <v>2565</v>
      </c>
      <c r="AZ34" s="60">
        <v>2765</v>
      </c>
      <c r="BA34" s="60">
        <v>3240</v>
      </c>
      <c r="BB34" s="60">
        <v>343</v>
      </c>
      <c r="BC34" s="60">
        <v>103</v>
      </c>
      <c r="BD34" s="60">
        <v>359</v>
      </c>
      <c r="BE34" s="60">
        <v>12</v>
      </c>
      <c r="BF34" s="60">
        <v>2400</v>
      </c>
      <c r="BG34" s="60">
        <v>23</v>
      </c>
      <c r="BH34" s="363">
        <v>195</v>
      </c>
      <c r="BI34" s="61">
        <v>3</v>
      </c>
      <c r="BJ34" s="62">
        <v>103</v>
      </c>
      <c r="BK34" s="62">
        <v>318</v>
      </c>
      <c r="BL34" s="63">
        <v>97</v>
      </c>
      <c r="BM34" s="63">
        <v>344</v>
      </c>
      <c r="BN34" s="63">
        <v>34</v>
      </c>
      <c r="BO34" s="58">
        <v>5645</v>
      </c>
      <c r="BP34" s="10">
        <v>2186</v>
      </c>
      <c r="BQ34" s="10">
        <v>495</v>
      </c>
      <c r="BR34" s="10">
        <v>1640</v>
      </c>
      <c r="BS34" s="10">
        <v>443</v>
      </c>
      <c r="BT34" s="10">
        <v>88</v>
      </c>
      <c r="BU34" s="64">
        <f t="shared" si="0"/>
        <v>16.736068761275963</v>
      </c>
      <c r="BV34" s="10">
        <f t="shared" si="1"/>
        <v>18.234081943165716</v>
      </c>
      <c r="BW34" s="10">
        <f t="shared" si="2"/>
        <v>4.6550701719707455</v>
      </c>
      <c r="BX34" s="10">
        <f t="shared" si="3"/>
        <v>16.237700011394708</v>
      </c>
      <c r="BY34" s="399">
        <f t="shared" si="4"/>
        <v>4.2793313321044156E-2</v>
      </c>
      <c r="BZ34" s="106">
        <f t="shared" si="5"/>
        <v>2.4792205611524425</v>
      </c>
      <c r="CA34" s="467"/>
      <c r="CB34" s="468"/>
      <c r="CC34" s="469"/>
    </row>
    <row r="35" spans="1:81">
      <c r="A35" s="554">
        <v>32</v>
      </c>
      <c r="B35" s="9" t="s">
        <v>121</v>
      </c>
      <c r="C35" s="46" t="s">
        <v>171</v>
      </c>
      <c r="D35" s="9" t="s">
        <v>122</v>
      </c>
      <c r="E35" s="360">
        <v>40843</v>
      </c>
      <c r="F35" s="359">
        <v>43795.001560385965</v>
      </c>
      <c r="G35" s="333">
        <v>1988.7130517620199</v>
      </c>
      <c r="H35" s="359">
        <v>4864.640085140044</v>
      </c>
      <c r="I35" s="359">
        <v>4593.8860315189613</v>
      </c>
      <c r="J35" s="359">
        <v>2723.8019372467379</v>
      </c>
      <c r="K35" s="359">
        <v>2567.4730153687583</v>
      </c>
      <c r="L35" s="359">
        <v>6293.3965174100158</v>
      </c>
      <c r="M35" s="359">
        <v>6993.7696775501436</v>
      </c>
      <c r="N35" s="359">
        <v>4305.7282667011214</v>
      </c>
      <c r="O35" s="359">
        <v>4025.678423007711</v>
      </c>
      <c r="P35" s="359">
        <v>2390.353484887356</v>
      </c>
      <c r="Q35" s="359">
        <v>2579.1236651472832</v>
      </c>
      <c r="R35" s="359">
        <v>883.48742660220887</v>
      </c>
      <c r="S35" s="359">
        <v>1573.6630298056164</v>
      </c>
      <c r="T35" s="9">
        <v>5.91</v>
      </c>
      <c r="U35" s="9">
        <v>3855</v>
      </c>
      <c r="V35" s="9">
        <v>1213</v>
      </c>
      <c r="W35" s="9">
        <v>17627.212791438182</v>
      </c>
      <c r="X35" s="9">
        <v>18872.423732183302</v>
      </c>
      <c r="Y35" s="9">
        <v>17627.212791438182</v>
      </c>
      <c r="Z35" s="9">
        <v>97.667939803639143</v>
      </c>
      <c r="AA35" s="9">
        <v>1147.5430009414863</v>
      </c>
      <c r="AB35" s="9">
        <v>8146.9616119253906</v>
      </c>
      <c r="AC35" s="9">
        <v>17439</v>
      </c>
      <c r="AD35" s="9">
        <v>63.519091847265202</v>
      </c>
      <c r="AE35" s="9">
        <v>19771.9047619048</v>
      </c>
      <c r="AF35" s="9">
        <v>19.517475672252001</v>
      </c>
      <c r="AG35" s="9">
        <v>14872.171127843672</v>
      </c>
      <c r="AH35" s="9">
        <v>13536.664930525989</v>
      </c>
      <c r="AI35" s="9">
        <v>15633.865282000001</v>
      </c>
      <c r="AJ35" s="9">
        <v>29187.351026372049</v>
      </c>
      <c r="AK35" s="9">
        <v>3094.1495947332605</v>
      </c>
      <c r="AL35" s="9">
        <v>22101.764105522117</v>
      </c>
      <c r="AM35" s="9">
        <v>3409</v>
      </c>
      <c r="AN35" s="9">
        <v>7</v>
      </c>
      <c r="AO35" s="9">
        <v>105</v>
      </c>
      <c r="AP35" s="9">
        <v>492</v>
      </c>
      <c r="AQ35" s="9">
        <v>2449</v>
      </c>
      <c r="AR35" s="9">
        <v>739</v>
      </c>
      <c r="AS35" s="9">
        <v>356</v>
      </c>
      <c r="AT35" s="9">
        <v>785</v>
      </c>
      <c r="AU35" s="9">
        <v>241</v>
      </c>
      <c r="AV35" s="59">
        <v>2596</v>
      </c>
      <c r="AW35" s="60">
        <v>2651</v>
      </c>
      <c r="AX35" s="60">
        <v>2881</v>
      </c>
      <c r="AY35" s="60">
        <v>3304</v>
      </c>
      <c r="AZ35" s="60">
        <v>3636</v>
      </c>
      <c r="BA35" s="60">
        <v>4313</v>
      </c>
      <c r="BB35" s="60">
        <v>960</v>
      </c>
      <c r="BC35" s="60">
        <v>206</v>
      </c>
      <c r="BD35" s="60">
        <v>859</v>
      </c>
      <c r="BE35" s="60">
        <v>27</v>
      </c>
      <c r="BF35" s="60">
        <v>2194</v>
      </c>
      <c r="BG35" s="60">
        <v>67</v>
      </c>
      <c r="BH35" s="363">
        <v>460</v>
      </c>
      <c r="BI35" s="61">
        <v>33</v>
      </c>
      <c r="BJ35" s="62">
        <v>195</v>
      </c>
      <c r="BK35" s="62">
        <v>443</v>
      </c>
      <c r="BL35" s="63">
        <v>151</v>
      </c>
      <c r="BM35" s="63">
        <v>484</v>
      </c>
      <c r="BN35" s="63">
        <v>53</v>
      </c>
      <c r="BO35" s="58">
        <v>8594</v>
      </c>
      <c r="BP35" s="10">
        <v>3548</v>
      </c>
      <c r="BQ35" s="10">
        <v>673</v>
      </c>
      <c r="BR35" s="10">
        <v>2199</v>
      </c>
      <c r="BS35" s="10">
        <v>602</v>
      </c>
      <c r="BT35" s="10">
        <v>146</v>
      </c>
      <c r="BU35" s="64">
        <f t="shared" si="0"/>
        <v>12.280362726841295</v>
      </c>
      <c r="BV35" s="10">
        <f t="shared" si="1"/>
        <v>16.957705998028999</v>
      </c>
      <c r="BW35" s="10">
        <f t="shared" si="2"/>
        <v>8.3440308087291406</v>
      </c>
      <c r="BX35" s="10">
        <f t="shared" si="3"/>
        <v>12.518419355076258</v>
      </c>
      <c r="BY35" s="399">
        <f t="shared" si="4"/>
        <v>4.5409589699863764E-2</v>
      </c>
      <c r="BZ35" s="106">
        <f t="shared" si="5"/>
        <v>2.4845108570799064</v>
      </c>
      <c r="CA35" s="467"/>
      <c r="CB35" s="468"/>
      <c r="CC35" s="469"/>
    </row>
    <row r="36" spans="1:81">
      <c r="A36" s="554">
        <v>33</v>
      </c>
      <c r="B36" s="9" t="s">
        <v>123</v>
      </c>
      <c r="C36" s="46" t="s">
        <v>172</v>
      </c>
      <c r="D36" s="9" t="s">
        <v>124</v>
      </c>
      <c r="E36" s="360">
        <v>103742</v>
      </c>
      <c r="F36" s="359">
        <v>109339.12569682806</v>
      </c>
      <c r="G36" s="333">
        <v>5072.7114006379743</v>
      </c>
      <c r="H36" s="359">
        <v>13464.457111215257</v>
      </c>
      <c r="I36" s="359">
        <v>12619.548829879139</v>
      </c>
      <c r="J36" s="359">
        <v>7042.3246161217685</v>
      </c>
      <c r="K36" s="359">
        <v>7129.1896270015859</v>
      </c>
      <c r="L36" s="359">
        <v>18466.84426487561</v>
      </c>
      <c r="M36" s="359">
        <v>17752.012613293944</v>
      </c>
      <c r="N36" s="359">
        <v>9587.9927289034495</v>
      </c>
      <c r="O36" s="359">
        <v>8986.0222164582883</v>
      </c>
      <c r="P36" s="359">
        <v>5307.3232795154127</v>
      </c>
      <c r="Q36" s="359">
        <v>4544.4662872912813</v>
      </c>
      <c r="R36" s="359">
        <v>1655.1433695695468</v>
      </c>
      <c r="S36" s="359">
        <v>2783.8007527028049</v>
      </c>
      <c r="T36" s="9">
        <v>12.36</v>
      </c>
      <c r="U36" s="9">
        <v>11615</v>
      </c>
      <c r="V36" s="9">
        <v>2582</v>
      </c>
      <c r="W36" s="9">
        <v>42647.696920431197</v>
      </c>
      <c r="X36" s="9">
        <v>45739.550281247488</v>
      </c>
      <c r="Y36" s="9">
        <v>42647.696920431197</v>
      </c>
      <c r="Z36" s="9">
        <v>328.47831517073269</v>
      </c>
      <c r="AA36" s="9">
        <v>2763.3750456455627</v>
      </c>
      <c r="AB36" s="9">
        <v>9756.3294831080293</v>
      </c>
      <c r="AC36" s="9">
        <v>37704</v>
      </c>
      <c r="AD36" s="9">
        <v>44.0993129791241</v>
      </c>
      <c r="AE36" s="9">
        <v>14481.25</v>
      </c>
      <c r="AF36" s="9">
        <v>36.661744120603998</v>
      </c>
      <c r="AG36" s="9">
        <v>81157.448812023475</v>
      </c>
      <c r="AH36" s="9">
        <v>76627.540024853064</v>
      </c>
      <c r="AI36" s="9">
        <v>69845.630340000003</v>
      </c>
      <c r="AJ36" s="9">
        <v>73462.360292891259</v>
      </c>
      <c r="AK36" s="9">
        <v>12790.045600760301</v>
      </c>
      <c r="AL36" s="9">
        <v>54624.425884530821</v>
      </c>
      <c r="AM36" s="9">
        <v>10407</v>
      </c>
      <c r="AN36" s="9">
        <v>9</v>
      </c>
      <c r="AO36" s="9">
        <v>341</v>
      </c>
      <c r="AP36" s="9">
        <v>1364</v>
      </c>
      <c r="AQ36" s="9">
        <v>7651</v>
      </c>
      <c r="AR36" s="9">
        <v>1912</v>
      </c>
      <c r="AS36" s="9">
        <v>1042</v>
      </c>
      <c r="AT36" s="9">
        <v>2253</v>
      </c>
      <c r="AU36" s="9">
        <v>928</v>
      </c>
      <c r="AV36" s="59">
        <v>10372</v>
      </c>
      <c r="AW36" s="60">
        <v>10983</v>
      </c>
      <c r="AX36" s="60">
        <v>11598</v>
      </c>
      <c r="AY36" s="60">
        <v>12123</v>
      </c>
      <c r="AZ36" s="60">
        <v>13491</v>
      </c>
      <c r="BA36" s="60">
        <v>16955</v>
      </c>
      <c r="BB36" s="60">
        <v>2564</v>
      </c>
      <c r="BC36" s="60">
        <v>294</v>
      </c>
      <c r="BD36" s="60">
        <v>3337</v>
      </c>
      <c r="BE36" s="60">
        <v>86</v>
      </c>
      <c r="BF36" s="60">
        <v>10521</v>
      </c>
      <c r="BG36" s="60">
        <v>153</v>
      </c>
      <c r="BH36" s="363">
        <v>602</v>
      </c>
      <c r="BI36" s="61">
        <v>93</v>
      </c>
      <c r="BJ36" s="62">
        <v>371</v>
      </c>
      <c r="BK36" s="62">
        <v>1081</v>
      </c>
      <c r="BL36" s="63">
        <v>526</v>
      </c>
      <c r="BM36" s="63">
        <v>1601</v>
      </c>
      <c r="BN36" s="63">
        <v>132</v>
      </c>
      <c r="BO36" s="58">
        <v>25844</v>
      </c>
      <c r="BP36" s="10">
        <v>9117</v>
      </c>
      <c r="BQ36" s="10">
        <v>2527</v>
      </c>
      <c r="BR36" s="10">
        <v>7739</v>
      </c>
      <c r="BS36" s="10">
        <v>2090</v>
      </c>
      <c r="BT36" s="10">
        <v>494</v>
      </c>
      <c r="BU36" s="64">
        <f t="shared" si="0"/>
        <v>18.972255242779596</v>
      </c>
      <c r="BV36" s="10">
        <f t="shared" si="1"/>
        <v>13.070100568303356</v>
      </c>
      <c r="BW36" s="10">
        <f t="shared" si="2"/>
        <v>6.5352218916313962</v>
      </c>
      <c r="BX36" s="10">
        <f t="shared" si="3"/>
        <v>19.528511721261257</v>
      </c>
      <c r="BY36" s="399">
        <f t="shared" si="4"/>
        <v>4.6394292695401844E-2</v>
      </c>
      <c r="BZ36" s="106">
        <f t="shared" si="5"/>
        <v>2.5637756219479946</v>
      </c>
      <c r="CA36" s="467"/>
      <c r="CB36" s="468"/>
      <c r="CC36" s="469"/>
    </row>
    <row r="37" spans="1:81">
      <c r="A37" s="554">
        <v>34</v>
      </c>
      <c r="B37" s="9" t="s">
        <v>125</v>
      </c>
      <c r="C37" s="46" t="s">
        <v>173</v>
      </c>
      <c r="D37" s="9" t="s">
        <v>126</v>
      </c>
      <c r="E37" s="360">
        <v>45595</v>
      </c>
      <c r="F37" s="359">
        <v>47524.758251038889</v>
      </c>
      <c r="G37" s="333">
        <v>2159.8812281706146</v>
      </c>
      <c r="H37" s="359">
        <v>5035.8342785007098</v>
      </c>
      <c r="I37" s="359">
        <v>4520.2517016995607</v>
      </c>
      <c r="J37" s="359">
        <v>2990.2780713542438</v>
      </c>
      <c r="K37" s="359">
        <v>2994.9265435647922</v>
      </c>
      <c r="L37" s="359">
        <v>8520.6588904465316</v>
      </c>
      <c r="M37" s="359">
        <v>8445.4025906635961</v>
      </c>
      <c r="N37" s="359">
        <v>4256.4196412120091</v>
      </c>
      <c r="O37" s="359">
        <v>4027.0730466544555</v>
      </c>
      <c r="P37" s="359">
        <v>2206.4914106854294</v>
      </c>
      <c r="Q37" s="359">
        <v>2328.4794197467099</v>
      </c>
      <c r="R37" s="359">
        <v>801.53789329088613</v>
      </c>
      <c r="S37" s="359">
        <v>1397.4047632199686</v>
      </c>
      <c r="T37" s="9">
        <v>4.3099999999999996</v>
      </c>
      <c r="U37" s="9">
        <v>4520</v>
      </c>
      <c r="V37" s="9">
        <v>1240</v>
      </c>
      <c r="W37" s="9">
        <v>21940.141299902032</v>
      </c>
      <c r="X37" s="9">
        <v>23904.612617626241</v>
      </c>
      <c r="Y37" s="9">
        <v>21940.141299902032</v>
      </c>
      <c r="Z37" s="9">
        <v>251.93847013658615</v>
      </c>
      <c r="AA37" s="9">
        <v>1712.5328475876208</v>
      </c>
      <c r="AB37" s="9">
        <v>4797.2113011604606</v>
      </c>
      <c r="AC37" s="9">
        <v>19592</v>
      </c>
      <c r="AD37" s="9">
        <v>52.743046695585598</v>
      </c>
      <c r="AE37" s="9">
        <v>16381.5</v>
      </c>
      <c r="AF37" s="9">
        <v>29.447364229972901</v>
      </c>
      <c r="AG37" s="9">
        <v>35688.913757845963</v>
      </c>
      <c r="AH37" s="9">
        <v>32483.376645239077</v>
      </c>
      <c r="AI37" s="9">
        <v>34293.372599000002</v>
      </c>
      <c r="AJ37" s="9">
        <v>33376.300325748023</v>
      </c>
      <c r="AK37" s="9">
        <v>4647.9580595862662</v>
      </c>
      <c r="AL37" s="9">
        <v>25197.170172763424</v>
      </c>
      <c r="AM37" s="9">
        <v>6488</v>
      </c>
      <c r="AN37" s="9">
        <v>1</v>
      </c>
      <c r="AO37" s="9">
        <v>217</v>
      </c>
      <c r="AP37" s="9">
        <v>631</v>
      </c>
      <c r="AQ37" s="9">
        <v>5271</v>
      </c>
      <c r="AR37" s="9">
        <v>1904</v>
      </c>
      <c r="AS37" s="9">
        <v>368</v>
      </c>
      <c r="AT37" s="9">
        <v>1241</v>
      </c>
      <c r="AU37" s="9">
        <v>363</v>
      </c>
      <c r="AV37" s="59">
        <v>4396</v>
      </c>
      <c r="AW37" s="60">
        <v>4560</v>
      </c>
      <c r="AX37" s="60">
        <v>4698</v>
      </c>
      <c r="AY37" s="60">
        <v>5020</v>
      </c>
      <c r="AZ37" s="60">
        <v>5455</v>
      </c>
      <c r="BA37" s="60">
        <v>7266</v>
      </c>
      <c r="BB37" s="60">
        <v>1189</v>
      </c>
      <c r="BC37" s="60">
        <v>66</v>
      </c>
      <c r="BD37" s="60">
        <v>2184</v>
      </c>
      <c r="BE37" s="60">
        <v>28</v>
      </c>
      <c r="BF37" s="60">
        <v>3785</v>
      </c>
      <c r="BG37" s="60">
        <v>14</v>
      </c>
      <c r="BH37" s="363">
        <v>328</v>
      </c>
      <c r="BI37" s="61">
        <v>38</v>
      </c>
      <c r="BJ37" s="62">
        <v>212</v>
      </c>
      <c r="BK37" s="62">
        <v>373</v>
      </c>
      <c r="BL37" s="63">
        <v>167</v>
      </c>
      <c r="BM37" s="63">
        <v>609</v>
      </c>
      <c r="BN37" s="63">
        <v>50</v>
      </c>
      <c r="BO37" s="58">
        <v>11260</v>
      </c>
      <c r="BP37" s="10">
        <v>3462</v>
      </c>
      <c r="BQ37" s="10">
        <v>747</v>
      </c>
      <c r="BR37" s="10">
        <v>2813</v>
      </c>
      <c r="BS37" s="10">
        <v>864</v>
      </c>
      <c r="BT37" s="10">
        <v>157</v>
      </c>
      <c r="BU37" s="64">
        <f t="shared" si="0"/>
        <v>15.573590515011619</v>
      </c>
      <c r="BV37" s="10">
        <f t="shared" si="1"/>
        <v>14.169274573418353</v>
      </c>
      <c r="BW37" s="10">
        <f t="shared" si="2"/>
        <v>5.3750888234696985</v>
      </c>
      <c r="BX37" s="10">
        <f t="shared" si="3"/>
        <v>17.055686577469579</v>
      </c>
      <c r="BY37" s="399">
        <f t="shared" si="4"/>
        <v>4.5447495319419107E-2</v>
      </c>
      <c r="BZ37" s="106">
        <f t="shared" si="5"/>
        <v>2.1661099443899707</v>
      </c>
      <c r="CA37" s="467"/>
      <c r="CB37" s="468"/>
      <c r="CC37" s="469"/>
    </row>
    <row r="38" spans="1:81">
      <c r="A38" s="554">
        <v>35</v>
      </c>
      <c r="B38" s="9" t="s">
        <v>127</v>
      </c>
      <c r="C38" s="46" t="s">
        <v>174</v>
      </c>
      <c r="D38" s="9" t="s">
        <v>128</v>
      </c>
      <c r="E38" s="360">
        <v>50770</v>
      </c>
      <c r="F38" s="359">
        <v>49464.99999999992</v>
      </c>
      <c r="G38" s="333">
        <v>2431.5753154595322</v>
      </c>
      <c r="H38" s="359">
        <v>6091.4183385303058</v>
      </c>
      <c r="I38" s="359">
        <v>5956.0728457826453</v>
      </c>
      <c r="J38" s="359">
        <v>3414.4952523342754</v>
      </c>
      <c r="K38" s="359">
        <v>3464.4828650391919</v>
      </c>
      <c r="L38" s="359">
        <v>6468.1354122756811</v>
      </c>
      <c r="M38" s="359">
        <v>6931.7163107822935</v>
      </c>
      <c r="N38" s="359">
        <v>4803.7317427162334</v>
      </c>
      <c r="O38" s="359">
        <v>4594.081401171723</v>
      </c>
      <c r="P38" s="359">
        <v>2630.0703896835121</v>
      </c>
      <c r="Q38" s="359">
        <v>2598.6878389952617</v>
      </c>
      <c r="R38" s="359">
        <v>928.94591450152052</v>
      </c>
      <c r="S38" s="359">
        <v>1583.161688187279</v>
      </c>
      <c r="T38" s="9">
        <v>7.28</v>
      </c>
      <c r="U38" s="9">
        <v>4801</v>
      </c>
      <c r="V38" s="9">
        <v>1243</v>
      </c>
      <c r="W38" s="9">
        <v>16548.171212009434</v>
      </c>
      <c r="X38" s="9">
        <v>17327.387955584913</v>
      </c>
      <c r="Y38" s="9">
        <v>16548.171212009434</v>
      </c>
      <c r="Z38" s="9">
        <v>53.861570875843071</v>
      </c>
      <c r="AA38" s="9">
        <v>725.35517269963304</v>
      </c>
      <c r="AB38" s="9">
        <v>8353.7190766871518</v>
      </c>
      <c r="AC38" s="9">
        <v>16088</v>
      </c>
      <c r="AD38" s="9">
        <v>49.623919935351502</v>
      </c>
      <c r="AE38" s="9">
        <v>15950</v>
      </c>
      <c r="AF38" s="9">
        <v>28.173481629084399</v>
      </c>
      <c r="AG38" s="9">
        <v>8033.7501405145167</v>
      </c>
      <c r="AH38" s="9">
        <v>7140.6971763486754</v>
      </c>
      <c r="AI38" s="9">
        <v>8225.1427650000005</v>
      </c>
      <c r="AJ38" s="9">
        <v>32071.877174756457</v>
      </c>
      <c r="AK38" s="9">
        <v>4447.09357177939</v>
      </c>
      <c r="AL38" s="9">
        <v>22805.792909160329</v>
      </c>
      <c r="AM38" s="9">
        <v>2430</v>
      </c>
      <c r="AN38" s="9">
        <v>4</v>
      </c>
      <c r="AO38" s="9">
        <v>67</v>
      </c>
      <c r="AP38" s="9">
        <v>379</v>
      </c>
      <c r="AQ38" s="9">
        <v>1682</v>
      </c>
      <c r="AR38" s="9">
        <v>555</v>
      </c>
      <c r="AS38" s="9">
        <v>298</v>
      </c>
      <c r="AT38" s="9">
        <v>553</v>
      </c>
      <c r="AU38" s="9">
        <v>96</v>
      </c>
      <c r="AV38" s="59">
        <v>3283</v>
      </c>
      <c r="AW38" s="60">
        <v>3721</v>
      </c>
      <c r="AX38" s="60">
        <v>4024</v>
      </c>
      <c r="AY38" s="60">
        <v>4308</v>
      </c>
      <c r="AZ38" s="60">
        <v>4642</v>
      </c>
      <c r="BA38" s="60">
        <v>5517</v>
      </c>
      <c r="BB38" s="60">
        <v>764</v>
      </c>
      <c r="BC38" s="60">
        <v>413</v>
      </c>
      <c r="BD38" s="60">
        <v>434</v>
      </c>
      <c r="BE38" s="60">
        <v>45</v>
      </c>
      <c r="BF38" s="60">
        <v>3612</v>
      </c>
      <c r="BG38" s="60">
        <v>249</v>
      </c>
      <c r="BH38" s="363">
        <v>276</v>
      </c>
      <c r="BI38" s="61">
        <v>44</v>
      </c>
      <c r="BJ38" s="62">
        <v>162</v>
      </c>
      <c r="BK38" s="62">
        <v>385</v>
      </c>
      <c r="BL38" s="63">
        <v>230</v>
      </c>
      <c r="BM38" s="63">
        <v>741</v>
      </c>
      <c r="BN38" s="63">
        <v>105</v>
      </c>
      <c r="BO38" s="58">
        <v>10004</v>
      </c>
      <c r="BP38" s="10">
        <v>4700</v>
      </c>
      <c r="BQ38" s="10">
        <v>1372</v>
      </c>
      <c r="BR38" s="10">
        <v>3679</v>
      </c>
      <c r="BS38" s="10">
        <v>829</v>
      </c>
      <c r="BT38" s="10">
        <v>226</v>
      </c>
      <c r="BU38" s="64">
        <f t="shared" si="0"/>
        <v>16.317880951398024</v>
      </c>
      <c r="BV38" s="10">
        <f t="shared" si="1"/>
        <v>15.649177865900304</v>
      </c>
      <c r="BW38" s="10">
        <f t="shared" si="2"/>
        <v>8.5741324921135647</v>
      </c>
      <c r="BX38" s="10">
        <f t="shared" si="3"/>
        <v>15.200469354134169</v>
      </c>
      <c r="BY38" s="399">
        <f t="shared" si="4"/>
        <v>4.9157491467897226E-2</v>
      </c>
      <c r="BZ38" s="106">
        <f t="shared" si="5"/>
        <v>2.989152055914305</v>
      </c>
      <c r="CA38" s="467"/>
      <c r="CB38" s="468"/>
      <c r="CC38" s="469"/>
    </row>
    <row r="39" spans="1:81">
      <c r="A39" s="554">
        <v>36</v>
      </c>
      <c r="B39" s="9" t="s">
        <v>129</v>
      </c>
      <c r="C39" s="46" t="s">
        <v>175</v>
      </c>
      <c r="D39" s="9" t="s">
        <v>130</v>
      </c>
      <c r="E39" s="360">
        <v>34608</v>
      </c>
      <c r="F39" s="359">
        <v>36362.999991609329</v>
      </c>
      <c r="G39" s="333">
        <v>1486.2833316842648</v>
      </c>
      <c r="H39" s="359">
        <v>4621.4629808419704</v>
      </c>
      <c r="I39" s="359">
        <v>4320.8280279224564</v>
      </c>
      <c r="J39" s="359">
        <v>2790.0598501662089</v>
      </c>
      <c r="K39" s="359">
        <v>2656.195939674978</v>
      </c>
      <c r="L39" s="359">
        <v>4852.6234462525226</v>
      </c>
      <c r="M39" s="359">
        <v>5204.3564296707382</v>
      </c>
      <c r="N39" s="359">
        <v>3359.7218612733795</v>
      </c>
      <c r="O39" s="359">
        <v>3336.6546843041069</v>
      </c>
      <c r="P39" s="359">
        <v>1719.421448892138</v>
      </c>
      <c r="Q39" s="359">
        <v>1600.0987511496812</v>
      </c>
      <c r="R39" s="359">
        <v>702.01599719403521</v>
      </c>
      <c r="S39" s="359">
        <v>1199.5605742671205</v>
      </c>
      <c r="T39" s="9">
        <v>5.39</v>
      </c>
      <c r="U39" s="9">
        <v>3363</v>
      </c>
      <c r="V39" s="9">
        <v>1032</v>
      </c>
      <c r="W39" s="9">
        <v>12556.491042801934</v>
      </c>
      <c r="X39" s="9">
        <v>13422.552678142883</v>
      </c>
      <c r="Y39" s="9">
        <v>12556.491042801934</v>
      </c>
      <c r="Z39" s="9">
        <v>29.146353307766798</v>
      </c>
      <c r="AA39" s="9">
        <v>836.91528203318364</v>
      </c>
      <c r="AB39" s="9">
        <v>3704.4437267686894</v>
      </c>
      <c r="AC39" s="9">
        <v>11574</v>
      </c>
      <c r="AD39" s="9">
        <v>40.907127429805598</v>
      </c>
      <c r="AE39" s="9">
        <v>14454</v>
      </c>
      <c r="AF39" s="9">
        <v>35.048781879386098</v>
      </c>
      <c r="AG39" s="9">
        <v>8357.0284456296322</v>
      </c>
      <c r="AH39" s="9">
        <v>7546.6138623149718</v>
      </c>
      <c r="AI39" s="9">
        <v>7747.4744000000001</v>
      </c>
      <c r="AJ39" s="9">
        <v>23736.672531389511</v>
      </c>
      <c r="AK39" s="9">
        <v>3691.7959714561239</v>
      </c>
      <c r="AL39" s="9">
        <v>16274.686172617436</v>
      </c>
      <c r="AM39" s="9">
        <v>2187</v>
      </c>
      <c r="AN39" s="9">
        <v>2</v>
      </c>
      <c r="AO39" s="9">
        <v>72</v>
      </c>
      <c r="AP39" s="9">
        <v>385</v>
      </c>
      <c r="AQ39" s="9">
        <v>1471</v>
      </c>
      <c r="AR39" s="9">
        <v>516</v>
      </c>
      <c r="AS39" s="9">
        <v>257</v>
      </c>
      <c r="AT39" s="9">
        <v>542</v>
      </c>
      <c r="AU39" s="9">
        <v>145</v>
      </c>
      <c r="AV39" s="59">
        <v>3950</v>
      </c>
      <c r="AW39" s="60">
        <v>4108</v>
      </c>
      <c r="AX39" s="60">
        <v>4300</v>
      </c>
      <c r="AY39" s="60">
        <v>4477</v>
      </c>
      <c r="AZ39" s="60">
        <v>4866</v>
      </c>
      <c r="BA39" s="60">
        <v>5206</v>
      </c>
      <c r="BB39" s="60">
        <v>554</v>
      </c>
      <c r="BC39" s="60">
        <v>248</v>
      </c>
      <c r="BD39" s="60">
        <v>393</v>
      </c>
      <c r="BE39" s="60">
        <v>20</v>
      </c>
      <c r="BF39" s="60">
        <v>3851</v>
      </c>
      <c r="BG39" s="60">
        <v>140</v>
      </c>
      <c r="BH39" s="363">
        <v>90</v>
      </c>
      <c r="BI39" s="61">
        <v>38</v>
      </c>
      <c r="BJ39" s="62">
        <v>134</v>
      </c>
      <c r="BK39" s="62">
        <v>436</v>
      </c>
      <c r="BL39" s="63">
        <v>217</v>
      </c>
      <c r="BM39" s="63">
        <v>694</v>
      </c>
      <c r="BN39" s="63">
        <v>61</v>
      </c>
      <c r="BO39" s="58">
        <v>8499</v>
      </c>
      <c r="BP39" s="10">
        <v>3319</v>
      </c>
      <c r="BQ39" s="10">
        <v>1057</v>
      </c>
      <c r="BR39" s="10">
        <v>2919</v>
      </c>
      <c r="BS39" s="10">
        <v>892</v>
      </c>
      <c r="BT39" s="10">
        <v>204</v>
      </c>
      <c r="BU39" s="64">
        <f t="shared" si="0"/>
        <v>18.489967059880502</v>
      </c>
      <c r="BV39" s="10">
        <f t="shared" si="1"/>
        <v>14.358267394625662</v>
      </c>
      <c r="BW39" s="10">
        <f t="shared" si="2"/>
        <v>5.1950998185117969</v>
      </c>
      <c r="BX39" s="10">
        <f t="shared" si="3"/>
        <v>22.143895719549679</v>
      </c>
      <c r="BY39" s="399">
        <f t="shared" si="4"/>
        <v>4.0873506917119627E-2</v>
      </c>
      <c r="BZ39" s="106">
        <f t="shared" si="5"/>
        <v>2.8959523697868272</v>
      </c>
      <c r="CA39" s="467"/>
      <c r="CB39" s="468"/>
      <c r="CC39" s="469"/>
    </row>
    <row r="40" spans="1:81">
      <c r="A40" s="554">
        <v>37</v>
      </c>
      <c r="B40" s="9" t="s">
        <v>131</v>
      </c>
      <c r="C40" s="46" t="s">
        <v>176</v>
      </c>
      <c r="D40" s="9" t="s">
        <v>132</v>
      </c>
      <c r="E40" s="360">
        <v>35494</v>
      </c>
      <c r="F40" s="359">
        <v>34598.883705700027</v>
      </c>
      <c r="G40" s="333">
        <v>1497.7189989068052</v>
      </c>
      <c r="H40" s="359">
        <v>4051.1800990136039</v>
      </c>
      <c r="I40" s="359">
        <v>3678.4929803368204</v>
      </c>
      <c r="J40" s="359">
        <v>2470.919636042112</v>
      </c>
      <c r="K40" s="359">
        <v>2095.4652184679994</v>
      </c>
      <c r="L40" s="359">
        <v>4419.4266953681054</v>
      </c>
      <c r="M40" s="359">
        <v>4765.8688745062427</v>
      </c>
      <c r="N40" s="359">
        <v>3375.8263741936803</v>
      </c>
      <c r="O40" s="359">
        <v>3565.9244905967535</v>
      </c>
      <c r="P40" s="359">
        <v>2090.886358162727</v>
      </c>
      <c r="Q40" s="359">
        <v>2044.6657969272478</v>
      </c>
      <c r="R40" s="359">
        <v>808.23999773593755</v>
      </c>
      <c r="S40" s="359">
        <v>1231.9871843487929</v>
      </c>
      <c r="T40" s="9">
        <v>22.44</v>
      </c>
      <c r="U40" s="9">
        <v>2709</v>
      </c>
      <c r="V40" s="9">
        <v>1034</v>
      </c>
      <c r="W40" s="9">
        <v>12599.899754692631</v>
      </c>
      <c r="X40" s="9">
        <v>13264.127536703752</v>
      </c>
      <c r="Y40" s="9">
        <v>12599.899754692631</v>
      </c>
      <c r="Z40" s="9">
        <v>134.30377486463772</v>
      </c>
      <c r="AA40" s="9">
        <v>529.92400714648136</v>
      </c>
      <c r="AB40" s="9">
        <v>7474.8637362901709</v>
      </c>
      <c r="AC40" s="9">
        <v>12526</v>
      </c>
      <c r="AD40" s="9">
        <v>62.838431435188902</v>
      </c>
      <c r="AE40" s="9">
        <v>19954.666666666701</v>
      </c>
      <c r="AF40" s="9">
        <v>16.6736378339189</v>
      </c>
      <c r="AG40" s="9">
        <v>16843.868436632431</v>
      </c>
      <c r="AH40" s="9">
        <v>15799.024577745146</v>
      </c>
      <c r="AI40" s="9">
        <v>12228.392233</v>
      </c>
      <c r="AJ40" s="9">
        <v>22579.09982872193</v>
      </c>
      <c r="AK40" s="9">
        <v>2476.1052764547862</v>
      </c>
      <c r="AL40" s="9">
        <v>16734.992208090302</v>
      </c>
      <c r="AM40" s="9">
        <v>3048</v>
      </c>
      <c r="AN40" s="9">
        <v>8</v>
      </c>
      <c r="AO40" s="9">
        <v>119</v>
      </c>
      <c r="AP40" s="9">
        <v>294</v>
      </c>
      <c r="AQ40" s="9">
        <v>2306</v>
      </c>
      <c r="AR40" s="9">
        <v>628</v>
      </c>
      <c r="AS40" s="9">
        <v>321</v>
      </c>
      <c r="AT40" s="9">
        <v>887</v>
      </c>
      <c r="AU40" s="9">
        <v>461</v>
      </c>
      <c r="AV40" s="59">
        <v>1314</v>
      </c>
      <c r="AW40" s="60">
        <v>1460</v>
      </c>
      <c r="AX40" s="60">
        <v>1472</v>
      </c>
      <c r="AY40" s="60">
        <v>1568</v>
      </c>
      <c r="AZ40" s="60">
        <v>1813</v>
      </c>
      <c r="BA40" s="60">
        <v>2731</v>
      </c>
      <c r="BB40" s="60">
        <v>452</v>
      </c>
      <c r="BC40" s="60">
        <v>211</v>
      </c>
      <c r="BD40" s="60">
        <v>273</v>
      </c>
      <c r="BE40" s="60">
        <v>18</v>
      </c>
      <c r="BF40" s="60">
        <v>1662</v>
      </c>
      <c r="BG40" s="60">
        <v>115</v>
      </c>
      <c r="BH40" s="363">
        <v>270</v>
      </c>
      <c r="BI40" s="61">
        <v>24</v>
      </c>
      <c r="BJ40" s="62">
        <v>115</v>
      </c>
      <c r="BK40" s="62">
        <v>360</v>
      </c>
      <c r="BL40" s="63">
        <v>100</v>
      </c>
      <c r="BM40" s="63">
        <v>458</v>
      </c>
      <c r="BN40" s="63">
        <v>69</v>
      </c>
      <c r="BO40" s="58">
        <v>5977</v>
      </c>
      <c r="BP40" s="10">
        <v>3130</v>
      </c>
      <c r="BQ40" s="10">
        <v>745</v>
      </c>
      <c r="BR40" s="10">
        <v>1854</v>
      </c>
      <c r="BS40" s="10">
        <v>429</v>
      </c>
      <c r="BT40" s="10">
        <v>94</v>
      </c>
      <c r="BU40" s="64">
        <f t="shared" si="0"/>
        <v>12.8889319230552</v>
      </c>
      <c r="BV40" s="10">
        <f t="shared" si="1"/>
        <v>17.849649109220451</v>
      </c>
      <c r="BW40" s="10">
        <f t="shared" si="2"/>
        <v>7.9788935081547816</v>
      </c>
      <c r="BX40" s="10">
        <f t="shared" si="3"/>
        <v>8.1290147649773239</v>
      </c>
      <c r="BY40" s="399">
        <f t="shared" si="4"/>
        <v>4.3288072865196571E-2</v>
      </c>
      <c r="BZ40" s="106">
        <f t="shared" si="5"/>
        <v>2.7459649980797844</v>
      </c>
      <c r="CA40" s="467"/>
      <c r="CB40" s="468"/>
      <c r="CC40" s="469"/>
    </row>
    <row r="41" spans="1:81">
      <c r="A41" s="554">
        <v>38</v>
      </c>
      <c r="B41" s="9" t="s">
        <v>133</v>
      </c>
      <c r="C41" s="46" t="s">
        <v>177</v>
      </c>
      <c r="D41" s="9" t="s">
        <v>134</v>
      </c>
      <c r="E41" s="360">
        <v>6075</v>
      </c>
      <c r="F41" s="359">
        <v>6830.1289910595206</v>
      </c>
      <c r="G41" s="333">
        <v>302.29935757944713</v>
      </c>
      <c r="H41" s="359">
        <v>764.2560075529525</v>
      </c>
      <c r="I41" s="359">
        <v>708.73228558597293</v>
      </c>
      <c r="J41" s="359">
        <v>430.86335560856423</v>
      </c>
      <c r="K41" s="359">
        <v>450.61913798110885</v>
      </c>
      <c r="L41" s="359">
        <v>1075.9425851555641</v>
      </c>
      <c r="M41" s="359">
        <v>1115.2217773117641</v>
      </c>
      <c r="N41" s="359">
        <v>607.79789527730907</v>
      </c>
      <c r="O41" s="359">
        <v>680.39632046698205</v>
      </c>
      <c r="P41" s="359">
        <v>281.00541323429434</v>
      </c>
      <c r="Q41" s="359">
        <v>265.19548558625922</v>
      </c>
      <c r="R41" s="359">
        <v>164.55865188112296</v>
      </c>
      <c r="S41" s="359">
        <v>285.54007541762832</v>
      </c>
      <c r="T41" s="9">
        <v>3.78</v>
      </c>
      <c r="U41" s="9">
        <v>585</v>
      </c>
      <c r="V41" s="9">
        <v>226</v>
      </c>
      <c r="W41" s="9">
        <v>2731.9999993508718</v>
      </c>
      <c r="X41" s="9">
        <v>2942.5542718681918</v>
      </c>
      <c r="Y41" s="9">
        <v>2731.9999993508718</v>
      </c>
      <c r="Z41" s="9">
        <v>23.060706037611258</v>
      </c>
      <c r="AA41" s="9">
        <v>187.49356647970893</v>
      </c>
      <c r="AB41" s="9">
        <v>1666.0524130310976</v>
      </c>
      <c r="AC41" s="9">
        <v>2608</v>
      </c>
      <c r="AD41" s="9">
        <v>69.873514756611698</v>
      </c>
      <c r="AE41" s="9">
        <v>22461.9047619048</v>
      </c>
      <c r="AF41" s="9">
        <v>11.4049331168329</v>
      </c>
      <c r="AG41" s="9">
        <v>2040.7477799732681</v>
      </c>
      <c r="AH41" s="9">
        <v>1809.3015988589159</v>
      </c>
      <c r="AI41" s="9">
        <v>1924.7036419999999</v>
      </c>
      <c r="AJ41" s="9">
        <v>4674.8861810581657</v>
      </c>
      <c r="AK41" s="9">
        <v>398.71189028450414</v>
      </c>
      <c r="AL41" s="9">
        <v>3700.8318926113438</v>
      </c>
      <c r="AM41" s="9">
        <v>484</v>
      </c>
      <c r="AN41" s="9">
        <v>1</v>
      </c>
      <c r="AO41" s="9">
        <v>25</v>
      </c>
      <c r="AP41" s="9">
        <v>82</v>
      </c>
      <c r="AQ41" s="9">
        <v>310</v>
      </c>
      <c r="AR41" s="9">
        <v>91</v>
      </c>
      <c r="AS41" s="9">
        <v>66</v>
      </c>
      <c r="AT41" s="9">
        <v>138</v>
      </c>
      <c r="AU41" s="9">
        <v>27</v>
      </c>
      <c r="AV41" s="59">
        <v>225</v>
      </c>
      <c r="AW41" s="60">
        <v>245</v>
      </c>
      <c r="AX41" s="60"/>
      <c r="AY41" s="60">
        <v>258</v>
      </c>
      <c r="AZ41" s="60">
        <v>305</v>
      </c>
      <c r="BA41" s="60">
        <v>390</v>
      </c>
      <c r="BB41" s="60">
        <v>147</v>
      </c>
      <c r="BC41" s="60">
        <v>35</v>
      </c>
      <c r="BD41" s="60">
        <v>129</v>
      </c>
      <c r="BE41" s="60">
        <v>5</v>
      </c>
      <c r="BF41" s="60">
        <v>58</v>
      </c>
      <c r="BG41" s="60">
        <v>16</v>
      </c>
      <c r="BH41" s="363">
        <v>62</v>
      </c>
      <c r="BI41" s="61">
        <v>1</v>
      </c>
      <c r="BJ41" s="62">
        <v>18</v>
      </c>
      <c r="BK41" s="62">
        <v>73</v>
      </c>
      <c r="BL41" s="63">
        <v>21</v>
      </c>
      <c r="BM41" s="63">
        <v>54</v>
      </c>
      <c r="BN41" s="63">
        <v>11</v>
      </c>
      <c r="BO41" s="58">
        <v>1005</v>
      </c>
      <c r="BP41" s="10">
        <v>522</v>
      </c>
      <c r="BQ41" s="10">
        <v>82</v>
      </c>
      <c r="BR41" s="10">
        <v>261</v>
      </c>
      <c r="BS41" s="10">
        <v>67</v>
      </c>
      <c r="BT41" s="10">
        <v>21</v>
      </c>
      <c r="BU41" s="64">
        <f t="shared" si="0"/>
        <v>9.7257624603989665</v>
      </c>
      <c r="BV41" s="10">
        <f t="shared" si="1"/>
        <v>14.586834705807719</v>
      </c>
      <c r="BW41" s="10">
        <f t="shared" si="2"/>
        <v>7.5471698113207548</v>
      </c>
      <c r="BX41" s="10">
        <f t="shared" si="3"/>
        <v>6.8146401283472251</v>
      </c>
      <c r="BY41" s="399">
        <f t="shared" si="4"/>
        <v>4.4259684989134164E-2</v>
      </c>
      <c r="BZ41" s="106">
        <f t="shared" si="5"/>
        <v>2.5000472154767102</v>
      </c>
      <c r="CA41" s="467"/>
      <c r="CB41" s="468"/>
      <c r="CC41" s="469"/>
    </row>
    <row r="42" spans="1:81">
      <c r="A42" s="554">
        <v>39</v>
      </c>
      <c r="B42" s="9" t="s">
        <v>135</v>
      </c>
      <c r="C42" s="46" t="s">
        <v>178</v>
      </c>
      <c r="D42" s="9" t="s">
        <v>136</v>
      </c>
      <c r="E42" s="360">
        <v>28169</v>
      </c>
      <c r="F42" s="359">
        <v>29155.300966581224</v>
      </c>
      <c r="G42" s="333">
        <v>1289.7596564645823</v>
      </c>
      <c r="H42" s="359">
        <v>2866.9509616764453</v>
      </c>
      <c r="I42" s="359">
        <v>2927.7783211931901</v>
      </c>
      <c r="J42" s="359">
        <v>1736.1124356525029</v>
      </c>
      <c r="K42" s="359">
        <v>1904.9743287450165</v>
      </c>
      <c r="L42" s="359">
        <v>3902.872479809077</v>
      </c>
      <c r="M42" s="359">
        <v>4434.268623040999</v>
      </c>
      <c r="N42" s="359">
        <v>2986.6215903254497</v>
      </c>
      <c r="O42" s="359">
        <v>2944.3836902983676</v>
      </c>
      <c r="P42" s="359">
        <v>1583.5090200348832</v>
      </c>
      <c r="Q42" s="359">
        <v>1693.5013186924334</v>
      </c>
      <c r="R42" s="359">
        <v>781.94113117681241</v>
      </c>
      <c r="S42" s="359">
        <v>1392.3870659360498</v>
      </c>
      <c r="T42" s="9">
        <v>4.04</v>
      </c>
      <c r="U42" s="9">
        <v>2200</v>
      </c>
      <c r="V42" s="9">
        <v>955</v>
      </c>
      <c r="W42" s="9">
        <v>12027.591837885702</v>
      </c>
      <c r="X42" s="9">
        <v>12852.964924107342</v>
      </c>
      <c r="Y42" s="9">
        <v>12027.591837885702</v>
      </c>
      <c r="Z42" s="9">
        <v>88.318269291146109</v>
      </c>
      <c r="AA42" s="9">
        <v>737.05481693049421</v>
      </c>
      <c r="AB42" s="9">
        <v>6045.1553545202096</v>
      </c>
      <c r="AC42" s="9">
        <v>12000</v>
      </c>
      <c r="AD42" s="9">
        <v>66.3</v>
      </c>
      <c r="AE42" s="9">
        <v>20913.333333333299</v>
      </c>
      <c r="AF42" s="9">
        <v>19.746897055244599</v>
      </c>
      <c r="AG42" s="9">
        <v>5265.0128302682951</v>
      </c>
      <c r="AH42" s="9">
        <v>4325.8224453670828</v>
      </c>
      <c r="AI42" s="9">
        <v>5212.3652599999996</v>
      </c>
      <c r="AJ42" s="9">
        <v>19367.657667853549</v>
      </c>
      <c r="AK42" s="9">
        <v>1761.8622028655209</v>
      </c>
      <c r="AL42" s="9">
        <v>14682.313568353136</v>
      </c>
      <c r="AM42" s="9">
        <v>2182</v>
      </c>
      <c r="AN42" s="9">
        <v>4</v>
      </c>
      <c r="AO42" s="9">
        <v>59</v>
      </c>
      <c r="AP42" s="9">
        <v>327</v>
      </c>
      <c r="AQ42" s="9">
        <v>1531</v>
      </c>
      <c r="AR42" s="9">
        <v>406</v>
      </c>
      <c r="AS42" s="9">
        <v>261</v>
      </c>
      <c r="AT42" s="9">
        <v>464</v>
      </c>
      <c r="AU42" s="9">
        <v>92</v>
      </c>
      <c r="AV42" s="59">
        <v>1251</v>
      </c>
      <c r="AW42" s="60">
        <v>1405</v>
      </c>
      <c r="AX42" s="60">
        <v>1443</v>
      </c>
      <c r="AY42" s="60">
        <v>1532</v>
      </c>
      <c r="AZ42" s="60">
        <v>1694</v>
      </c>
      <c r="BA42" s="60">
        <v>2364</v>
      </c>
      <c r="BB42" s="60">
        <v>475</v>
      </c>
      <c r="BC42" s="60">
        <v>91</v>
      </c>
      <c r="BD42" s="60">
        <v>543</v>
      </c>
      <c r="BE42" s="60">
        <v>13</v>
      </c>
      <c r="BF42" s="60">
        <v>1207</v>
      </c>
      <c r="BG42" s="60">
        <v>35</v>
      </c>
      <c r="BH42" s="363">
        <v>226</v>
      </c>
      <c r="BI42" s="61">
        <v>7</v>
      </c>
      <c r="BJ42" s="62">
        <v>187</v>
      </c>
      <c r="BK42" s="62">
        <v>346</v>
      </c>
      <c r="BL42" s="63">
        <v>75</v>
      </c>
      <c r="BM42" s="63">
        <v>343</v>
      </c>
      <c r="BN42" s="63">
        <v>73</v>
      </c>
      <c r="BO42" s="58">
        <v>4959</v>
      </c>
      <c r="BP42" s="10">
        <v>2264</v>
      </c>
      <c r="BQ42" s="10">
        <v>316</v>
      </c>
      <c r="BR42" s="10">
        <v>1246</v>
      </c>
      <c r="BS42" s="10">
        <v>367</v>
      </c>
      <c r="BT42" s="10">
        <v>69</v>
      </c>
      <c r="BU42" s="64">
        <f t="shared" si="0"/>
        <v>10.714201960485074</v>
      </c>
      <c r="BV42" s="10">
        <f t="shared" si="1"/>
        <v>18.697589649610151</v>
      </c>
      <c r="BW42" s="10">
        <f t="shared" si="2"/>
        <v>7.5212224108658745</v>
      </c>
      <c r="BX42" s="10">
        <f t="shared" si="3"/>
        <v>8.5904880727428488</v>
      </c>
      <c r="BY42" s="399">
        <f t="shared" si="4"/>
        <v>4.4237569625604198E-2</v>
      </c>
      <c r="BZ42" s="106">
        <f t="shared" si="5"/>
        <v>2.4240347826524147</v>
      </c>
      <c r="CA42" s="467"/>
      <c r="CB42" s="468"/>
      <c r="CC42" s="469"/>
    </row>
    <row r="43" spans="1:81">
      <c r="A43" s="554">
        <v>40</v>
      </c>
      <c r="B43" s="9" t="s">
        <v>137</v>
      </c>
      <c r="C43" s="46" t="s">
        <v>179</v>
      </c>
      <c r="D43" s="9" t="s">
        <v>138</v>
      </c>
      <c r="E43" s="360">
        <v>35810</v>
      </c>
      <c r="F43" s="359">
        <v>35325.000001676097</v>
      </c>
      <c r="G43" s="333">
        <v>1600.9904544188053</v>
      </c>
      <c r="H43" s="359">
        <v>4289.7636151298702</v>
      </c>
      <c r="I43" s="359">
        <v>4032.6863831994997</v>
      </c>
      <c r="J43" s="359">
        <v>2874.4667003698041</v>
      </c>
      <c r="K43" s="359">
        <v>2523.83099223103</v>
      </c>
      <c r="L43" s="359">
        <v>4849.6663985823343</v>
      </c>
      <c r="M43" s="359">
        <v>4830.7998727375889</v>
      </c>
      <c r="N43" s="359">
        <v>3149.1350100785512</v>
      </c>
      <c r="O43" s="359">
        <v>3405.7173089139883</v>
      </c>
      <c r="P43" s="359">
        <v>1959.4493523116844</v>
      </c>
      <c r="Q43" s="359">
        <v>1998.3152853568063</v>
      </c>
      <c r="R43" s="359">
        <v>563.39475591526104</v>
      </c>
      <c r="S43" s="359">
        <v>847.77432684965743</v>
      </c>
      <c r="T43" s="9">
        <v>10.37</v>
      </c>
      <c r="U43" s="9">
        <v>3102</v>
      </c>
      <c r="V43" s="9">
        <v>694</v>
      </c>
      <c r="W43" s="9">
        <v>11428.727402742121</v>
      </c>
      <c r="X43" s="9">
        <v>12052.495211150772</v>
      </c>
      <c r="Y43" s="9">
        <v>11428.727402742121</v>
      </c>
      <c r="Z43" s="9">
        <v>71.518975022855415</v>
      </c>
      <c r="AA43" s="9">
        <v>552.24883338579446</v>
      </c>
      <c r="AB43" s="9">
        <v>6894.9429755636929</v>
      </c>
      <c r="AC43" s="9">
        <v>11360</v>
      </c>
      <c r="AD43" s="9">
        <v>56.708927628103503</v>
      </c>
      <c r="AE43" s="9">
        <v>17790</v>
      </c>
      <c r="AF43" s="9">
        <v>21.1138021268304</v>
      </c>
      <c r="AG43" s="9">
        <v>15206.191147590203</v>
      </c>
      <c r="AH43" s="9">
        <v>14164.457543887978</v>
      </c>
      <c r="AI43" s="9">
        <v>14064.889276</v>
      </c>
      <c r="AJ43" s="9">
        <v>23523.638047160308</v>
      </c>
      <c r="AK43" s="9">
        <v>2952.1500509252401</v>
      </c>
      <c r="AL43" s="9">
        <v>16450.557484115747</v>
      </c>
      <c r="AM43" s="9">
        <v>2442</v>
      </c>
      <c r="AN43" s="9">
        <v>4</v>
      </c>
      <c r="AO43" s="9">
        <v>82</v>
      </c>
      <c r="AP43" s="9">
        <v>288</v>
      </c>
      <c r="AQ43" s="9">
        <v>1815</v>
      </c>
      <c r="AR43" s="9">
        <v>505</v>
      </c>
      <c r="AS43" s="9">
        <v>253</v>
      </c>
      <c r="AT43" s="9">
        <v>574</v>
      </c>
      <c r="AU43" s="9">
        <v>266</v>
      </c>
      <c r="AV43" s="59">
        <v>1736</v>
      </c>
      <c r="AW43" s="60">
        <v>1896</v>
      </c>
      <c r="AX43" s="60">
        <v>2047</v>
      </c>
      <c r="AY43" s="60">
        <v>2141</v>
      </c>
      <c r="AZ43" s="60">
        <v>2389</v>
      </c>
      <c r="BA43" s="60">
        <v>2941</v>
      </c>
      <c r="BB43" s="60">
        <v>550</v>
      </c>
      <c r="BC43" s="60">
        <v>336</v>
      </c>
      <c r="BD43" s="60">
        <v>306</v>
      </c>
      <c r="BE43" s="60">
        <v>34</v>
      </c>
      <c r="BF43" s="60">
        <v>1469</v>
      </c>
      <c r="BG43" s="60">
        <v>246</v>
      </c>
      <c r="BH43" s="363">
        <v>187</v>
      </c>
      <c r="BI43" s="61">
        <v>5</v>
      </c>
      <c r="BJ43" s="62">
        <v>73</v>
      </c>
      <c r="BK43" s="62">
        <v>152</v>
      </c>
      <c r="BL43" s="63">
        <v>457</v>
      </c>
      <c r="BM43" s="63">
        <v>10571</v>
      </c>
      <c r="BN43" s="63">
        <v>61</v>
      </c>
      <c r="BO43" s="58">
        <v>6353</v>
      </c>
      <c r="BP43" s="10">
        <v>3401</v>
      </c>
      <c r="BQ43" s="10">
        <v>945</v>
      </c>
      <c r="BR43" s="10">
        <v>2365</v>
      </c>
      <c r="BS43" s="10">
        <v>510</v>
      </c>
      <c r="BT43" s="10">
        <v>146</v>
      </c>
      <c r="BU43" s="64">
        <f t="shared" si="0"/>
        <v>15.215144822410497</v>
      </c>
      <c r="BV43" s="10">
        <f t="shared" si="1"/>
        <v>15.198680028814337</v>
      </c>
      <c r="BW43" s="10">
        <f t="shared" si="2"/>
        <v>7.915151515151515</v>
      </c>
      <c r="BX43" s="10">
        <f t="shared" si="3"/>
        <v>11.058008236701255</v>
      </c>
      <c r="BY43" s="399">
        <f t="shared" si="4"/>
        <v>4.5321739684156877E-2</v>
      </c>
      <c r="BZ43" s="106">
        <f t="shared" si="5"/>
        <v>3.0908953164112121</v>
      </c>
      <c r="CA43" s="467"/>
      <c r="CB43" s="468"/>
      <c r="CC43" s="469"/>
    </row>
    <row r="44" spans="1:81">
      <c r="A44" s="554">
        <v>41</v>
      </c>
      <c r="B44" s="9" t="s">
        <v>139</v>
      </c>
      <c r="C44" s="46" t="s">
        <v>180</v>
      </c>
      <c r="D44" s="9" t="s">
        <v>140</v>
      </c>
      <c r="E44" s="360">
        <v>12655</v>
      </c>
      <c r="F44" s="359">
        <v>12451.000000000007</v>
      </c>
      <c r="G44" s="333">
        <v>572.14060789800442</v>
      </c>
      <c r="H44" s="359">
        <v>1629.0560653174011</v>
      </c>
      <c r="I44" s="359">
        <v>1509.8702011718285</v>
      </c>
      <c r="J44" s="359">
        <v>988.87463448913809</v>
      </c>
      <c r="K44" s="359">
        <v>1007.8239137867145</v>
      </c>
      <c r="L44" s="359">
        <v>1626.2957778935729</v>
      </c>
      <c r="M44" s="359">
        <v>1827.3242054052305</v>
      </c>
      <c r="N44" s="359">
        <v>1066.7124781471143</v>
      </c>
      <c r="O44" s="359">
        <v>1205.6081183385409</v>
      </c>
      <c r="P44" s="359">
        <v>621.86357095760366</v>
      </c>
      <c r="Q44" s="359">
        <v>547.94310238217338</v>
      </c>
      <c r="R44" s="359">
        <v>144.95879571122813</v>
      </c>
      <c r="S44" s="359">
        <v>274.66913639945653</v>
      </c>
      <c r="T44" s="9">
        <v>0.23100000000000001</v>
      </c>
      <c r="U44" s="9">
        <v>3922.999221187556</v>
      </c>
      <c r="V44" s="9">
        <v>4345.9964810000001</v>
      </c>
      <c r="W44" s="9">
        <v>8252.2034349803489</v>
      </c>
      <c r="X44" s="9">
        <v>1569.2839187539184</v>
      </c>
      <c r="Y44" s="9">
        <v>6110.2760588686278</v>
      </c>
      <c r="Z44" s="9">
        <v>659</v>
      </c>
      <c r="AA44" s="9">
        <v>1</v>
      </c>
      <c r="AB44" s="9">
        <v>28</v>
      </c>
      <c r="AC44" s="9">
        <v>100</v>
      </c>
      <c r="AD44" s="9">
        <v>467</v>
      </c>
      <c r="AE44" s="9">
        <v>194</v>
      </c>
      <c r="AF44" s="9">
        <v>63</v>
      </c>
      <c r="AG44" s="9">
        <v>165</v>
      </c>
      <c r="AH44" s="9">
        <v>50</v>
      </c>
      <c r="AI44" s="10" t="s">
        <v>392</v>
      </c>
      <c r="AJ44" s="10" t="s">
        <v>392</v>
      </c>
      <c r="AK44" s="10" t="s">
        <v>392</v>
      </c>
      <c r="AL44" s="10" t="s">
        <v>392</v>
      </c>
      <c r="AM44" s="10" t="s">
        <v>392</v>
      </c>
      <c r="AN44" s="10" t="s">
        <v>392</v>
      </c>
      <c r="AO44" s="10" t="s">
        <v>392</v>
      </c>
      <c r="AP44" s="10" t="s">
        <v>392</v>
      </c>
      <c r="AQ44" s="10" t="s">
        <v>392</v>
      </c>
      <c r="AR44" s="10" t="s">
        <v>392</v>
      </c>
      <c r="AS44" s="10" t="s">
        <v>392</v>
      </c>
      <c r="AT44" s="10" t="s">
        <v>392</v>
      </c>
      <c r="AU44" s="10" t="s">
        <v>392</v>
      </c>
      <c r="AV44" s="59">
        <v>1068</v>
      </c>
      <c r="AW44" s="60">
        <v>1137</v>
      </c>
      <c r="AX44" s="60">
        <v>1132</v>
      </c>
      <c r="AY44" s="60">
        <v>1186</v>
      </c>
      <c r="AZ44" s="60">
        <v>1343</v>
      </c>
      <c r="BA44" s="60">
        <v>1856</v>
      </c>
      <c r="BB44" s="60">
        <v>184</v>
      </c>
      <c r="BC44" s="60">
        <v>79</v>
      </c>
      <c r="BD44" s="60">
        <v>178</v>
      </c>
      <c r="BE44" s="60">
        <v>7</v>
      </c>
      <c r="BF44" s="60">
        <v>1381</v>
      </c>
      <c r="BG44" s="60">
        <v>27</v>
      </c>
      <c r="BH44" s="363">
        <v>66</v>
      </c>
      <c r="BI44" s="61">
        <v>11</v>
      </c>
      <c r="BJ44" s="62">
        <v>35</v>
      </c>
      <c r="BK44" s="62">
        <v>74</v>
      </c>
      <c r="BL44" s="63">
        <v>206</v>
      </c>
      <c r="BM44" s="63">
        <v>4066</v>
      </c>
      <c r="BN44" s="63">
        <v>18</v>
      </c>
      <c r="BO44" s="58">
        <v>2933</v>
      </c>
      <c r="BP44" s="10">
        <v>1196</v>
      </c>
      <c r="BQ44" s="10">
        <v>386</v>
      </c>
      <c r="BR44" s="10">
        <v>1083</v>
      </c>
      <c r="BS44" s="10">
        <v>283</v>
      </c>
      <c r="BT44" s="10">
        <v>70</v>
      </c>
      <c r="BU44" s="64" t="s">
        <v>392</v>
      </c>
      <c r="BV44" s="10">
        <f t="shared" si="1"/>
        <v>12.765517672881382</v>
      </c>
      <c r="BW44" s="10">
        <f t="shared" si="2"/>
        <v>5.7030277892990462</v>
      </c>
      <c r="BX44" s="10">
        <f t="shared" si="3"/>
        <v>18.358593592173655</v>
      </c>
      <c r="BY44" s="399">
        <f>G44/F44</f>
        <v>4.5951378033732559E-2</v>
      </c>
      <c r="BZ44" s="106">
        <f t="shared" si="5"/>
        <v>1.5088091438974149</v>
      </c>
      <c r="CA44" s="467"/>
      <c r="CB44" s="468"/>
      <c r="CC44" s="469"/>
    </row>
    <row r="45" spans="1:81" ht="16.5">
      <c r="A45" s="554">
        <v>42</v>
      </c>
      <c r="C45" s="46" t="s">
        <v>244</v>
      </c>
      <c r="E45" s="333">
        <f>SUM(E5:E44)</f>
        <v>1506466</v>
      </c>
      <c r="F45" s="333">
        <f t="shared" ref="F45:S45" si="6">SUM(F5:F44)</f>
        <v>1552694.147501179</v>
      </c>
      <c r="G45" s="333">
        <f t="shared" si="6"/>
        <v>70082.76117492975</v>
      </c>
      <c r="H45" s="333">
        <f t="shared" si="6"/>
        <v>178288.76502411423</v>
      </c>
      <c r="I45" s="333">
        <f t="shared" si="6"/>
        <v>171030.42820742176</v>
      </c>
      <c r="J45" s="333">
        <f t="shared" si="6"/>
        <v>102775.03290019892</v>
      </c>
      <c r="K45" s="333">
        <f t="shared" si="6"/>
        <v>101577.84313317774</v>
      </c>
      <c r="L45" s="333">
        <f t="shared" si="6"/>
        <v>226479.74058844885</v>
      </c>
      <c r="M45" s="333">
        <f t="shared" si="6"/>
        <v>234032.53466187406</v>
      </c>
      <c r="N45" s="333">
        <f t="shared" si="6"/>
        <v>142849.40654767593</v>
      </c>
      <c r="O45" s="333">
        <f t="shared" si="6"/>
        <v>147359.19171966449</v>
      </c>
      <c r="P45" s="333">
        <f t="shared" si="6"/>
        <v>81347.268245585015</v>
      </c>
      <c r="Q45" s="333">
        <f t="shared" si="6"/>
        <v>82884.754801536794</v>
      </c>
      <c r="R45" s="333">
        <f t="shared" si="6"/>
        <v>31825.332720164668</v>
      </c>
      <c r="S45" s="333">
        <f t="shared" si="6"/>
        <v>52243.848951316315</v>
      </c>
      <c r="T45" s="10">
        <f>SUM(T5:T44)</f>
        <v>234.12099999999995</v>
      </c>
      <c r="U45" s="10">
        <f t="shared" ref="U45:BT45" si="7">SUM(U5:U44)</f>
        <v>144635.99922118755</v>
      </c>
      <c r="V45" s="10">
        <f t="shared" si="7"/>
        <v>45982.996481000002</v>
      </c>
      <c r="W45" s="10">
        <f t="shared" si="7"/>
        <v>597435.29515006533</v>
      </c>
      <c r="X45" s="10">
        <f t="shared" si="7"/>
        <v>630241.09220016946</v>
      </c>
      <c r="Y45" s="10">
        <f t="shared" si="7"/>
        <v>595293.36777395359</v>
      </c>
      <c r="Z45" s="10">
        <f t="shared" si="7"/>
        <v>5920.173966710925</v>
      </c>
      <c r="AA45" s="10">
        <f t="shared" si="7"/>
        <v>34228.542599619796</v>
      </c>
      <c r="AB45" s="10">
        <f t="shared" si="7"/>
        <v>237635.5436879333</v>
      </c>
      <c r="AC45" s="10">
        <f t="shared" si="7"/>
        <v>562992</v>
      </c>
      <c r="AD45" s="10">
        <f t="shared" si="7"/>
        <v>2661.5014895229938</v>
      </c>
      <c r="AE45" s="10">
        <f t="shared" si="7"/>
        <v>704343.12104469759</v>
      </c>
      <c r="AF45" s="10">
        <f t="shared" si="7"/>
        <v>1045.1322026944704</v>
      </c>
      <c r="AG45" s="10">
        <f t="shared" si="7"/>
        <v>553094.65530842845</v>
      </c>
      <c r="AH45" s="64">
        <f t="shared" si="7"/>
        <v>502670.15634543233</v>
      </c>
      <c r="AI45" s="64">
        <f t="shared" si="7"/>
        <v>530874.67265600001</v>
      </c>
      <c r="AJ45" s="64">
        <f t="shared" si="7"/>
        <v>1021934.0143339473</v>
      </c>
      <c r="AK45" s="64">
        <f t="shared" si="7"/>
        <v>138082.38224832271</v>
      </c>
      <c r="AL45" s="64">
        <f t="shared" si="7"/>
        <v>749843.99174811563</v>
      </c>
      <c r="AM45" s="64">
        <f t="shared" si="7"/>
        <v>130491</v>
      </c>
      <c r="AN45" s="64">
        <f t="shared" si="7"/>
        <v>128</v>
      </c>
      <c r="AO45" s="64">
        <f t="shared" si="7"/>
        <v>4680</v>
      </c>
      <c r="AP45" s="64">
        <f t="shared" si="7"/>
        <v>21387</v>
      </c>
      <c r="AQ45" s="64">
        <f t="shared" si="7"/>
        <v>91819</v>
      </c>
      <c r="AR45" s="64">
        <f t="shared" si="7"/>
        <v>26636</v>
      </c>
      <c r="AS45" s="64">
        <f t="shared" si="7"/>
        <v>12477</v>
      </c>
      <c r="AT45" s="64">
        <f t="shared" si="7"/>
        <v>29683</v>
      </c>
      <c r="AU45" s="64">
        <f t="shared" si="7"/>
        <v>7806</v>
      </c>
      <c r="AV45" s="64">
        <f t="shared" si="7"/>
        <v>118620</v>
      </c>
      <c r="AW45" s="64">
        <f t="shared" si="7"/>
        <v>125503</v>
      </c>
      <c r="AX45" s="64">
        <f t="shared" si="7"/>
        <v>129310</v>
      </c>
      <c r="AY45" s="64">
        <f t="shared" si="7"/>
        <v>139053</v>
      </c>
      <c r="AZ45" s="64">
        <f t="shared" si="7"/>
        <v>151304</v>
      </c>
      <c r="BA45" s="64">
        <f t="shared" si="7"/>
        <v>179294</v>
      </c>
      <c r="BB45" s="64">
        <f t="shared" si="7"/>
        <v>31787</v>
      </c>
      <c r="BC45" s="64">
        <f t="shared" si="7"/>
        <v>8273</v>
      </c>
      <c r="BD45" s="64">
        <f t="shared" si="7"/>
        <v>30718</v>
      </c>
      <c r="BE45" s="64">
        <f t="shared" si="7"/>
        <v>1303</v>
      </c>
      <c r="BF45" s="64">
        <f t="shared" si="7"/>
        <v>103598</v>
      </c>
      <c r="BG45" s="64">
        <f t="shared" si="7"/>
        <v>3607</v>
      </c>
      <c r="BH45" s="337">
        <f t="shared" si="7"/>
        <v>9781</v>
      </c>
      <c r="BI45" s="64">
        <f t="shared" si="7"/>
        <v>1029</v>
      </c>
      <c r="BJ45" s="64">
        <f t="shared" si="7"/>
        <v>6196</v>
      </c>
      <c r="BK45" s="64">
        <f t="shared" si="7"/>
        <v>14769</v>
      </c>
      <c r="BL45" s="64">
        <f t="shared" si="7"/>
        <v>6568</v>
      </c>
      <c r="BM45" s="64">
        <f t="shared" si="7"/>
        <v>34811</v>
      </c>
      <c r="BN45" s="64">
        <f t="shared" si="7"/>
        <v>2327</v>
      </c>
      <c r="BO45" s="64">
        <f t="shared" si="7"/>
        <v>319694</v>
      </c>
      <c r="BP45" s="64">
        <f t="shared" si="7"/>
        <v>132594</v>
      </c>
      <c r="BQ45" s="64">
        <f t="shared" si="7"/>
        <v>32747</v>
      </c>
      <c r="BR45" s="64">
        <f t="shared" si="7"/>
        <v>98458</v>
      </c>
      <c r="BS45" s="64">
        <f t="shared" si="7"/>
        <v>24941</v>
      </c>
      <c r="BT45" s="64">
        <f t="shared" si="7"/>
        <v>5795</v>
      </c>
      <c r="BU45" s="64">
        <f t="shared" si="0"/>
        <v>15.551107196741132</v>
      </c>
      <c r="BV45" s="64">
        <f t="shared" si="1"/>
        <v>15.991636544660464</v>
      </c>
      <c r="BW45" s="10">
        <f t="shared" si="2"/>
        <v>6.0542967650153381</v>
      </c>
      <c r="BX45" s="10">
        <f t="shared" si="3"/>
        <v>15.145210831288255</v>
      </c>
      <c r="CA45" s="471"/>
      <c r="CB45" s="468"/>
      <c r="CC45" s="468"/>
    </row>
    <row r="46" spans="1:81" ht="16.5">
      <c r="BY46" s="22"/>
      <c r="CA46" s="41"/>
    </row>
    <row r="47" spans="1:81" ht="18.75">
      <c r="B47" s="431" t="s">
        <v>252</v>
      </c>
      <c r="E47" s="10" t="s">
        <v>263</v>
      </c>
      <c r="F47" s="10" t="s">
        <v>318</v>
      </c>
      <c r="BY47" s="22"/>
      <c r="CA47" s="41"/>
    </row>
    <row r="48" spans="1:81" ht="16.5">
      <c r="BY48" s="22"/>
      <c r="CA48" s="41"/>
    </row>
    <row r="49" spans="1:79" ht="16.5">
      <c r="A49" s="554">
        <v>1</v>
      </c>
      <c r="B49" s="10" t="s">
        <v>291</v>
      </c>
      <c r="C49" s="10" t="s">
        <v>290</v>
      </c>
      <c r="E49" s="65" t="s">
        <v>292</v>
      </c>
      <c r="F49" s="65" t="s">
        <v>319</v>
      </c>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BY49" s="22"/>
      <c r="CA49" s="41"/>
    </row>
    <row r="50" spans="1:79" ht="16.5">
      <c r="A50" s="554">
        <v>2</v>
      </c>
      <c r="B50" s="10" t="s">
        <v>306</v>
      </c>
      <c r="C50" s="10" t="s">
        <v>307</v>
      </c>
      <c r="E50" s="65" t="s">
        <v>308</v>
      </c>
      <c r="F50" s="65" t="s">
        <v>322</v>
      </c>
      <c r="BY50" s="22"/>
      <c r="CA50" s="41"/>
    </row>
    <row r="51" spans="1:79" ht="16.5">
      <c r="A51" s="554">
        <v>3</v>
      </c>
      <c r="B51" s="10" t="s">
        <v>294</v>
      </c>
      <c r="C51" s="10" t="s">
        <v>293</v>
      </c>
      <c r="E51" s="65" t="s">
        <v>295</v>
      </c>
      <c r="F51" s="65" t="s">
        <v>320</v>
      </c>
      <c r="BY51" s="22"/>
      <c r="CA51" s="41"/>
    </row>
    <row r="52" spans="1:79" ht="16.5">
      <c r="A52" s="554">
        <v>4</v>
      </c>
      <c r="B52" s="10" t="s">
        <v>302</v>
      </c>
      <c r="C52" s="10" t="s">
        <v>300</v>
      </c>
      <c r="E52" s="65" t="s">
        <v>301</v>
      </c>
      <c r="F52" s="65" t="s">
        <v>324</v>
      </c>
      <c r="BY52" s="22"/>
      <c r="CA52" s="41"/>
    </row>
    <row r="53" spans="1:79" ht="16.5">
      <c r="A53" s="554">
        <v>5</v>
      </c>
      <c r="B53" s="10" t="s">
        <v>313</v>
      </c>
      <c r="C53" s="10" t="s">
        <v>312</v>
      </c>
      <c r="E53" s="10" t="s">
        <v>314</v>
      </c>
      <c r="F53" s="65" t="s">
        <v>324</v>
      </c>
      <c r="BY53" s="22"/>
      <c r="CA53" s="41"/>
    </row>
    <row r="54" spans="1:79" ht="16.5">
      <c r="A54" s="554">
        <v>6</v>
      </c>
      <c r="B54" s="10" t="s">
        <v>281</v>
      </c>
      <c r="C54" s="10" t="s">
        <v>283</v>
      </c>
      <c r="E54" s="10" t="s">
        <v>284</v>
      </c>
      <c r="F54" s="65" t="s">
        <v>320</v>
      </c>
      <c r="BY54" s="22"/>
      <c r="CA54" s="41"/>
    </row>
    <row r="55" spans="1:79" ht="16.5">
      <c r="A55" s="554">
        <v>7</v>
      </c>
      <c r="B55" s="10" t="s">
        <v>282</v>
      </c>
      <c r="C55" s="10" t="s">
        <v>285</v>
      </c>
      <c r="E55" s="10" t="s">
        <v>286</v>
      </c>
      <c r="F55" s="65" t="s">
        <v>320</v>
      </c>
      <c r="BY55" s="22"/>
      <c r="CA55" s="41"/>
    </row>
    <row r="56" spans="1:79" ht="16.5">
      <c r="A56" s="554">
        <v>8</v>
      </c>
      <c r="B56" s="10" t="s">
        <v>304</v>
      </c>
      <c r="C56" s="10" t="s">
        <v>305</v>
      </c>
      <c r="E56" s="65" t="s">
        <v>303</v>
      </c>
      <c r="F56" s="65" t="s">
        <v>323</v>
      </c>
      <c r="BY56" s="22"/>
      <c r="CA56" s="41"/>
    </row>
    <row r="57" spans="1:79" ht="16.5">
      <c r="A57" s="554">
        <v>9</v>
      </c>
      <c r="B57" s="10" t="s">
        <v>222</v>
      </c>
      <c r="C57" s="10" t="s">
        <v>431</v>
      </c>
      <c r="E57" s="65" t="s">
        <v>299</v>
      </c>
      <c r="F57" s="65" t="s">
        <v>321</v>
      </c>
      <c r="BY57" s="22"/>
      <c r="CA57" s="41"/>
    </row>
    <row r="58" spans="1:79" ht="16.5">
      <c r="A58" s="554">
        <v>10</v>
      </c>
      <c r="B58" s="10" t="s">
        <v>219</v>
      </c>
      <c r="C58" s="66" t="s">
        <v>340</v>
      </c>
      <c r="E58" s="10" t="s">
        <v>341</v>
      </c>
      <c r="F58" s="65" t="s">
        <v>342</v>
      </c>
      <c r="BY58" s="22"/>
      <c r="CA58" s="41"/>
    </row>
    <row r="59" spans="1:79" ht="16.5">
      <c r="A59" s="554">
        <v>11</v>
      </c>
      <c r="B59" s="10" t="s">
        <v>271</v>
      </c>
      <c r="C59" s="10" t="s">
        <v>276</v>
      </c>
      <c r="E59" s="10" t="s">
        <v>277</v>
      </c>
      <c r="F59" s="65" t="s">
        <v>320</v>
      </c>
      <c r="BY59" s="22"/>
      <c r="CA59" s="41"/>
    </row>
    <row r="60" spans="1:79" ht="16.5">
      <c r="A60" s="554">
        <v>12</v>
      </c>
      <c r="B60" s="10" t="s">
        <v>287</v>
      </c>
      <c r="C60" s="10" t="s">
        <v>289</v>
      </c>
      <c r="E60" s="10" t="s">
        <v>288</v>
      </c>
      <c r="F60" s="65" t="s">
        <v>324</v>
      </c>
      <c r="BY60" s="22"/>
      <c r="CA60" s="41"/>
    </row>
    <row r="61" spans="1:79" ht="16.5">
      <c r="A61" s="554">
        <v>13</v>
      </c>
      <c r="B61" s="10" t="s">
        <v>278</v>
      </c>
      <c r="C61" s="10" t="s">
        <v>279</v>
      </c>
      <c r="E61" s="10" t="s">
        <v>280</v>
      </c>
      <c r="F61" s="65" t="s">
        <v>320</v>
      </c>
      <c r="BY61" s="22"/>
      <c r="CA61" s="41"/>
    </row>
    <row r="62" spans="1:79" ht="16.5">
      <c r="A62" s="554">
        <v>14</v>
      </c>
      <c r="B62" s="10" t="s">
        <v>297</v>
      </c>
      <c r="C62" s="10" t="s">
        <v>296</v>
      </c>
      <c r="E62" s="10" t="s">
        <v>298</v>
      </c>
      <c r="F62" s="65" t="s">
        <v>320</v>
      </c>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BY62" s="22"/>
      <c r="CA62" s="41"/>
    </row>
    <row r="63" spans="1:79" ht="16.5">
      <c r="A63" s="554">
        <v>15</v>
      </c>
      <c r="B63" s="10" t="s">
        <v>269</v>
      </c>
      <c r="C63" s="10" t="s">
        <v>272</v>
      </c>
      <c r="E63" s="10" t="s">
        <v>273</v>
      </c>
      <c r="F63" s="65" t="s">
        <v>320</v>
      </c>
      <c r="BY63" s="22"/>
      <c r="CA63" s="41"/>
    </row>
    <row r="64" spans="1:79" ht="16.5">
      <c r="A64" s="554">
        <v>16</v>
      </c>
      <c r="B64" s="10" t="s">
        <v>309</v>
      </c>
      <c r="C64" s="10" t="s">
        <v>310</v>
      </c>
      <c r="E64" s="10" t="s">
        <v>311</v>
      </c>
      <c r="F64" s="65" t="s">
        <v>320</v>
      </c>
      <c r="BY64" s="22"/>
      <c r="CA64" s="41"/>
    </row>
    <row r="65" spans="1:79" ht="16.5">
      <c r="A65" s="554">
        <v>17</v>
      </c>
      <c r="B65" s="10" t="s">
        <v>258</v>
      </c>
      <c r="C65" s="10" t="s">
        <v>261</v>
      </c>
      <c r="E65" s="10" t="s">
        <v>260</v>
      </c>
      <c r="F65" s="65" t="s">
        <v>320</v>
      </c>
      <c r="BY65" s="22"/>
      <c r="CA65" s="41"/>
    </row>
    <row r="66" spans="1:79" ht="16.5">
      <c r="A66" s="554">
        <v>18</v>
      </c>
      <c r="B66" s="10" t="s">
        <v>270</v>
      </c>
      <c r="C66" s="10" t="s">
        <v>315</v>
      </c>
      <c r="BY66" s="22"/>
      <c r="CA66" s="41"/>
    </row>
    <row r="67" spans="1:79" ht="16.5">
      <c r="A67" s="554">
        <v>19</v>
      </c>
      <c r="B67" s="10" t="s">
        <v>254</v>
      </c>
      <c r="C67" s="10" t="s">
        <v>253</v>
      </c>
      <c r="E67" s="10" t="s">
        <v>255</v>
      </c>
      <c r="F67" s="65" t="s">
        <v>320</v>
      </c>
      <c r="BY67" s="22"/>
      <c r="CA67" s="41"/>
    </row>
    <row r="68" spans="1:79" ht="16.5">
      <c r="A68" s="554">
        <v>20</v>
      </c>
      <c r="B68" s="10" t="s">
        <v>264</v>
      </c>
      <c r="C68" s="10" t="s">
        <v>266</v>
      </c>
      <c r="E68" s="10" t="s">
        <v>262</v>
      </c>
      <c r="F68" s="65" t="s">
        <v>320</v>
      </c>
      <c r="BY68" s="22"/>
      <c r="CA68" s="41"/>
    </row>
    <row r="69" spans="1:79" ht="16.5">
      <c r="A69" s="554">
        <v>21</v>
      </c>
      <c r="B69" s="10" t="s">
        <v>265</v>
      </c>
      <c r="C69" s="10" t="s">
        <v>267</v>
      </c>
      <c r="E69" s="10" t="s">
        <v>268</v>
      </c>
      <c r="F69" s="65" t="s">
        <v>320</v>
      </c>
      <c r="BY69" s="22"/>
      <c r="CA69" s="41"/>
    </row>
    <row r="70" spans="1:79" ht="16.5">
      <c r="A70" s="554">
        <v>22</v>
      </c>
      <c r="B70" s="10" t="s">
        <v>225</v>
      </c>
      <c r="C70" s="10" t="s">
        <v>275</v>
      </c>
      <c r="E70" s="10" t="s">
        <v>274</v>
      </c>
      <c r="F70" s="65" t="s">
        <v>320</v>
      </c>
      <c r="BY70" s="22"/>
      <c r="CA70" s="41"/>
    </row>
    <row r="71" spans="1:79" ht="16.5">
      <c r="A71" s="554">
        <v>23</v>
      </c>
      <c r="B71" s="10" t="s">
        <v>257</v>
      </c>
      <c r="C71" s="10" t="s">
        <v>256</v>
      </c>
      <c r="E71" s="10" t="s">
        <v>259</v>
      </c>
      <c r="F71" s="65" t="s">
        <v>320</v>
      </c>
      <c r="BY71" s="22"/>
      <c r="CA71" s="41"/>
    </row>
    <row r="72" spans="1:79" ht="16.5">
      <c r="A72" s="554">
        <v>24</v>
      </c>
      <c r="B72" s="10" t="s">
        <v>343</v>
      </c>
      <c r="C72" s="67" t="s">
        <v>344</v>
      </c>
      <c r="E72" s="10" t="s">
        <v>345</v>
      </c>
      <c r="F72" s="65" t="s">
        <v>320</v>
      </c>
      <c r="BY72" s="22"/>
      <c r="CA72" s="41"/>
    </row>
    <row r="73" spans="1:79" ht="16.5">
      <c r="A73" s="554">
        <v>70</v>
      </c>
      <c r="C73" s="67"/>
      <c r="BY73" s="22"/>
      <c r="CA73" s="41"/>
    </row>
    <row r="74" spans="1:79" ht="16.5">
      <c r="A74" s="554">
        <v>71</v>
      </c>
      <c r="BY74" s="22"/>
      <c r="CA74" s="41"/>
    </row>
    <row r="75" spans="1:79" ht="16.5">
      <c r="A75" s="554">
        <v>72</v>
      </c>
      <c r="E75" s="10">
        <v>4</v>
      </c>
      <c r="F75" s="10">
        <v>5</v>
      </c>
      <c r="G75" s="10">
        <v>6</v>
      </c>
      <c r="H75" s="10">
        <v>7</v>
      </c>
      <c r="I75" s="10">
        <v>8</v>
      </c>
      <c r="J75" s="10">
        <v>9</v>
      </c>
      <c r="K75" s="10">
        <v>10</v>
      </c>
      <c r="L75" s="10">
        <v>11</v>
      </c>
      <c r="M75" s="10">
        <v>12</v>
      </c>
      <c r="N75" s="10">
        <v>13</v>
      </c>
      <c r="O75" s="10">
        <v>14</v>
      </c>
      <c r="P75" s="10">
        <v>15</v>
      </c>
      <c r="Q75" s="10">
        <v>16</v>
      </c>
      <c r="R75" s="10">
        <v>17</v>
      </c>
      <c r="S75" s="10">
        <v>18</v>
      </c>
      <c r="T75" s="10">
        <v>19</v>
      </c>
      <c r="U75" s="10">
        <v>20</v>
      </c>
      <c r="V75" s="10">
        <v>21</v>
      </c>
      <c r="W75" s="10">
        <v>22</v>
      </c>
      <c r="X75" s="10">
        <v>23</v>
      </c>
      <c r="Y75" s="10">
        <v>24</v>
      </c>
      <c r="Z75" s="10">
        <v>25</v>
      </c>
      <c r="AA75" s="10">
        <v>26</v>
      </c>
      <c r="AB75" s="10">
        <v>27</v>
      </c>
      <c r="AC75" s="10">
        <v>28</v>
      </c>
      <c r="AD75" s="10">
        <v>29</v>
      </c>
      <c r="AE75" s="10">
        <v>30</v>
      </c>
      <c r="AF75" s="10">
        <v>31</v>
      </c>
      <c r="AG75" s="10">
        <v>32</v>
      </c>
      <c r="AH75" s="10">
        <v>33</v>
      </c>
      <c r="AI75" s="10">
        <v>34</v>
      </c>
      <c r="AJ75" s="10">
        <v>35</v>
      </c>
      <c r="AK75" s="10">
        <v>36</v>
      </c>
      <c r="AL75" s="10">
        <v>37</v>
      </c>
      <c r="AM75" s="10">
        <v>38</v>
      </c>
      <c r="AN75" s="10">
        <v>39</v>
      </c>
      <c r="AO75" s="10">
        <v>40</v>
      </c>
      <c r="AP75" s="10">
        <v>41</v>
      </c>
      <c r="AQ75" s="10">
        <v>42</v>
      </c>
      <c r="AR75" s="10">
        <v>43</v>
      </c>
      <c r="AS75" s="10">
        <v>44</v>
      </c>
      <c r="BY75" s="22"/>
      <c r="CA75" s="41"/>
    </row>
    <row r="76" spans="1:79" ht="16.5">
      <c r="A76" s="554">
        <v>73</v>
      </c>
      <c r="B76" s="45" t="s">
        <v>0</v>
      </c>
      <c r="C76" s="10" t="s">
        <v>0</v>
      </c>
      <c r="E76" s="45" t="s">
        <v>61</v>
      </c>
      <c r="F76" s="45" t="s">
        <v>63</v>
      </c>
      <c r="G76" s="45" t="s">
        <v>65</v>
      </c>
      <c r="H76" s="45" t="s">
        <v>67</v>
      </c>
      <c r="I76" s="45" t="s">
        <v>69</v>
      </c>
      <c r="J76" s="45" t="s">
        <v>71</v>
      </c>
      <c r="K76" s="45" t="s">
        <v>73</v>
      </c>
      <c r="L76" s="45" t="s">
        <v>75</v>
      </c>
      <c r="M76" s="45" t="s">
        <v>77</v>
      </c>
      <c r="N76" s="45" t="s">
        <v>79</v>
      </c>
      <c r="O76" s="45" t="s">
        <v>81</v>
      </c>
      <c r="P76" s="45" t="s">
        <v>83</v>
      </c>
      <c r="Q76" s="45" t="s">
        <v>85</v>
      </c>
      <c r="R76" s="45" t="s">
        <v>87</v>
      </c>
      <c r="S76" s="45" t="s">
        <v>89</v>
      </c>
      <c r="T76" s="45" t="s">
        <v>91</v>
      </c>
      <c r="U76" s="45" t="s">
        <v>93</v>
      </c>
      <c r="V76" s="45" t="s">
        <v>95</v>
      </c>
      <c r="W76" s="45" t="s">
        <v>97</v>
      </c>
      <c r="X76" s="45" t="s">
        <v>99</v>
      </c>
      <c r="Y76" s="45" t="s">
        <v>101</v>
      </c>
      <c r="Z76" s="45" t="s">
        <v>103</v>
      </c>
      <c r="AA76" s="45" t="s">
        <v>105</v>
      </c>
      <c r="AB76" s="45" t="s">
        <v>107</v>
      </c>
      <c r="AC76" s="45" t="s">
        <v>109</v>
      </c>
      <c r="AD76" s="45" t="s">
        <v>111</v>
      </c>
      <c r="AE76" s="45" t="s">
        <v>113</v>
      </c>
      <c r="AF76" s="45" t="s">
        <v>115</v>
      </c>
      <c r="AG76" s="45" t="s">
        <v>117</v>
      </c>
      <c r="AH76" s="45" t="s">
        <v>119</v>
      </c>
      <c r="AI76" s="45" t="s">
        <v>121</v>
      </c>
      <c r="AJ76" s="45" t="s">
        <v>123</v>
      </c>
      <c r="AK76" s="45" t="s">
        <v>125</v>
      </c>
      <c r="AL76" s="45" t="s">
        <v>127</v>
      </c>
      <c r="AM76" s="45" t="s">
        <v>129</v>
      </c>
      <c r="AN76" s="45" t="s">
        <v>131</v>
      </c>
      <c r="AO76" s="45" t="s">
        <v>133</v>
      </c>
      <c r="AP76" s="45" t="s">
        <v>135</v>
      </c>
      <c r="AQ76" s="45" t="s">
        <v>137</v>
      </c>
      <c r="AR76" s="45" t="s">
        <v>139</v>
      </c>
      <c r="AS76" s="45"/>
      <c r="BY76" s="22"/>
      <c r="CA76" s="5"/>
    </row>
    <row r="77" spans="1:79" ht="17.25">
      <c r="B77" s="68" t="s">
        <v>1</v>
      </c>
      <c r="E77" s="69" t="s">
        <v>62</v>
      </c>
      <c r="F77" s="69" t="s">
        <v>64</v>
      </c>
      <c r="G77" s="69" t="s">
        <v>66</v>
      </c>
      <c r="H77" s="69" t="s">
        <v>68</v>
      </c>
      <c r="I77" s="69" t="s">
        <v>70</v>
      </c>
      <c r="J77" s="69" t="s">
        <v>72</v>
      </c>
      <c r="K77" s="69" t="s">
        <v>74</v>
      </c>
      <c r="L77" s="69" t="s">
        <v>76</v>
      </c>
      <c r="M77" s="69" t="s">
        <v>78</v>
      </c>
      <c r="N77" s="69" t="s">
        <v>80</v>
      </c>
      <c r="O77" s="69" t="s">
        <v>82</v>
      </c>
      <c r="P77" s="69" t="s">
        <v>84</v>
      </c>
      <c r="Q77" s="69" t="s">
        <v>86</v>
      </c>
      <c r="R77" s="69" t="s">
        <v>88</v>
      </c>
      <c r="S77" s="69" t="s">
        <v>90</v>
      </c>
      <c r="T77" s="69" t="s">
        <v>92</v>
      </c>
      <c r="U77" s="69" t="s">
        <v>94</v>
      </c>
      <c r="V77" s="69" t="s">
        <v>96</v>
      </c>
      <c r="W77" s="69" t="s">
        <v>98</v>
      </c>
      <c r="X77" s="69" t="s">
        <v>100</v>
      </c>
      <c r="Y77" s="69" t="s">
        <v>102</v>
      </c>
      <c r="Z77" s="69" t="s">
        <v>104</v>
      </c>
      <c r="AA77" s="69" t="s">
        <v>106</v>
      </c>
      <c r="AB77" s="69" t="s">
        <v>108</v>
      </c>
      <c r="AC77" s="69" t="s">
        <v>110</v>
      </c>
      <c r="AD77" s="69" t="s">
        <v>112</v>
      </c>
      <c r="AE77" s="69" t="s">
        <v>114</v>
      </c>
      <c r="AF77" s="69" t="s">
        <v>116</v>
      </c>
      <c r="AG77" s="69" t="s">
        <v>118</v>
      </c>
      <c r="AH77" s="69" t="s">
        <v>120</v>
      </c>
      <c r="AI77" s="69" t="s">
        <v>122</v>
      </c>
      <c r="AJ77" s="69" t="s">
        <v>124</v>
      </c>
      <c r="AK77" s="69" t="s">
        <v>126</v>
      </c>
      <c r="AL77" s="69" t="s">
        <v>128</v>
      </c>
      <c r="AM77" s="69" t="s">
        <v>130</v>
      </c>
      <c r="AN77" s="69" t="s">
        <v>132</v>
      </c>
      <c r="AO77" s="69" t="s">
        <v>134</v>
      </c>
      <c r="AP77" s="69" t="s">
        <v>136</v>
      </c>
      <c r="AQ77" s="69" t="s">
        <v>138</v>
      </c>
      <c r="AR77" s="69" t="s">
        <v>140</v>
      </c>
      <c r="AS77" s="45" t="s">
        <v>244</v>
      </c>
      <c r="BY77" s="22"/>
      <c r="CA77" s="5"/>
    </row>
    <row r="78" spans="1:79" ht="16.5">
      <c r="A78" s="554">
        <v>1</v>
      </c>
      <c r="B78" s="70" t="s">
        <v>391</v>
      </c>
      <c r="E78" s="45" t="s">
        <v>392</v>
      </c>
      <c r="F78" s="45" t="s">
        <v>392</v>
      </c>
      <c r="G78" s="45" t="s">
        <v>392</v>
      </c>
      <c r="H78" s="45" t="s">
        <v>392</v>
      </c>
      <c r="I78" s="45" t="s">
        <v>392</v>
      </c>
      <c r="J78" s="45" t="s">
        <v>392</v>
      </c>
      <c r="K78" s="45" t="s">
        <v>392</v>
      </c>
      <c r="L78" s="45" t="s">
        <v>392</v>
      </c>
      <c r="M78" s="45" t="s">
        <v>392</v>
      </c>
      <c r="N78" s="45" t="s">
        <v>392</v>
      </c>
      <c r="O78" s="45" t="s">
        <v>392</v>
      </c>
      <c r="P78" s="45" t="s">
        <v>392</v>
      </c>
      <c r="Q78" s="45" t="s">
        <v>392</v>
      </c>
      <c r="R78" s="45" t="s">
        <v>392</v>
      </c>
      <c r="S78" s="45" t="s">
        <v>392</v>
      </c>
      <c r="T78" s="45" t="s">
        <v>392</v>
      </c>
      <c r="U78" s="45" t="s">
        <v>392</v>
      </c>
      <c r="V78" s="45" t="s">
        <v>392</v>
      </c>
      <c r="W78" s="45" t="s">
        <v>392</v>
      </c>
      <c r="X78" s="45" t="s">
        <v>392</v>
      </c>
      <c r="Y78" s="45" t="s">
        <v>392</v>
      </c>
      <c r="Z78" s="45" t="s">
        <v>392</v>
      </c>
      <c r="AA78" s="45" t="s">
        <v>392</v>
      </c>
      <c r="AB78" s="45" t="s">
        <v>392</v>
      </c>
      <c r="AC78" s="45" t="s">
        <v>392</v>
      </c>
      <c r="AD78" s="45" t="s">
        <v>392</v>
      </c>
      <c r="AE78" s="45" t="s">
        <v>392</v>
      </c>
      <c r="AF78" s="45" t="s">
        <v>392</v>
      </c>
      <c r="AG78" s="45" t="s">
        <v>392</v>
      </c>
      <c r="AH78" s="45" t="s">
        <v>392</v>
      </c>
      <c r="AI78" s="45" t="s">
        <v>392</v>
      </c>
      <c r="AJ78" s="45" t="s">
        <v>392</v>
      </c>
      <c r="AK78" s="45" t="s">
        <v>392</v>
      </c>
      <c r="AL78" s="45" t="s">
        <v>392</v>
      </c>
      <c r="AM78" s="45" t="s">
        <v>392</v>
      </c>
      <c r="AN78" s="45" t="s">
        <v>392</v>
      </c>
      <c r="AO78" s="45" t="s">
        <v>392</v>
      </c>
      <c r="AP78" s="45" t="s">
        <v>392</v>
      </c>
      <c r="AQ78" s="45" t="s">
        <v>392</v>
      </c>
      <c r="AR78" s="45" t="s">
        <v>392</v>
      </c>
      <c r="AS78" s="45"/>
      <c r="BY78" s="22"/>
      <c r="CA78" s="5"/>
    </row>
    <row r="79" spans="1:79" s="333" customFormat="1" ht="16.5">
      <c r="A79" s="556">
        <v>2</v>
      </c>
      <c r="B79" s="334" t="s">
        <v>21</v>
      </c>
      <c r="E79" s="335">
        <v>37397.085353299837</v>
      </c>
      <c r="F79" s="335">
        <v>37475.627434526818</v>
      </c>
      <c r="G79" s="335">
        <v>18186.98608926401</v>
      </c>
      <c r="H79" s="335">
        <v>24758.69947480303</v>
      </c>
      <c r="I79" s="335">
        <v>22966.95317234088</v>
      </c>
      <c r="J79" s="335">
        <v>25030.942432807009</v>
      </c>
      <c r="K79" s="335">
        <v>7948.6153673933086</v>
      </c>
      <c r="L79" s="335">
        <v>12171.770800674616</v>
      </c>
      <c r="M79" s="335">
        <v>2319.0723279018544</v>
      </c>
      <c r="N79" s="335">
        <v>18462.177025960016</v>
      </c>
      <c r="O79" s="335">
        <v>33008.598725154035</v>
      </c>
      <c r="P79" s="335">
        <v>5027.4975793311269</v>
      </c>
      <c r="Q79" s="335">
        <v>24022.188167026641</v>
      </c>
      <c r="R79" s="335">
        <v>19162.60933995495</v>
      </c>
      <c r="S79" s="335">
        <v>3392</v>
      </c>
      <c r="T79" s="335">
        <v>3360.3995623255441</v>
      </c>
      <c r="U79" s="335">
        <v>11663.408878806124</v>
      </c>
      <c r="V79" s="335">
        <v>21130.436436039618</v>
      </c>
      <c r="W79" s="335">
        <v>11498.319307219046</v>
      </c>
      <c r="X79" s="335">
        <v>55140.170307346161</v>
      </c>
      <c r="Y79" s="335">
        <v>10816.885691765274</v>
      </c>
      <c r="Z79" s="335">
        <v>17987.504624469224</v>
      </c>
      <c r="AA79" s="335">
        <v>32896.656516418829</v>
      </c>
      <c r="AB79" s="335">
        <v>19991.62965013272</v>
      </c>
      <c r="AC79" s="335">
        <v>27568.969717800464</v>
      </c>
      <c r="AD79" s="335">
        <v>11363.065496688892</v>
      </c>
      <c r="AE79" s="335">
        <v>13149.843500334138</v>
      </c>
      <c r="AF79" s="335">
        <v>9733.8736549112837</v>
      </c>
      <c r="AG79" s="335">
        <v>7397.0301834656575</v>
      </c>
      <c r="AH79" s="335">
        <v>12242.440532189839</v>
      </c>
      <c r="AI79" s="335">
        <v>22101.764105522117</v>
      </c>
      <c r="AJ79" s="335">
        <v>54624.425884530821</v>
      </c>
      <c r="AK79" s="335">
        <v>25197.170172763424</v>
      </c>
      <c r="AL79" s="335">
        <v>22805.792909160329</v>
      </c>
      <c r="AM79" s="335">
        <v>16274.686172617436</v>
      </c>
      <c r="AN79" s="335">
        <v>16734.992208090302</v>
      </c>
      <c r="AO79" s="335">
        <v>3700.8318926113438</v>
      </c>
      <c r="AP79" s="335">
        <v>14682.313568353136</v>
      </c>
      <c r="AQ79" s="335">
        <v>16450.557484115747</v>
      </c>
      <c r="AR79" s="335" t="s">
        <v>392</v>
      </c>
      <c r="AS79" s="335">
        <v>749843.99174811563</v>
      </c>
      <c r="BO79" s="336"/>
      <c r="BY79" s="337"/>
    </row>
    <row r="80" spans="1:79" s="333" customFormat="1" ht="16.5">
      <c r="A80" s="556">
        <v>3</v>
      </c>
      <c r="B80" s="334" t="s">
        <v>328</v>
      </c>
      <c r="E80" s="335">
        <v>6663</v>
      </c>
      <c r="F80" s="335">
        <v>5090</v>
      </c>
      <c r="G80" s="335">
        <v>2845</v>
      </c>
      <c r="H80" s="335">
        <v>3496</v>
      </c>
      <c r="I80" s="335">
        <v>5164</v>
      </c>
      <c r="J80" s="335">
        <v>4486</v>
      </c>
      <c r="K80" s="335">
        <v>555</v>
      </c>
      <c r="L80" s="335">
        <v>1950</v>
      </c>
      <c r="M80" s="335">
        <v>18</v>
      </c>
      <c r="N80" s="335">
        <v>4011</v>
      </c>
      <c r="O80" s="335">
        <v>3722</v>
      </c>
      <c r="P80" s="335">
        <v>1306</v>
      </c>
      <c r="Q80" s="335">
        <v>2692</v>
      </c>
      <c r="R80" s="335">
        <v>1564</v>
      </c>
      <c r="S80" s="335">
        <v>62</v>
      </c>
      <c r="T80" s="335">
        <v>877</v>
      </c>
      <c r="U80" s="335">
        <v>767</v>
      </c>
      <c r="V80" s="335">
        <v>1165</v>
      </c>
      <c r="W80" s="335">
        <v>1170</v>
      </c>
      <c r="X80" s="335">
        <v>7303</v>
      </c>
      <c r="Y80" s="335">
        <v>696</v>
      </c>
      <c r="Z80" s="335">
        <v>2097</v>
      </c>
      <c r="AA80" s="335">
        <v>3163</v>
      </c>
      <c r="AB80" s="335">
        <v>3468</v>
      </c>
      <c r="AC80" s="335">
        <v>3451</v>
      </c>
      <c r="AD80" s="335">
        <v>411</v>
      </c>
      <c r="AE80" s="335">
        <v>2021</v>
      </c>
      <c r="AF80" s="335">
        <v>1152</v>
      </c>
      <c r="AG80" s="335">
        <v>93</v>
      </c>
      <c r="AH80" s="335">
        <v>2400</v>
      </c>
      <c r="AI80" s="335">
        <v>2194</v>
      </c>
      <c r="AJ80" s="335">
        <v>10521</v>
      </c>
      <c r="AK80" s="335">
        <v>3785</v>
      </c>
      <c r="AL80" s="335">
        <v>3612</v>
      </c>
      <c r="AM80" s="335">
        <v>3851</v>
      </c>
      <c r="AN80" s="335">
        <v>1662</v>
      </c>
      <c r="AO80" s="335">
        <v>58</v>
      </c>
      <c r="AP80" s="335">
        <v>1207</v>
      </c>
      <c r="AQ80" s="335">
        <v>1469</v>
      </c>
      <c r="AR80" s="335">
        <v>1381</v>
      </c>
      <c r="AS80" s="335">
        <v>103598</v>
      </c>
      <c r="BO80" s="336"/>
      <c r="BY80" s="337"/>
    </row>
    <row r="81" spans="1:79" s="333" customFormat="1" ht="16.5">
      <c r="A81" s="556">
        <v>4</v>
      </c>
      <c r="B81" s="334" t="s">
        <v>327</v>
      </c>
      <c r="E81" s="335">
        <v>151</v>
      </c>
      <c r="F81" s="335">
        <v>273</v>
      </c>
      <c r="G81" s="335">
        <v>39</v>
      </c>
      <c r="H81" s="335">
        <v>173</v>
      </c>
      <c r="I81" s="335">
        <v>143</v>
      </c>
      <c r="J81" s="335">
        <v>166</v>
      </c>
      <c r="K81" s="335">
        <v>49</v>
      </c>
      <c r="L81" s="335">
        <v>122</v>
      </c>
      <c r="M81" s="335">
        <v>7</v>
      </c>
      <c r="N81" s="335">
        <v>168</v>
      </c>
      <c r="O81" s="335">
        <v>213</v>
      </c>
      <c r="P81" s="335">
        <v>10</v>
      </c>
      <c r="Q81" s="335">
        <v>208</v>
      </c>
      <c r="R81" s="335">
        <v>71</v>
      </c>
      <c r="S81" s="335" t="s">
        <v>392</v>
      </c>
      <c r="T81" s="335">
        <v>6</v>
      </c>
      <c r="U81" s="335" t="s">
        <v>392</v>
      </c>
      <c r="V81" s="335">
        <v>91</v>
      </c>
      <c r="W81" s="335">
        <v>86</v>
      </c>
      <c r="X81" s="335">
        <v>65</v>
      </c>
      <c r="Y81" s="335">
        <v>17</v>
      </c>
      <c r="Z81" s="335">
        <v>75</v>
      </c>
      <c r="AA81" s="335">
        <v>84</v>
      </c>
      <c r="AB81" s="335">
        <v>67</v>
      </c>
      <c r="AC81" s="335">
        <v>51</v>
      </c>
      <c r="AD81" s="335">
        <v>45</v>
      </c>
      <c r="AE81" s="335">
        <v>125</v>
      </c>
      <c r="AF81" s="335">
        <v>7</v>
      </c>
      <c r="AG81" s="335">
        <v>10</v>
      </c>
      <c r="AH81" s="335">
        <v>23</v>
      </c>
      <c r="AI81" s="335">
        <v>67</v>
      </c>
      <c r="AJ81" s="335">
        <v>153</v>
      </c>
      <c r="AK81" s="335">
        <v>14</v>
      </c>
      <c r="AL81" s="335">
        <v>249</v>
      </c>
      <c r="AM81" s="335">
        <v>140</v>
      </c>
      <c r="AN81" s="335">
        <v>115</v>
      </c>
      <c r="AO81" s="335">
        <v>16</v>
      </c>
      <c r="AP81" s="335">
        <v>35</v>
      </c>
      <c r="AQ81" s="335">
        <v>246</v>
      </c>
      <c r="AR81" s="335">
        <v>27</v>
      </c>
      <c r="AS81" s="335">
        <v>3607</v>
      </c>
      <c r="BO81" s="336"/>
      <c r="BY81" s="337"/>
    </row>
    <row r="82" spans="1:79" s="333" customFormat="1" ht="16.5">
      <c r="A82" s="556">
        <v>5</v>
      </c>
      <c r="B82" s="334" t="s">
        <v>326</v>
      </c>
      <c r="E82" s="335">
        <v>95</v>
      </c>
      <c r="F82" s="335">
        <v>51</v>
      </c>
      <c r="G82" s="335">
        <v>32</v>
      </c>
      <c r="H82" s="335">
        <v>32</v>
      </c>
      <c r="I82" s="335">
        <v>48</v>
      </c>
      <c r="J82" s="335">
        <v>56</v>
      </c>
      <c r="K82" s="335">
        <v>26</v>
      </c>
      <c r="L82" s="335">
        <v>43</v>
      </c>
      <c r="M82" s="335" t="s">
        <v>392</v>
      </c>
      <c r="N82" s="335">
        <v>55</v>
      </c>
      <c r="O82" s="335">
        <v>70</v>
      </c>
      <c r="P82" s="335" t="s">
        <v>392</v>
      </c>
      <c r="Q82" s="335">
        <v>57</v>
      </c>
      <c r="R82" s="335">
        <v>27</v>
      </c>
      <c r="S82" s="335">
        <v>5</v>
      </c>
      <c r="T82" s="335" t="s">
        <v>392</v>
      </c>
      <c r="U82" s="335">
        <v>16</v>
      </c>
      <c r="V82" s="335">
        <v>47</v>
      </c>
      <c r="W82" s="335">
        <v>21</v>
      </c>
      <c r="X82" s="335">
        <v>58</v>
      </c>
      <c r="Y82" s="335">
        <v>13</v>
      </c>
      <c r="Z82" s="335">
        <v>20</v>
      </c>
      <c r="AA82" s="335">
        <v>53</v>
      </c>
      <c r="AB82" s="335">
        <v>34</v>
      </c>
      <c r="AC82" s="335">
        <v>67</v>
      </c>
      <c r="AD82" s="335">
        <v>19</v>
      </c>
      <c r="AE82" s="335">
        <v>41</v>
      </c>
      <c r="AF82" s="335">
        <v>11</v>
      </c>
      <c r="AG82" s="335">
        <v>11</v>
      </c>
      <c r="AH82" s="335">
        <v>12</v>
      </c>
      <c r="AI82" s="335">
        <v>27</v>
      </c>
      <c r="AJ82" s="335">
        <v>86</v>
      </c>
      <c r="AK82" s="335">
        <v>28</v>
      </c>
      <c r="AL82" s="335">
        <v>45</v>
      </c>
      <c r="AM82" s="335">
        <v>20</v>
      </c>
      <c r="AN82" s="335">
        <v>18</v>
      </c>
      <c r="AO82" s="335">
        <v>5</v>
      </c>
      <c r="AP82" s="335">
        <v>13</v>
      </c>
      <c r="AQ82" s="335">
        <v>34</v>
      </c>
      <c r="AR82" s="335">
        <v>7</v>
      </c>
      <c r="AS82" s="335">
        <v>1303</v>
      </c>
      <c r="BO82" s="336"/>
      <c r="BY82" s="337"/>
    </row>
    <row r="83" spans="1:79" s="333" customFormat="1" ht="16.5">
      <c r="A83" s="556">
        <v>6</v>
      </c>
      <c r="B83" s="334" t="s">
        <v>393</v>
      </c>
      <c r="E83" s="335">
        <v>341</v>
      </c>
      <c r="F83" s="335">
        <v>471</v>
      </c>
      <c r="G83" s="335">
        <v>148</v>
      </c>
      <c r="H83" s="335">
        <v>426</v>
      </c>
      <c r="I83" s="335">
        <v>379</v>
      </c>
      <c r="J83" s="335">
        <v>391</v>
      </c>
      <c r="K83" s="335">
        <v>134</v>
      </c>
      <c r="L83" s="335">
        <v>357</v>
      </c>
      <c r="M83" s="335">
        <v>25</v>
      </c>
      <c r="N83" s="335">
        <v>327</v>
      </c>
      <c r="O83" s="335">
        <v>651</v>
      </c>
      <c r="P83" s="335">
        <v>16</v>
      </c>
      <c r="Q83" s="335">
        <v>423</v>
      </c>
      <c r="R83" s="335">
        <v>158</v>
      </c>
      <c r="S83" s="335">
        <v>11</v>
      </c>
      <c r="T83" s="335">
        <v>17</v>
      </c>
      <c r="U83" s="335">
        <v>31</v>
      </c>
      <c r="V83" s="335">
        <v>231</v>
      </c>
      <c r="W83" s="335">
        <v>200</v>
      </c>
      <c r="X83" s="335">
        <v>211</v>
      </c>
      <c r="Y83" s="335">
        <v>59</v>
      </c>
      <c r="Z83" s="335">
        <v>151</v>
      </c>
      <c r="AA83" s="335">
        <v>222</v>
      </c>
      <c r="AB83" s="335">
        <v>188</v>
      </c>
      <c r="AC83" s="335">
        <v>156</v>
      </c>
      <c r="AD83" s="335">
        <v>131</v>
      </c>
      <c r="AE83" s="335">
        <v>277</v>
      </c>
      <c r="AF83" s="335">
        <v>23</v>
      </c>
      <c r="AG83" s="335">
        <v>36</v>
      </c>
      <c r="AH83" s="335">
        <v>103</v>
      </c>
      <c r="AI83" s="335">
        <v>206</v>
      </c>
      <c r="AJ83" s="335">
        <v>294</v>
      </c>
      <c r="AK83" s="335">
        <v>66</v>
      </c>
      <c r="AL83" s="335">
        <v>413</v>
      </c>
      <c r="AM83" s="335">
        <v>248</v>
      </c>
      <c r="AN83" s="335">
        <v>211</v>
      </c>
      <c r="AO83" s="335">
        <v>35</v>
      </c>
      <c r="AP83" s="335">
        <v>91</v>
      </c>
      <c r="AQ83" s="335">
        <v>336</v>
      </c>
      <c r="AR83" s="335">
        <v>79</v>
      </c>
      <c r="AS83" s="335">
        <v>8273</v>
      </c>
      <c r="BO83" s="336"/>
      <c r="BY83" s="337"/>
    </row>
    <row r="84" spans="1:79" s="333" customFormat="1" ht="16.5">
      <c r="A84" s="556">
        <v>7</v>
      </c>
      <c r="B84" s="334" t="s">
        <v>394</v>
      </c>
      <c r="E84" s="335">
        <v>2614</v>
      </c>
      <c r="F84" s="335">
        <v>1329</v>
      </c>
      <c r="G84" s="335">
        <v>543</v>
      </c>
      <c r="H84" s="335">
        <v>1006</v>
      </c>
      <c r="I84" s="335">
        <v>837</v>
      </c>
      <c r="J84" s="335">
        <v>841</v>
      </c>
      <c r="K84" s="335">
        <v>537</v>
      </c>
      <c r="L84" s="335">
        <v>1209</v>
      </c>
      <c r="M84" s="335">
        <v>30</v>
      </c>
      <c r="N84" s="335">
        <v>978</v>
      </c>
      <c r="O84" s="335">
        <v>1712</v>
      </c>
      <c r="P84" s="335">
        <v>89</v>
      </c>
      <c r="Q84" s="335">
        <v>2019</v>
      </c>
      <c r="R84" s="335">
        <v>496</v>
      </c>
      <c r="S84" s="335">
        <v>67</v>
      </c>
      <c r="T84" s="335">
        <v>106</v>
      </c>
      <c r="U84" s="335">
        <v>414</v>
      </c>
      <c r="V84" s="335">
        <v>882</v>
      </c>
      <c r="W84" s="335">
        <v>379</v>
      </c>
      <c r="X84" s="335">
        <v>1593</v>
      </c>
      <c r="Y84" s="335">
        <v>254</v>
      </c>
      <c r="Z84" s="335">
        <v>405</v>
      </c>
      <c r="AA84" s="335">
        <v>822</v>
      </c>
      <c r="AB84" s="335">
        <v>910</v>
      </c>
      <c r="AC84" s="335">
        <v>1448</v>
      </c>
      <c r="AD84" s="335">
        <v>643</v>
      </c>
      <c r="AE84" s="335">
        <v>852</v>
      </c>
      <c r="AF84" s="335">
        <v>303</v>
      </c>
      <c r="AG84" s="335">
        <v>287</v>
      </c>
      <c r="AH84" s="335">
        <v>343</v>
      </c>
      <c r="AI84" s="335">
        <v>960</v>
      </c>
      <c r="AJ84" s="335">
        <v>2564</v>
      </c>
      <c r="AK84" s="335">
        <v>1189</v>
      </c>
      <c r="AL84" s="335">
        <v>764</v>
      </c>
      <c r="AM84" s="335">
        <v>554</v>
      </c>
      <c r="AN84" s="335">
        <v>452</v>
      </c>
      <c r="AO84" s="335">
        <v>147</v>
      </c>
      <c r="AP84" s="335">
        <v>475</v>
      </c>
      <c r="AQ84" s="335">
        <v>550</v>
      </c>
      <c r="AR84" s="335">
        <v>184</v>
      </c>
      <c r="AS84" s="335">
        <v>31787</v>
      </c>
      <c r="BO84" s="336"/>
      <c r="BY84" s="337"/>
    </row>
    <row r="85" spans="1:79" s="333" customFormat="1" ht="16.5">
      <c r="A85" s="556">
        <v>8</v>
      </c>
      <c r="B85" s="334" t="s">
        <v>20</v>
      </c>
      <c r="E85" s="338">
        <v>9002.8575803487474</v>
      </c>
      <c r="F85" s="338">
        <v>7197.7359689799914</v>
      </c>
      <c r="G85" s="338">
        <v>3309.4985005298354</v>
      </c>
      <c r="H85" s="338">
        <v>5282.7272747583647</v>
      </c>
      <c r="I85" s="338">
        <v>5218.8179649899221</v>
      </c>
      <c r="J85" s="338">
        <v>5140.15751795712</v>
      </c>
      <c r="K85" s="338">
        <v>1380.424614044884</v>
      </c>
      <c r="L85" s="338">
        <v>2974.4588357677285</v>
      </c>
      <c r="M85" s="338">
        <v>208.29012194919568</v>
      </c>
      <c r="N85" s="338">
        <v>4961.400180449973</v>
      </c>
      <c r="O85" s="338">
        <v>6181.6898917310791</v>
      </c>
      <c r="P85" s="338">
        <v>888.26001978740192</v>
      </c>
      <c r="Q85" s="338">
        <v>3947.9625926723488</v>
      </c>
      <c r="R85" s="338">
        <v>2438.1125872753587</v>
      </c>
      <c r="S85" s="338">
        <v>273</v>
      </c>
      <c r="T85" s="338">
        <v>685.00870915274299</v>
      </c>
      <c r="U85" s="338">
        <v>1692.3991542007036</v>
      </c>
      <c r="V85" s="338">
        <v>2611.0783611805327</v>
      </c>
      <c r="W85" s="338">
        <v>1907.8450207610783</v>
      </c>
      <c r="X85" s="338">
        <v>9937.5487113121635</v>
      </c>
      <c r="Y85" s="338">
        <v>1185.0911448056229</v>
      </c>
      <c r="Z85" s="338">
        <v>2495.959722829306</v>
      </c>
      <c r="AA85" s="338">
        <v>4338.6609944337606</v>
      </c>
      <c r="AB85" s="338">
        <v>4321.5708138359323</v>
      </c>
      <c r="AC85" s="338">
        <v>5163.3471609078042</v>
      </c>
      <c r="AD85" s="338">
        <v>1325.729127332783</v>
      </c>
      <c r="AE85" s="338">
        <v>2795.5527602051202</v>
      </c>
      <c r="AF85" s="338">
        <v>1706.3253755286789</v>
      </c>
      <c r="AG85" s="338">
        <v>790.26604259224234</v>
      </c>
      <c r="AH85" s="338">
        <v>2460.733279156912</v>
      </c>
      <c r="AI85" s="338">
        <v>3094.1495947332605</v>
      </c>
      <c r="AJ85" s="338">
        <v>12790.045600760301</v>
      </c>
      <c r="AK85" s="338">
        <v>4647.9580595862662</v>
      </c>
      <c r="AL85" s="338">
        <v>4447.09357177939</v>
      </c>
      <c r="AM85" s="338">
        <v>3691.7959714561239</v>
      </c>
      <c r="AN85" s="338">
        <v>2476.1052764547862</v>
      </c>
      <c r="AO85" s="338">
        <v>398.71189028450414</v>
      </c>
      <c r="AP85" s="338">
        <v>1761.8622028655209</v>
      </c>
      <c r="AQ85" s="338">
        <v>2952.1500509252401</v>
      </c>
      <c r="AR85" s="338"/>
      <c r="AS85" s="338">
        <v>138082.38224832271</v>
      </c>
      <c r="BO85" s="336"/>
      <c r="BY85" s="337"/>
    </row>
    <row r="86" spans="1:79" s="340" customFormat="1" ht="16.5">
      <c r="A86" s="557">
        <v>9</v>
      </c>
      <c r="B86" s="341" t="s">
        <v>395</v>
      </c>
      <c r="E86" s="342">
        <f t="shared" ref="E86:AS86" si="8">(E83/E138)*100</f>
        <v>1.1629382816181246</v>
      </c>
      <c r="F86" s="342">
        <f t="shared" si="8"/>
        <v>1.6645000746001004</v>
      </c>
      <c r="G86" s="342">
        <f t="shared" si="8"/>
        <v>1.0462943242425977</v>
      </c>
      <c r="H86" s="342">
        <f t="shared" si="8"/>
        <v>2.3024158593361803</v>
      </c>
      <c r="I86" s="342">
        <f t="shared" si="8"/>
        <v>2.1721754093835459</v>
      </c>
      <c r="J86" s="342">
        <f t="shared" si="8"/>
        <v>2.026348959358609</v>
      </c>
      <c r="K86" s="342">
        <f t="shared" si="8"/>
        <v>2.1770777823080625</v>
      </c>
      <c r="L86" s="342">
        <f t="shared" si="8"/>
        <v>3.9841491538511615</v>
      </c>
      <c r="M86" s="342">
        <f t="shared" si="8"/>
        <v>1.3847166140016542</v>
      </c>
      <c r="N86" s="342">
        <f t="shared" si="8"/>
        <v>2.3565175120767758</v>
      </c>
      <c r="O86" s="342">
        <f t="shared" si="8"/>
        <v>2.4902123118686124</v>
      </c>
      <c r="P86" s="342">
        <f t="shared" si="8"/>
        <v>0.40830294525621175</v>
      </c>
      <c r="Q86" s="342">
        <f t="shared" si="8"/>
        <v>2.119808886253975</v>
      </c>
      <c r="R86" s="342">
        <f t="shared" si="8"/>
        <v>1.0319137503842339</v>
      </c>
      <c r="S86" s="342">
        <f t="shared" si="8"/>
        <v>0.40680473372781067</v>
      </c>
      <c r="T86" s="342">
        <f t="shared" si="8"/>
        <v>0.60649304316803865</v>
      </c>
      <c r="U86" s="342">
        <f t="shared" si="8"/>
        <v>0.29384225139493869</v>
      </c>
      <c r="V86" s="342">
        <f t="shared" si="8"/>
        <v>1.3032566563109469</v>
      </c>
      <c r="W86" s="342">
        <f t="shared" si="8"/>
        <v>2.2257473415916476</v>
      </c>
      <c r="X86" s="342">
        <f t="shared" si="8"/>
        <v>0.48067575221491193</v>
      </c>
      <c r="Y86" s="342">
        <f t="shared" si="8"/>
        <v>0.69747277768981519</v>
      </c>
      <c r="Z86" s="342">
        <f t="shared" si="8"/>
        <v>1.133436328624565</v>
      </c>
      <c r="AA86" s="342">
        <f t="shared" si="8"/>
        <v>0.885995776172676</v>
      </c>
      <c r="AB86" s="342">
        <f t="shared" si="8"/>
        <v>1.1779298954153876</v>
      </c>
      <c r="AC86" s="342">
        <f t="shared" si="8"/>
        <v>0.67566060295994279</v>
      </c>
      <c r="AD86" s="342">
        <f t="shared" si="8"/>
        <v>1.4444292323016736</v>
      </c>
      <c r="AE86" s="342">
        <f t="shared" si="8"/>
        <v>2.9171542713640362</v>
      </c>
      <c r="AF86" s="342">
        <f t="shared" si="8"/>
        <v>0.28368112070970303</v>
      </c>
      <c r="AG86" s="342">
        <f t="shared" si="8"/>
        <v>0.56521619589910044</v>
      </c>
      <c r="AH86" s="342">
        <f t="shared" si="8"/>
        <v>0.99536000364430832</v>
      </c>
      <c r="AI86" s="342">
        <f t="shared" si="8"/>
        <v>1.1686476043453533</v>
      </c>
      <c r="AJ86" s="342">
        <f t="shared" si="8"/>
        <v>0.68936899581827982</v>
      </c>
      <c r="AK86" s="342">
        <f t="shared" si="8"/>
        <v>0.3008184819680022</v>
      </c>
      <c r="AL86" s="342">
        <f t="shared" si="8"/>
        <v>2.4957440596231879</v>
      </c>
      <c r="AM86" s="342">
        <f t="shared" si="8"/>
        <v>1.9750740804467593</v>
      </c>
      <c r="AN86" s="342">
        <f t="shared" si="8"/>
        <v>1.6746164978131386</v>
      </c>
      <c r="AO86" s="342">
        <f t="shared" si="8"/>
        <v>1.2811127382253318</v>
      </c>
      <c r="AP86" s="342">
        <f t="shared" si="8"/>
        <v>0.7565936824806373</v>
      </c>
      <c r="AQ86" s="342">
        <f t="shared" si="8"/>
        <v>2.9399598761921886</v>
      </c>
      <c r="AR86" s="342">
        <f t="shared" si="8"/>
        <v>0.69118008869613989</v>
      </c>
      <c r="AS86" s="342">
        <f t="shared" si="8"/>
        <v>1.3774264778682683</v>
      </c>
      <c r="BO86" s="343"/>
      <c r="BY86" s="344"/>
    </row>
    <row r="87" spans="1:79" s="340" customFormat="1" ht="16.5">
      <c r="A87" s="557">
        <v>10</v>
      </c>
      <c r="B87" s="341" t="s">
        <v>396</v>
      </c>
      <c r="E87" s="342">
        <f t="shared" ref="E87:L87" si="9">(E82/E138)*100</f>
        <v>0.32398573828070926</v>
      </c>
      <c r="F87" s="342">
        <f t="shared" si="9"/>
        <v>0.18023249215415099</v>
      </c>
      <c r="G87" s="342">
        <f t="shared" si="9"/>
        <v>0.22622579983623739</v>
      </c>
      <c r="H87" s="342">
        <f t="shared" si="9"/>
        <v>0.17295142605342201</v>
      </c>
      <c r="I87" s="342">
        <f t="shared" si="9"/>
        <v>0.27510400963168918</v>
      </c>
      <c r="J87" s="342">
        <f t="shared" si="9"/>
        <v>0.29021877678793379</v>
      </c>
      <c r="K87" s="342">
        <f t="shared" si="9"/>
        <v>0.42241807716425089</v>
      </c>
      <c r="L87" s="342">
        <f t="shared" si="9"/>
        <v>0.47988351152829123</v>
      </c>
      <c r="M87" s="342" t="s">
        <v>392</v>
      </c>
      <c r="N87" s="342">
        <f>(N82/N138)*100</f>
        <v>0.39635615646551275</v>
      </c>
      <c r="O87" s="342">
        <f>(O82/O138)*100</f>
        <v>0.26776476471705507</v>
      </c>
      <c r="P87" s="342" t="s">
        <v>392</v>
      </c>
      <c r="Q87" s="342">
        <f>(Q82/Q138)*100</f>
        <v>0.28564800594911721</v>
      </c>
      <c r="R87" s="342">
        <f>(R82/R138)*100</f>
        <v>0.17633969152135645</v>
      </c>
      <c r="S87" s="342">
        <f>(S82/S138)*100</f>
        <v>0.1849112426035503</v>
      </c>
      <c r="T87" s="342" t="s">
        <v>392</v>
      </c>
      <c r="U87" s="342">
        <f t="shared" ref="U87:AS87" si="10">(U82/U138)*100</f>
        <v>0.15166051684900062</v>
      </c>
      <c r="V87" s="342">
        <f t="shared" si="10"/>
        <v>0.26516477422776841</v>
      </c>
      <c r="W87" s="342">
        <f t="shared" si="10"/>
        <v>0.23370347086712298</v>
      </c>
      <c r="X87" s="342">
        <f t="shared" si="10"/>
        <v>0.13212887975575779</v>
      </c>
      <c r="Y87" s="342">
        <f t="shared" si="10"/>
        <v>0.15368044254182367</v>
      </c>
      <c r="Z87" s="342">
        <f t="shared" si="10"/>
        <v>0.15012401703636621</v>
      </c>
      <c r="AA87" s="342">
        <f t="shared" si="10"/>
        <v>0.21152151413131454</v>
      </c>
      <c r="AB87" s="342">
        <f t="shared" si="10"/>
        <v>0.21302987470278287</v>
      </c>
      <c r="AC87" s="342">
        <f t="shared" si="10"/>
        <v>0.29018756665587286</v>
      </c>
      <c r="AD87" s="342">
        <f t="shared" si="10"/>
        <v>0.20949736957047174</v>
      </c>
      <c r="AE87" s="342">
        <f t="shared" si="10"/>
        <v>0.431780957133305</v>
      </c>
      <c r="AF87" s="342">
        <f t="shared" si="10"/>
        <v>0.13567357946985797</v>
      </c>
      <c r="AG87" s="342">
        <f t="shared" si="10"/>
        <v>0.17270494874694739</v>
      </c>
      <c r="AH87" s="342">
        <f t="shared" si="10"/>
        <v>0.11596427226923979</v>
      </c>
      <c r="AI87" s="342">
        <f t="shared" si="10"/>
        <v>0.15317225882196378</v>
      </c>
      <c r="AJ87" s="342">
        <f t="shared" si="10"/>
        <v>0.20165215523936078</v>
      </c>
      <c r="AK87" s="342">
        <f t="shared" si="10"/>
        <v>0.12761996204703124</v>
      </c>
      <c r="AL87" s="342">
        <f t="shared" si="10"/>
        <v>0.27193337211390667</v>
      </c>
      <c r="AM87" s="342">
        <f t="shared" si="10"/>
        <v>0.15928016777796447</v>
      </c>
      <c r="AN87" s="342">
        <f t="shared" si="10"/>
        <v>0.14285827943429619</v>
      </c>
      <c r="AO87" s="342">
        <f t="shared" si="10"/>
        <v>0.18301610546076169</v>
      </c>
      <c r="AP87" s="342">
        <f t="shared" si="10"/>
        <v>0.10808481178294818</v>
      </c>
      <c r="AQ87" s="342">
        <f t="shared" si="10"/>
        <v>0.297495939852781</v>
      </c>
      <c r="AR87" s="342">
        <f t="shared" si="10"/>
        <v>6.1243805327506069E-2</v>
      </c>
      <c r="AS87" s="342">
        <f t="shared" si="10"/>
        <v>0.21694508650578434</v>
      </c>
      <c r="BO87" s="343"/>
      <c r="BY87" s="344"/>
    </row>
    <row r="88" spans="1:79" s="340" customFormat="1" ht="16.5">
      <c r="A88" s="557">
        <v>11</v>
      </c>
      <c r="B88" s="341" t="s">
        <v>397</v>
      </c>
      <c r="E88" s="342">
        <f t="shared" ref="E88:AS88" si="11">(E84/E138)*100</f>
        <v>8.9147233670081469</v>
      </c>
      <c r="F88" s="342">
        <f t="shared" si="11"/>
        <v>4.6966467073111113</v>
      </c>
      <c r="G88" s="342">
        <f t="shared" si="11"/>
        <v>3.8387690409711532</v>
      </c>
      <c r="H88" s="342">
        <f t="shared" si="11"/>
        <v>5.4371604565544542</v>
      </c>
      <c r="I88" s="342">
        <f t="shared" si="11"/>
        <v>4.7971261679525803</v>
      </c>
      <c r="J88" s="342">
        <f t="shared" si="11"/>
        <v>4.3584641299759346</v>
      </c>
      <c r="K88" s="342">
        <f t="shared" si="11"/>
        <v>8.7245579783539515</v>
      </c>
      <c r="L88" s="342">
        <f t="shared" si="11"/>
        <v>13.492538731109397</v>
      </c>
      <c r="M88" s="342">
        <f t="shared" si="11"/>
        <v>1.6616599368019853</v>
      </c>
      <c r="N88" s="342">
        <f t="shared" si="11"/>
        <v>7.0479331095140267</v>
      </c>
      <c r="O88" s="342">
        <f t="shared" si="11"/>
        <v>6.5487611027942618</v>
      </c>
      <c r="P88" s="342">
        <f t="shared" si="11"/>
        <v>2.2711851329876778</v>
      </c>
      <c r="Q88" s="342">
        <f t="shared" si="11"/>
        <v>10.117953052829257</v>
      </c>
      <c r="R88" s="342">
        <f t="shared" si="11"/>
        <v>3.2394254442441777</v>
      </c>
      <c r="S88" s="342">
        <f t="shared" si="11"/>
        <v>2.4778106508875739</v>
      </c>
      <c r="T88" s="342">
        <f t="shared" si="11"/>
        <v>3.7816625044595353</v>
      </c>
      <c r="U88" s="342">
        <f t="shared" si="11"/>
        <v>3.9242158734678907</v>
      </c>
      <c r="V88" s="342">
        <f t="shared" si="11"/>
        <v>4.9760708695508891</v>
      </c>
      <c r="W88" s="342">
        <f t="shared" si="11"/>
        <v>4.2177912123161718</v>
      </c>
      <c r="X88" s="342">
        <f t="shared" si="11"/>
        <v>3.6289880250158988</v>
      </c>
      <c r="Y88" s="342">
        <f t="shared" si="11"/>
        <v>3.0026794158171706</v>
      </c>
      <c r="Z88" s="342">
        <f t="shared" si="11"/>
        <v>3.0400113449864161</v>
      </c>
      <c r="AA88" s="342">
        <f t="shared" si="11"/>
        <v>3.280578955017746</v>
      </c>
      <c r="AB88" s="342">
        <f t="shared" si="11"/>
        <v>5.701681940574483</v>
      </c>
      <c r="AC88" s="342">
        <f t="shared" si="11"/>
        <v>6.271516365935879</v>
      </c>
      <c r="AD88" s="342">
        <f t="shared" si="11"/>
        <v>7.0898320333585962</v>
      </c>
      <c r="AE88" s="342">
        <f t="shared" si="11"/>
        <v>8.9726189140872172</v>
      </c>
      <c r="AF88" s="342">
        <f t="shared" si="11"/>
        <v>3.7371904163060883</v>
      </c>
      <c r="AG88" s="342">
        <f t="shared" si="11"/>
        <v>4.506029117306718</v>
      </c>
      <c r="AH88" s="342">
        <f t="shared" si="11"/>
        <v>3.3146454490291042</v>
      </c>
      <c r="AI88" s="342">
        <f t="shared" si="11"/>
        <v>5.4461247581142676</v>
      </c>
      <c r="AJ88" s="342">
        <f t="shared" si="11"/>
        <v>6.0120479771362909</v>
      </c>
      <c r="AK88" s="342">
        <f t="shared" si="11"/>
        <v>5.4192905312114332</v>
      </c>
      <c r="AL88" s="342">
        <f t="shared" si="11"/>
        <v>4.6168243621116609</v>
      </c>
      <c r="AM88" s="342">
        <f t="shared" si="11"/>
        <v>4.412060647449616</v>
      </c>
      <c r="AN88" s="342">
        <f t="shared" si="11"/>
        <v>3.5873301280167711</v>
      </c>
      <c r="AO88" s="342">
        <f t="shared" si="11"/>
        <v>5.3806735005463935</v>
      </c>
      <c r="AP88" s="342">
        <f t="shared" si="11"/>
        <v>3.9492527382231066</v>
      </c>
      <c r="AQ88" s="342">
        <f t="shared" si="11"/>
        <v>4.8124343211479275</v>
      </c>
      <c r="AR88" s="342">
        <f t="shared" si="11"/>
        <v>1.6098371686087309</v>
      </c>
      <c r="AS88" s="342">
        <f t="shared" si="11"/>
        <v>5.2924278317416471</v>
      </c>
      <c r="BO88" s="343"/>
      <c r="BY88" s="344"/>
    </row>
    <row r="89" spans="1:79" s="340" customFormat="1" ht="16.5">
      <c r="A89" s="557">
        <v>12</v>
      </c>
      <c r="B89" s="341" t="s">
        <v>398</v>
      </c>
      <c r="E89" s="345">
        <f t="shared" ref="E89:R89" si="12">(E81/E138)*100</f>
        <v>0.51496680505670622</v>
      </c>
      <c r="F89" s="345">
        <f t="shared" si="12"/>
        <v>0.96477392858986699</v>
      </c>
      <c r="G89" s="345">
        <f t="shared" si="12"/>
        <v>0.27571269355041428</v>
      </c>
      <c r="H89" s="345">
        <f t="shared" si="12"/>
        <v>0.93501864710131277</v>
      </c>
      <c r="I89" s="345">
        <f t="shared" si="12"/>
        <v>0.81958069536107403</v>
      </c>
      <c r="J89" s="345">
        <f t="shared" si="12"/>
        <v>0.8602913740499466</v>
      </c>
      <c r="K89" s="345">
        <f t="shared" si="12"/>
        <v>0.79609560696339599</v>
      </c>
      <c r="L89" s="345">
        <f t="shared" si="12"/>
        <v>1.3615299629407331</v>
      </c>
      <c r="M89" s="345">
        <f t="shared" si="12"/>
        <v>0.38772065192046323</v>
      </c>
      <c r="N89" s="345">
        <f t="shared" si="12"/>
        <v>1.2106878961128389</v>
      </c>
      <c r="O89" s="345">
        <f t="shared" si="12"/>
        <v>0.81476992692475336</v>
      </c>
      <c r="P89" s="345">
        <f t="shared" si="12"/>
        <v>0.25518934078513233</v>
      </c>
      <c r="Q89" s="345">
        <f t="shared" si="12"/>
        <v>1.0423646532880069</v>
      </c>
      <c r="R89" s="345">
        <f t="shared" si="12"/>
        <v>0.46370807770430766</v>
      </c>
      <c r="S89" s="345" t="s">
        <v>392</v>
      </c>
      <c r="T89" s="345">
        <f>(T81/T138)*100</f>
        <v>0.21405636817695481</v>
      </c>
      <c r="U89" s="345" t="s">
        <v>392</v>
      </c>
      <c r="V89" s="345">
        <f t="shared" ref="V89:AS89" si="13">(V81/V138)*100</f>
        <v>0.51340413733461554</v>
      </c>
      <c r="W89" s="345">
        <f t="shared" si="13"/>
        <v>0.95707135688440848</v>
      </c>
      <c r="X89" s="345">
        <f t="shared" si="13"/>
        <v>0.14807546869179752</v>
      </c>
      <c r="Y89" s="345">
        <f t="shared" si="13"/>
        <v>0.2009667325546925</v>
      </c>
      <c r="Z89" s="345">
        <f t="shared" si="13"/>
        <v>0.56296506388637335</v>
      </c>
      <c r="AA89" s="345">
        <f t="shared" si="13"/>
        <v>0.33524164503830978</v>
      </c>
      <c r="AB89" s="345">
        <f t="shared" si="13"/>
        <v>0.41979416485548393</v>
      </c>
      <c r="AC89" s="345">
        <f t="shared" si="13"/>
        <v>0.2208890432753659</v>
      </c>
      <c r="AD89" s="345">
        <f t="shared" si="13"/>
        <v>0.49617798056164358</v>
      </c>
      <c r="AE89" s="345">
        <f t="shared" si="13"/>
        <v>1.3164053571137349</v>
      </c>
      <c r="AF89" s="345">
        <f t="shared" si="13"/>
        <v>8.6337732389909633E-2</v>
      </c>
      <c r="AG89" s="345">
        <f t="shared" si="13"/>
        <v>0.15700449886086126</v>
      </c>
      <c r="AH89" s="345">
        <f t="shared" si="13"/>
        <v>0.22226485518270961</v>
      </c>
      <c r="AI89" s="345">
        <f t="shared" si="13"/>
        <v>0.38009412374339163</v>
      </c>
      <c r="AJ89" s="345">
        <f t="shared" si="13"/>
        <v>0.35875325292583948</v>
      </c>
      <c r="AK89" s="345">
        <f t="shared" si="13"/>
        <v>6.3809981023515622E-2</v>
      </c>
      <c r="AL89" s="345">
        <f t="shared" si="13"/>
        <v>1.5046979923636172</v>
      </c>
      <c r="AM89" s="345">
        <f t="shared" si="13"/>
        <v>1.1149611744457513</v>
      </c>
      <c r="AN89" s="345">
        <f t="shared" si="13"/>
        <v>0.91270567416355897</v>
      </c>
      <c r="AO89" s="345">
        <f t="shared" si="13"/>
        <v>0.58565153747443743</v>
      </c>
      <c r="AP89" s="345">
        <f t="shared" si="13"/>
        <v>0.2909975701848605</v>
      </c>
      <c r="AQ89" s="345">
        <f t="shared" si="13"/>
        <v>2.1524706236407098</v>
      </c>
      <c r="AR89" s="345">
        <f t="shared" si="13"/>
        <v>0.23622610626323767</v>
      </c>
      <c r="AS89" s="345">
        <f t="shared" si="13"/>
        <v>0.60055328244540607</v>
      </c>
      <c r="BO89" s="343"/>
      <c r="BY89" s="344"/>
    </row>
    <row r="90" spans="1:79" s="340" customFormat="1" ht="16.5">
      <c r="A90" s="557">
        <v>13</v>
      </c>
      <c r="B90" s="341" t="s">
        <v>399</v>
      </c>
      <c r="E90" s="346">
        <f t="shared" ref="E90:AS90" si="14">(E80/E138)*100</f>
        <v>22.723336570151218</v>
      </c>
      <c r="F90" s="346">
        <f t="shared" si="14"/>
        <v>17.987909511071148</v>
      </c>
      <c r="G90" s="346">
        <f t="shared" si="14"/>
        <v>20.112887516690478</v>
      </c>
      <c r="H90" s="346">
        <f t="shared" si="14"/>
        <v>18.894943296336354</v>
      </c>
      <c r="I90" s="346">
        <f t="shared" si="14"/>
        <v>29.59660636954256</v>
      </c>
      <c r="J90" s="346">
        <f t="shared" si="14"/>
        <v>23.248597011976269</v>
      </c>
      <c r="K90" s="346">
        <f t="shared" si="14"/>
        <v>9.0170012625445874</v>
      </c>
      <c r="L90" s="346">
        <f t="shared" si="14"/>
        <v>21.762159243724831</v>
      </c>
      <c r="M90" s="346">
        <f t="shared" si="14"/>
        <v>0.99699596208119112</v>
      </c>
      <c r="N90" s="346">
        <f t="shared" si="14"/>
        <v>28.905173519694028</v>
      </c>
      <c r="O90" s="346">
        <f t="shared" si="14"/>
        <v>14.237435061098273</v>
      </c>
      <c r="P90" s="346">
        <f t="shared" si="14"/>
        <v>33.327727906538279</v>
      </c>
      <c r="Q90" s="346">
        <f t="shared" si="14"/>
        <v>13.49060407043901</v>
      </c>
      <c r="R90" s="346">
        <f t="shared" si="14"/>
        <v>10.214639908866721</v>
      </c>
      <c r="S90" s="346">
        <f t="shared" si="14"/>
        <v>2.2928994082840237</v>
      </c>
      <c r="T90" s="346">
        <f t="shared" si="14"/>
        <v>31.287905815198229</v>
      </c>
      <c r="U90" s="346">
        <f t="shared" si="14"/>
        <v>7.2702260264489666</v>
      </c>
      <c r="V90" s="346">
        <f t="shared" si="14"/>
        <v>6.5727013186244729</v>
      </c>
      <c r="W90" s="346">
        <f t="shared" si="14"/>
        <v>13.02062194831114</v>
      </c>
      <c r="X90" s="346">
        <f t="shared" si="14"/>
        <v>16.636848428556881</v>
      </c>
      <c r="Y90" s="346">
        <f t="shared" si="14"/>
        <v>8.2278144622391753</v>
      </c>
      <c r="Z90" s="346">
        <f t="shared" si="14"/>
        <v>15.740503186263</v>
      </c>
      <c r="AA90" s="346">
        <f t="shared" si="14"/>
        <v>12.62344432447826</v>
      </c>
      <c r="AB90" s="346">
        <f t="shared" si="14"/>
        <v>21.729047219683853</v>
      </c>
      <c r="AC90" s="346">
        <f t="shared" si="14"/>
        <v>14.946825261633093</v>
      </c>
      <c r="AD90" s="346">
        <f t="shared" si="14"/>
        <v>4.5317588891296783</v>
      </c>
      <c r="AE90" s="346">
        <f t="shared" si="14"/>
        <v>21.283641813814867</v>
      </c>
      <c r="AF90" s="346">
        <f t="shared" si="14"/>
        <v>14.208723959025127</v>
      </c>
      <c r="AG90" s="346">
        <f t="shared" si="14"/>
        <v>1.4601418394060097</v>
      </c>
      <c r="AH90" s="346">
        <f t="shared" si="14"/>
        <v>23.192854453847957</v>
      </c>
      <c r="AI90" s="346">
        <f t="shared" si="14"/>
        <v>12.446664290940317</v>
      </c>
      <c r="AJ90" s="346">
        <f t="shared" si="14"/>
        <v>24.66956192178273</v>
      </c>
      <c r="AK90" s="346">
        <f t="shared" si="14"/>
        <v>17.251484155286185</v>
      </c>
      <c r="AL90" s="346">
        <f t="shared" si="14"/>
        <v>21.827185335009577</v>
      </c>
      <c r="AM90" s="346">
        <f t="shared" si="14"/>
        <v>30.669396305647055</v>
      </c>
      <c r="AN90" s="346">
        <f t="shared" si="14"/>
        <v>13.19058113443335</v>
      </c>
      <c r="AO90" s="346">
        <f t="shared" si="14"/>
        <v>2.1229868233448355</v>
      </c>
      <c r="AP90" s="346">
        <f t="shared" si="14"/>
        <v>10.035259063232189</v>
      </c>
      <c r="AQ90" s="346">
        <f t="shared" si="14"/>
        <v>12.853574577756921</v>
      </c>
      <c r="AR90" s="346">
        <f t="shared" si="14"/>
        <v>12.082527879612268</v>
      </c>
      <c r="AS90" s="345">
        <f t="shared" si="14"/>
        <v>17.248716095031654</v>
      </c>
      <c r="BO90" s="343"/>
      <c r="BY90" s="344"/>
    </row>
    <row r="91" spans="1:79" s="57" customFormat="1" ht="16.5">
      <c r="A91" s="558">
        <v>14</v>
      </c>
      <c r="B91" s="331" t="s">
        <v>400</v>
      </c>
      <c r="E91" s="331">
        <v>6.6202176375006152</v>
      </c>
      <c r="F91" s="331">
        <v>6.6180361327386805</v>
      </c>
      <c r="G91" s="331">
        <v>4.990729295426453</v>
      </c>
      <c r="H91" s="331">
        <v>8.2313611706824776</v>
      </c>
      <c r="I91" s="331">
        <v>4.4084264051575408</v>
      </c>
      <c r="J91" s="331">
        <v>5.9229189083439309</v>
      </c>
      <c r="K91" s="331">
        <v>8.2806573957016436</v>
      </c>
      <c r="L91" s="331">
        <v>7.0635500365230097</v>
      </c>
      <c r="M91" s="331">
        <v>4.5454545454545459</v>
      </c>
      <c r="N91" s="331">
        <v>4.3037088873337996</v>
      </c>
      <c r="O91" s="331">
        <v>6.1570720548989701</v>
      </c>
      <c r="P91" s="331">
        <v>5.7230334432406975</v>
      </c>
      <c r="Q91" s="331">
        <v>6.9555796316359695</v>
      </c>
      <c r="R91" s="331">
        <v>5.0707547169811322</v>
      </c>
      <c r="S91" s="331">
        <v>12.376237623762377</v>
      </c>
      <c r="T91" s="331">
        <v>4.0125213431986344</v>
      </c>
      <c r="U91" s="331">
        <v>3.8904899135446689</v>
      </c>
      <c r="V91" s="331">
        <v>9.7720920232208126</v>
      </c>
      <c r="W91" s="331">
        <v>6.6710126032159938</v>
      </c>
      <c r="X91" s="331">
        <v>3.6070769667439331</v>
      </c>
      <c r="Y91" s="331">
        <v>4.698195395146235</v>
      </c>
      <c r="Z91" s="331">
        <v>6.1572052401746724</v>
      </c>
      <c r="AA91" s="331">
        <v>6.313859051611213</v>
      </c>
      <c r="AB91" s="331">
        <v>6.8795898572814194</v>
      </c>
      <c r="AC91" s="331">
        <v>4.4622205088666158</v>
      </c>
      <c r="AD91" s="331">
        <v>6.3568773234200737</v>
      </c>
      <c r="AE91" s="331">
        <v>6.947368421052631</v>
      </c>
      <c r="AF91" s="331">
        <v>2.0523065746458409</v>
      </c>
      <c r="AG91" s="331">
        <v>9.6403596403596392</v>
      </c>
      <c r="AH91" s="331">
        <v>4.6550701719707455</v>
      </c>
      <c r="AI91" s="331">
        <v>8.3440308087291406</v>
      </c>
      <c r="AJ91" s="331">
        <v>6.5352218916313962</v>
      </c>
      <c r="AK91" s="331">
        <v>5.3750888234696985</v>
      </c>
      <c r="AL91" s="331">
        <v>8.5741324921135647</v>
      </c>
      <c r="AM91" s="331">
        <v>5.1950998185117969</v>
      </c>
      <c r="AN91" s="331">
        <v>7.9788935081547816</v>
      </c>
      <c r="AO91" s="331">
        <v>7.5471698113207548</v>
      </c>
      <c r="AP91" s="331">
        <v>7.5212224108658745</v>
      </c>
      <c r="AQ91" s="331">
        <v>7.915151515151515</v>
      </c>
      <c r="AR91" s="331">
        <v>5.7030277892990462</v>
      </c>
      <c r="AS91" s="331">
        <f>BW45</f>
        <v>6.0542967650153381</v>
      </c>
      <c r="BO91" s="332"/>
      <c r="BY91" s="106"/>
    </row>
    <row r="92" spans="1:79" s="333" customFormat="1" ht="16.5">
      <c r="A92" s="556">
        <v>15</v>
      </c>
      <c r="B92" s="334" t="s">
        <v>401</v>
      </c>
      <c r="E92" s="335">
        <v>12219</v>
      </c>
      <c r="F92" s="335">
        <v>8074</v>
      </c>
      <c r="G92" s="335">
        <v>4421</v>
      </c>
      <c r="H92" s="335">
        <v>5641</v>
      </c>
      <c r="I92" s="335">
        <v>7279</v>
      </c>
      <c r="J92" s="335">
        <v>6578</v>
      </c>
      <c r="K92" s="335">
        <v>1827</v>
      </c>
      <c r="L92" s="335">
        <v>4033</v>
      </c>
      <c r="M92" s="335">
        <v>101</v>
      </c>
      <c r="N92" s="335">
        <v>6245</v>
      </c>
      <c r="O92" s="335">
        <v>7480</v>
      </c>
      <c r="P92" s="335">
        <v>1460</v>
      </c>
      <c r="Q92" s="335">
        <v>6644</v>
      </c>
      <c r="R92" s="335">
        <v>2719</v>
      </c>
      <c r="S92" s="335">
        <v>233</v>
      </c>
      <c r="T92" s="335">
        <v>1129</v>
      </c>
      <c r="U92" s="335">
        <v>1930</v>
      </c>
      <c r="V92" s="335">
        <v>3119</v>
      </c>
      <c r="W92" s="335">
        <v>2150</v>
      </c>
      <c r="X92" s="335">
        <v>11998</v>
      </c>
      <c r="Y92" s="335">
        <v>1441</v>
      </c>
      <c r="Z92" s="335">
        <v>3132</v>
      </c>
      <c r="AA92" s="335">
        <v>5720</v>
      </c>
      <c r="AB92" s="335">
        <v>5348</v>
      </c>
      <c r="AC92" s="335">
        <v>7105</v>
      </c>
      <c r="AD92" s="335">
        <v>1670</v>
      </c>
      <c r="AE92" s="335">
        <v>3958</v>
      </c>
      <c r="AF92" s="335">
        <v>2157</v>
      </c>
      <c r="AG92" s="335">
        <v>704</v>
      </c>
      <c r="AH92" s="335">
        <v>3240</v>
      </c>
      <c r="AI92" s="335">
        <v>4313</v>
      </c>
      <c r="AJ92" s="335">
        <v>16955</v>
      </c>
      <c r="AK92" s="335">
        <v>7266</v>
      </c>
      <c r="AL92" s="335">
        <v>5517</v>
      </c>
      <c r="AM92" s="335">
        <v>5206</v>
      </c>
      <c r="AN92" s="335">
        <v>2731</v>
      </c>
      <c r="AO92" s="335">
        <v>390</v>
      </c>
      <c r="AP92" s="335">
        <v>2364</v>
      </c>
      <c r="AQ92" s="335">
        <v>2941</v>
      </c>
      <c r="AR92" s="335">
        <v>1856</v>
      </c>
      <c r="AS92" s="335">
        <v>179294</v>
      </c>
      <c r="BO92" s="336"/>
      <c r="BY92" s="337"/>
    </row>
    <row r="93" spans="1:79" s="57" customFormat="1" ht="16.5">
      <c r="A93" s="558">
        <v>16</v>
      </c>
      <c r="B93" s="330" t="s">
        <v>402</v>
      </c>
      <c r="E93" s="331">
        <f t="shared" ref="E93:AS93" si="15">(E92/E138)*100</f>
        <v>41.671386695284063</v>
      </c>
      <c r="F93" s="331">
        <f t="shared" si="15"/>
        <v>28.533277287306181</v>
      </c>
      <c r="G93" s="331">
        <f t="shared" si="15"/>
        <v>31.254508158625168</v>
      </c>
      <c r="H93" s="331">
        <f t="shared" si="15"/>
        <v>30.488093573979796</v>
      </c>
      <c r="I93" s="331">
        <f t="shared" si="15"/>
        <v>41.718376793938866</v>
      </c>
      <c r="J93" s="331">
        <f t="shared" si="15"/>
        <v>34.090341316268372</v>
      </c>
      <c r="K93" s="331">
        <f t="shared" si="15"/>
        <v>29.68299334534948</v>
      </c>
      <c r="L93" s="331">
        <f t="shared" si="15"/>
        <v>45.008609348688331</v>
      </c>
      <c r="M93" s="331">
        <f t="shared" si="15"/>
        <v>5.5942551205666842</v>
      </c>
      <c r="N93" s="331">
        <f t="shared" si="15"/>
        <v>45.004439947765945</v>
      </c>
      <c r="O93" s="331">
        <f t="shared" si="15"/>
        <v>28.612577715479599</v>
      </c>
      <c r="P93" s="331">
        <f t="shared" si="15"/>
        <v>37.257643754629321</v>
      </c>
      <c r="Q93" s="331">
        <f t="shared" si="15"/>
        <v>33.295532482911142</v>
      </c>
      <c r="R93" s="331">
        <f t="shared" si="15"/>
        <v>17.758060046169192</v>
      </c>
      <c r="S93" s="331">
        <f t="shared" si="15"/>
        <v>8.6168639053254434</v>
      </c>
      <c r="T93" s="331">
        <f t="shared" si="15"/>
        <v>40.27827327863033</v>
      </c>
      <c r="U93" s="331">
        <f t="shared" si="15"/>
        <v>18.294049844910699</v>
      </c>
      <c r="V93" s="331">
        <f t="shared" si="15"/>
        <v>17.596785762051269</v>
      </c>
      <c r="W93" s="331">
        <f t="shared" si="15"/>
        <v>23.926783922110211</v>
      </c>
      <c r="X93" s="331">
        <f t="shared" si="15"/>
        <v>27.332453436372102</v>
      </c>
      <c r="Y93" s="331">
        <f t="shared" si="15"/>
        <v>17.034885977135993</v>
      </c>
      <c r="Z93" s="331">
        <f t="shared" si="15"/>
        <v>23.509421067894952</v>
      </c>
      <c r="AA93" s="331">
        <f t="shared" si="15"/>
        <v>22.828359638323001</v>
      </c>
      <c r="AB93" s="331">
        <f t="shared" si="15"/>
        <v>33.50834617383773</v>
      </c>
      <c r="AC93" s="331">
        <f t="shared" si="15"/>
        <v>30.772875538656368</v>
      </c>
      <c r="AD93" s="331">
        <f t="shared" si="15"/>
        <v>18.413716167509886</v>
      </c>
      <c r="AE93" s="331">
        <f t="shared" si="15"/>
        <v>41.682659227649296</v>
      </c>
      <c r="AF93" s="331">
        <f t="shared" si="15"/>
        <v>26.604355537862151</v>
      </c>
      <c r="AG93" s="331">
        <f t="shared" si="15"/>
        <v>11.053116719804633</v>
      </c>
      <c r="AH93" s="331">
        <f t="shared" si="15"/>
        <v>31.310353512694743</v>
      </c>
      <c r="AI93" s="331">
        <f t="shared" si="15"/>
        <v>24.467850085152957</v>
      </c>
      <c r="AJ93" s="331">
        <f t="shared" si="15"/>
        <v>39.755956884690249</v>
      </c>
      <c r="AK93" s="331">
        <f t="shared" si="15"/>
        <v>33.117380151204607</v>
      </c>
      <c r="AL93" s="331">
        <f t="shared" si="15"/>
        <v>33.339031421164961</v>
      </c>
      <c r="AM93" s="331">
        <f t="shared" si="15"/>
        <v>41.460627672604147</v>
      </c>
      <c r="AN93" s="331">
        <f t="shared" si="15"/>
        <v>21.674775618614607</v>
      </c>
      <c r="AO93" s="331">
        <f t="shared" si="15"/>
        <v>14.275256225939412</v>
      </c>
      <c r="AP93" s="331">
        <f t="shared" si="15"/>
        <v>19.654807311914581</v>
      </c>
      <c r="AQ93" s="331">
        <f t="shared" si="15"/>
        <v>25.733398797265554</v>
      </c>
      <c r="AR93" s="331">
        <f t="shared" si="15"/>
        <v>16.238357526835895</v>
      </c>
      <c r="AS93" s="331">
        <f t="shared" si="15"/>
        <v>29.851843699131308</v>
      </c>
      <c r="BO93" s="332"/>
      <c r="BY93" s="106"/>
    </row>
    <row r="94" spans="1:79" s="57" customFormat="1" ht="17.25">
      <c r="A94" s="558">
        <v>17</v>
      </c>
      <c r="B94" s="347" t="s">
        <v>403</v>
      </c>
      <c r="E94" s="348">
        <v>22.869664833691381</v>
      </c>
      <c r="F94" s="348">
        <v>14.561416903921609</v>
      </c>
      <c r="G94" s="348">
        <v>15.13109298360574</v>
      </c>
      <c r="H94" s="348">
        <v>14.0855867446885</v>
      </c>
      <c r="I94" s="348">
        <v>19.651183780972367</v>
      </c>
      <c r="J94" s="348">
        <v>17.037846167605018</v>
      </c>
      <c r="K94" s="348">
        <v>13.186376647675562</v>
      </c>
      <c r="L94" s="348">
        <v>23.144680244732907</v>
      </c>
      <c r="M94" s="348">
        <v>5.0479813900734092</v>
      </c>
      <c r="N94" s="348">
        <v>21.858122187705021</v>
      </c>
      <c r="O94" s="348">
        <v>16.515712335349953</v>
      </c>
      <c r="P94" s="348">
        <v>18.806872275124803</v>
      </c>
      <c r="Q94" s="348">
        <v>15.672831512539902</v>
      </c>
      <c r="R94" s="348">
        <v>9.0411118995960731</v>
      </c>
      <c r="S94" s="348">
        <v>4.1062543767197441</v>
      </c>
      <c r="T94" s="348">
        <v>21.526852937798321</v>
      </c>
      <c r="U94" s="348">
        <v>9.4108070029103228</v>
      </c>
      <c r="V94" s="348">
        <v>9.5343777748094585</v>
      </c>
      <c r="W94" s="348">
        <v>15.926319622302104</v>
      </c>
      <c r="X94" s="348">
        <v>16.056643687767522</v>
      </c>
      <c r="Y94" s="348">
        <v>6.2902182719820292</v>
      </c>
      <c r="Z94" s="348">
        <v>8.4637636900488467</v>
      </c>
      <c r="AA94" s="348">
        <v>10.455850883856758</v>
      </c>
      <c r="AB94" s="348">
        <v>15.577830288638141</v>
      </c>
      <c r="AC94" s="348">
        <v>15.521191908500057</v>
      </c>
      <c r="AD94" s="348">
        <v>10.049648947327846</v>
      </c>
      <c r="AE94" s="348">
        <v>18.901963998074258</v>
      </c>
      <c r="AF94" s="348">
        <v>11.666201211116935</v>
      </c>
      <c r="AG94" s="348">
        <v>5.9589768747656606</v>
      </c>
      <c r="AH94" s="348">
        <v>16.237700011394708</v>
      </c>
      <c r="AI94" s="348">
        <v>12.518419355076258</v>
      </c>
      <c r="AJ94" s="348">
        <v>19.528511721261257</v>
      </c>
      <c r="AK94" s="348">
        <v>17.055686577469579</v>
      </c>
      <c r="AL94" s="348">
        <v>15.200469354134169</v>
      </c>
      <c r="AM94" s="348">
        <v>22.143895719549679</v>
      </c>
      <c r="AN94" s="348">
        <v>8.1290147649773239</v>
      </c>
      <c r="AO94" s="348">
        <v>6.8146401283472251</v>
      </c>
      <c r="AP94" s="348">
        <v>8.5904880727428488</v>
      </c>
      <c r="AQ94" s="348">
        <v>11.058008236701255</v>
      </c>
      <c r="AR94" s="348">
        <v>18.358593592173655</v>
      </c>
      <c r="AS94" s="348">
        <f>BX45</f>
        <v>15.145210831288255</v>
      </c>
      <c r="BO94" s="332"/>
      <c r="BY94" s="106"/>
    </row>
    <row r="95" spans="1:79" ht="16.5">
      <c r="A95" s="554">
        <v>18</v>
      </c>
      <c r="B95" s="45" t="s">
        <v>404</v>
      </c>
      <c r="E95" s="45" t="s">
        <v>392</v>
      </c>
      <c r="F95" s="45" t="s">
        <v>392</v>
      </c>
      <c r="G95" s="45" t="s">
        <v>392</v>
      </c>
      <c r="H95" s="45" t="s">
        <v>392</v>
      </c>
      <c r="I95" s="45" t="s">
        <v>392</v>
      </c>
      <c r="J95" s="45" t="s">
        <v>392</v>
      </c>
      <c r="K95" s="45" t="s">
        <v>392</v>
      </c>
      <c r="L95" s="45" t="s">
        <v>392</v>
      </c>
      <c r="M95" s="45" t="s">
        <v>392</v>
      </c>
      <c r="N95" s="45" t="s">
        <v>392</v>
      </c>
      <c r="O95" s="45" t="s">
        <v>392</v>
      </c>
      <c r="P95" s="45" t="s">
        <v>392</v>
      </c>
      <c r="Q95" s="45" t="s">
        <v>392</v>
      </c>
      <c r="R95" s="45" t="s">
        <v>392</v>
      </c>
      <c r="S95" s="45" t="s">
        <v>392</v>
      </c>
      <c r="T95" s="45" t="s">
        <v>392</v>
      </c>
      <c r="U95" s="45" t="s">
        <v>392</v>
      </c>
      <c r="V95" s="45" t="s">
        <v>392</v>
      </c>
      <c r="W95" s="45" t="s">
        <v>392</v>
      </c>
      <c r="X95" s="45" t="s">
        <v>392</v>
      </c>
      <c r="Y95" s="45" t="s">
        <v>392</v>
      </c>
      <c r="Z95" s="45" t="s">
        <v>392</v>
      </c>
      <c r="AA95" s="45" t="s">
        <v>392</v>
      </c>
      <c r="AB95" s="45" t="s">
        <v>392</v>
      </c>
      <c r="AC95" s="45" t="s">
        <v>392</v>
      </c>
      <c r="AD95" s="45" t="s">
        <v>392</v>
      </c>
      <c r="AE95" s="45" t="s">
        <v>392</v>
      </c>
      <c r="AF95" s="45" t="s">
        <v>392</v>
      </c>
      <c r="AG95" s="45" t="s">
        <v>392</v>
      </c>
      <c r="AH95" s="45" t="s">
        <v>392</v>
      </c>
      <c r="AI95" s="45" t="s">
        <v>392</v>
      </c>
      <c r="AJ95" s="45" t="s">
        <v>392</v>
      </c>
      <c r="AK95" s="45" t="s">
        <v>392</v>
      </c>
      <c r="AL95" s="45" t="s">
        <v>392</v>
      </c>
      <c r="AM95" s="45" t="s">
        <v>392</v>
      </c>
      <c r="AN95" s="45" t="s">
        <v>392</v>
      </c>
      <c r="AO95" s="45" t="s">
        <v>392</v>
      </c>
      <c r="AP95" s="45" t="s">
        <v>392</v>
      </c>
      <c r="AQ95" s="45" t="s">
        <v>392</v>
      </c>
      <c r="AR95" s="45" t="s">
        <v>392</v>
      </c>
      <c r="AS95" s="45" t="s">
        <v>392</v>
      </c>
      <c r="BY95" s="22"/>
      <c r="CA95" s="5"/>
    </row>
    <row r="96" spans="1:79" s="333" customFormat="1" ht="16.5">
      <c r="A96" s="556">
        <v>19</v>
      </c>
      <c r="B96" s="335" t="s">
        <v>333</v>
      </c>
      <c r="E96" s="335">
        <v>1189</v>
      </c>
      <c r="F96" s="335">
        <v>1145</v>
      </c>
      <c r="G96" s="335">
        <v>520</v>
      </c>
      <c r="H96" s="335">
        <v>655</v>
      </c>
      <c r="I96" s="335">
        <v>847</v>
      </c>
      <c r="J96" s="335">
        <v>840</v>
      </c>
      <c r="K96" s="335">
        <v>129</v>
      </c>
      <c r="L96" s="335">
        <v>497</v>
      </c>
      <c r="M96" s="335">
        <v>34</v>
      </c>
      <c r="N96" s="335">
        <v>720</v>
      </c>
      <c r="O96" s="335">
        <v>950</v>
      </c>
      <c r="P96" s="335">
        <v>177</v>
      </c>
      <c r="Q96" s="335">
        <v>675</v>
      </c>
      <c r="R96" s="335">
        <v>398</v>
      </c>
      <c r="S96" s="335">
        <v>36</v>
      </c>
      <c r="T96" s="335">
        <v>119</v>
      </c>
      <c r="U96" s="335">
        <v>203</v>
      </c>
      <c r="V96" s="335">
        <v>458</v>
      </c>
      <c r="W96" s="335">
        <v>490</v>
      </c>
      <c r="X96" s="335">
        <v>1329</v>
      </c>
      <c r="Y96" s="335">
        <v>149</v>
      </c>
      <c r="Z96" s="335">
        <v>522</v>
      </c>
      <c r="AA96" s="335">
        <v>566</v>
      </c>
      <c r="AB96" s="335">
        <v>521</v>
      </c>
      <c r="AC96" s="335">
        <v>779</v>
      </c>
      <c r="AD96" s="335">
        <v>191</v>
      </c>
      <c r="AE96" s="335">
        <v>421</v>
      </c>
      <c r="AF96" s="335">
        <v>205</v>
      </c>
      <c r="AG96" s="335">
        <v>81</v>
      </c>
      <c r="AH96" s="335">
        <v>344</v>
      </c>
      <c r="AI96" s="335">
        <v>484</v>
      </c>
      <c r="AJ96" s="335">
        <v>1601</v>
      </c>
      <c r="AK96" s="335">
        <v>609</v>
      </c>
      <c r="AL96" s="335">
        <v>741</v>
      </c>
      <c r="AM96" s="335">
        <v>694</v>
      </c>
      <c r="AN96" s="335">
        <v>458</v>
      </c>
      <c r="AO96" s="335">
        <v>54</v>
      </c>
      <c r="AP96" s="335">
        <v>343</v>
      </c>
      <c r="AQ96" s="335">
        <v>10571</v>
      </c>
      <c r="AR96" s="335">
        <v>4066</v>
      </c>
      <c r="AS96" s="335">
        <v>34811</v>
      </c>
      <c r="BO96" s="336"/>
      <c r="BY96" s="337"/>
    </row>
    <row r="97" spans="1:79" s="333" customFormat="1" ht="16.5">
      <c r="A97" s="556">
        <v>20</v>
      </c>
      <c r="B97" s="335" t="s">
        <v>338</v>
      </c>
      <c r="E97" s="338">
        <v>289</v>
      </c>
      <c r="F97" s="338">
        <v>345</v>
      </c>
      <c r="G97" s="338">
        <v>92</v>
      </c>
      <c r="H97" s="338">
        <v>191</v>
      </c>
      <c r="I97" s="338">
        <v>257</v>
      </c>
      <c r="J97" s="338">
        <v>226</v>
      </c>
      <c r="K97" s="338">
        <v>44</v>
      </c>
      <c r="L97" s="338">
        <v>152</v>
      </c>
      <c r="M97" s="338">
        <v>10</v>
      </c>
      <c r="N97" s="338">
        <v>159</v>
      </c>
      <c r="O97" s="338">
        <v>218</v>
      </c>
      <c r="P97" s="338">
        <v>48</v>
      </c>
      <c r="Q97" s="338">
        <v>226</v>
      </c>
      <c r="R97" s="338">
        <v>128</v>
      </c>
      <c r="S97" s="338">
        <v>24</v>
      </c>
      <c r="T97" s="338">
        <v>37</v>
      </c>
      <c r="U97" s="338">
        <v>56</v>
      </c>
      <c r="V97" s="338">
        <v>119</v>
      </c>
      <c r="W97" s="338">
        <v>76</v>
      </c>
      <c r="X97" s="338">
        <v>359</v>
      </c>
      <c r="Y97" s="338">
        <v>55</v>
      </c>
      <c r="Z97" s="338">
        <v>130</v>
      </c>
      <c r="AA97" s="338">
        <v>221</v>
      </c>
      <c r="AB97" s="338">
        <v>151</v>
      </c>
      <c r="AC97" s="338">
        <v>182</v>
      </c>
      <c r="AD97" s="338">
        <v>71</v>
      </c>
      <c r="AE97" s="338">
        <v>132</v>
      </c>
      <c r="AF97" s="338">
        <v>51</v>
      </c>
      <c r="AG97" s="338">
        <v>31</v>
      </c>
      <c r="AH97" s="338">
        <v>88</v>
      </c>
      <c r="AI97" s="338">
        <v>146</v>
      </c>
      <c r="AJ97" s="338">
        <v>494</v>
      </c>
      <c r="AK97" s="338">
        <v>157</v>
      </c>
      <c r="AL97" s="338">
        <v>226</v>
      </c>
      <c r="AM97" s="338">
        <v>204</v>
      </c>
      <c r="AN97" s="338">
        <v>94</v>
      </c>
      <c r="AO97" s="338">
        <v>21</v>
      </c>
      <c r="AP97" s="338">
        <v>69</v>
      </c>
      <c r="AQ97" s="338">
        <v>146</v>
      </c>
      <c r="AR97" s="338">
        <v>70</v>
      </c>
      <c r="AS97" s="338">
        <v>5795</v>
      </c>
      <c r="BO97" s="336"/>
      <c r="BY97" s="337"/>
    </row>
    <row r="98" spans="1:79" s="57" customFormat="1" ht="16.5">
      <c r="A98" s="558">
        <v>21</v>
      </c>
      <c r="B98" s="331" t="s">
        <v>405</v>
      </c>
      <c r="E98" s="331">
        <f t="shared" ref="E98:AS98" si="16">(E97/E138)*100</f>
        <v>0.98559871961184187</v>
      </c>
      <c r="F98" s="331">
        <f t="shared" si="16"/>
        <v>1.2192197998663157</v>
      </c>
      <c r="G98" s="331">
        <f t="shared" si="16"/>
        <v>0.6503991745291825</v>
      </c>
      <c r="H98" s="331">
        <f t="shared" si="16"/>
        <v>1.0323038242563627</v>
      </c>
      <c r="I98" s="331">
        <f t="shared" si="16"/>
        <v>1.4729527182363358</v>
      </c>
      <c r="J98" s="331">
        <f t="shared" si="16"/>
        <v>1.17124006346559</v>
      </c>
      <c r="K98" s="331">
        <f t="shared" si="16"/>
        <v>0.7148613613548862</v>
      </c>
      <c r="L98" s="331">
        <f t="shared" si="16"/>
        <v>1.6963324128441921</v>
      </c>
      <c r="M98" s="331">
        <f t="shared" si="16"/>
        <v>0.55388664560066181</v>
      </c>
      <c r="N98" s="331">
        <f t="shared" si="16"/>
        <v>1.1458296159639367</v>
      </c>
      <c r="O98" s="331">
        <f t="shared" si="16"/>
        <v>0.83389598154740008</v>
      </c>
      <c r="P98" s="331">
        <f t="shared" si="16"/>
        <v>1.2249088357686351</v>
      </c>
      <c r="Q98" s="331">
        <f t="shared" si="16"/>
        <v>1.1325692867456227</v>
      </c>
      <c r="R98" s="331">
        <f t="shared" si="16"/>
        <v>0.83598075980494901</v>
      </c>
      <c r="S98" s="331">
        <f t="shared" si="16"/>
        <v>0.8875739644970414</v>
      </c>
      <c r="T98" s="331">
        <f t="shared" si="16"/>
        <v>1.3200142704245548</v>
      </c>
      <c r="U98" s="331">
        <f t="shared" si="16"/>
        <v>0.53081180897150215</v>
      </c>
      <c r="V98" s="331">
        <f t="shared" si="16"/>
        <v>0.67137464112988177</v>
      </c>
      <c r="W98" s="331">
        <f t="shared" si="16"/>
        <v>0.84578398980482605</v>
      </c>
      <c r="X98" s="331">
        <f t="shared" si="16"/>
        <v>0.8178322040054663</v>
      </c>
      <c r="Y98" s="331">
        <f t="shared" si="16"/>
        <v>0.65018648767694642</v>
      </c>
      <c r="Z98" s="331">
        <f t="shared" si="16"/>
        <v>0.97580611073638057</v>
      </c>
      <c r="AA98" s="331">
        <f t="shared" si="16"/>
        <v>0.88200480420793426</v>
      </c>
      <c r="AB98" s="331">
        <f t="shared" si="16"/>
        <v>0.94610326706235925</v>
      </c>
      <c r="AC98" s="331">
        <f t="shared" si="16"/>
        <v>0.78827070345326655</v>
      </c>
      <c r="AD98" s="331">
        <f t="shared" si="16"/>
        <v>0.78285859155281545</v>
      </c>
      <c r="AE98" s="331">
        <f t="shared" si="16"/>
        <v>1.3901240571121041</v>
      </c>
      <c r="AF98" s="331">
        <f t="shared" si="16"/>
        <v>0.62903205026934161</v>
      </c>
      <c r="AG98" s="331">
        <f t="shared" si="16"/>
        <v>0.48671394646866994</v>
      </c>
      <c r="AH98" s="331">
        <f t="shared" si="16"/>
        <v>0.85040466330775843</v>
      </c>
      <c r="AI98" s="331">
        <f t="shared" si="16"/>
        <v>0.82826480696321159</v>
      </c>
      <c r="AJ98" s="331">
        <f t="shared" si="16"/>
        <v>1.1583274963749328</v>
      </c>
      <c r="AK98" s="331">
        <f t="shared" si="16"/>
        <v>0.71558335862085376</v>
      </c>
      <c r="AL98" s="331">
        <f t="shared" si="16"/>
        <v>1.3657098243942871</v>
      </c>
      <c r="AM98" s="331">
        <f t="shared" si="16"/>
        <v>1.6246577113352374</v>
      </c>
      <c r="AN98" s="331">
        <f t="shared" si="16"/>
        <v>0.74603768149021343</v>
      </c>
      <c r="AO98" s="331">
        <f t="shared" si="16"/>
        <v>0.76866764293519907</v>
      </c>
      <c r="AP98" s="331">
        <f t="shared" si="16"/>
        <v>0.57368092407872506</v>
      </c>
      <c r="AQ98" s="331">
        <f t="shared" si="16"/>
        <v>1.2774825652501773</v>
      </c>
      <c r="AR98" s="331">
        <f t="shared" si="16"/>
        <v>0.61243805327506073</v>
      </c>
      <c r="AS98" s="331">
        <f t="shared" si="16"/>
        <v>0.96484787129778993</v>
      </c>
      <c r="BO98" s="332"/>
      <c r="BY98" s="106"/>
    </row>
    <row r="99" spans="1:79" s="333" customFormat="1" ht="16.5">
      <c r="A99" s="556">
        <v>22</v>
      </c>
      <c r="B99" s="335" t="s">
        <v>211</v>
      </c>
      <c r="E99" s="335">
        <v>104</v>
      </c>
      <c r="F99" s="335">
        <v>147</v>
      </c>
      <c r="G99" s="335">
        <v>54</v>
      </c>
      <c r="H99" s="335">
        <v>75</v>
      </c>
      <c r="I99" s="335">
        <v>162</v>
      </c>
      <c r="J99" s="335">
        <v>82</v>
      </c>
      <c r="K99" s="335">
        <v>12</v>
      </c>
      <c r="L99" s="335">
        <v>34</v>
      </c>
      <c r="M99" s="335">
        <v>5</v>
      </c>
      <c r="N99" s="335">
        <v>65</v>
      </c>
      <c r="O99" s="335">
        <v>97</v>
      </c>
      <c r="P99" s="335">
        <v>17</v>
      </c>
      <c r="Q99" s="335">
        <v>68</v>
      </c>
      <c r="R99" s="335">
        <v>60</v>
      </c>
      <c r="S99" s="335">
        <v>6</v>
      </c>
      <c r="T99" s="335">
        <v>16</v>
      </c>
      <c r="U99" s="335">
        <v>27</v>
      </c>
      <c r="V99" s="335">
        <v>47</v>
      </c>
      <c r="W99" s="335">
        <v>57</v>
      </c>
      <c r="X99" s="335">
        <v>144</v>
      </c>
      <c r="Y99" s="335">
        <v>20</v>
      </c>
      <c r="Z99" s="335">
        <v>77</v>
      </c>
      <c r="AA99" s="335">
        <v>64</v>
      </c>
      <c r="AB99" s="335">
        <v>57</v>
      </c>
      <c r="AC99" s="335">
        <v>62</v>
      </c>
      <c r="AD99" s="335">
        <v>30</v>
      </c>
      <c r="AE99" s="335">
        <v>41</v>
      </c>
      <c r="AF99" s="335">
        <v>13</v>
      </c>
      <c r="AG99" s="335">
        <v>17</v>
      </c>
      <c r="AH99" s="335">
        <v>34</v>
      </c>
      <c r="AI99" s="335">
        <v>53</v>
      </c>
      <c r="AJ99" s="335">
        <v>132</v>
      </c>
      <c r="AK99" s="335">
        <v>50</v>
      </c>
      <c r="AL99" s="335">
        <v>105</v>
      </c>
      <c r="AM99" s="335">
        <v>61</v>
      </c>
      <c r="AN99" s="335">
        <v>69</v>
      </c>
      <c r="AO99" s="335">
        <v>11</v>
      </c>
      <c r="AP99" s="335">
        <v>73</v>
      </c>
      <c r="AQ99" s="335">
        <v>61</v>
      </c>
      <c r="AR99" s="335">
        <v>18</v>
      </c>
      <c r="AS99" s="335">
        <v>2327</v>
      </c>
      <c r="BO99" s="336"/>
      <c r="BY99" s="337"/>
    </row>
    <row r="100" spans="1:79" s="57" customFormat="1" ht="16.5">
      <c r="A100" s="558">
        <v>23</v>
      </c>
      <c r="B100" s="331" t="s">
        <v>406</v>
      </c>
      <c r="E100" s="331">
        <f t="shared" ref="E100:AS100" si="17">(E99/E138)*100</f>
        <v>0.35467912401256591</v>
      </c>
      <c r="F100" s="331">
        <f t="shared" si="17"/>
        <v>0.51949365385608226</v>
      </c>
      <c r="G100" s="331">
        <f t="shared" si="17"/>
        <v>0.38175603722365054</v>
      </c>
      <c r="H100" s="331">
        <f t="shared" si="17"/>
        <v>0.40535490481270786</v>
      </c>
      <c r="I100" s="331">
        <f t="shared" si="17"/>
        <v>0.9284760325069511</v>
      </c>
      <c r="J100" s="331">
        <f t="shared" si="17"/>
        <v>0.42496320886804595</v>
      </c>
      <c r="K100" s="331">
        <f t="shared" si="17"/>
        <v>0.19496218946042351</v>
      </c>
      <c r="L100" s="331">
        <f t="shared" si="17"/>
        <v>0.3794427765572535</v>
      </c>
      <c r="M100" s="331">
        <f t="shared" si="17"/>
        <v>0.2769433228003309</v>
      </c>
      <c r="N100" s="331">
        <f t="shared" si="17"/>
        <v>0.46842091218651505</v>
      </c>
      <c r="O100" s="331">
        <f t="shared" si="17"/>
        <v>0.37104545967934777</v>
      </c>
      <c r="P100" s="331">
        <f t="shared" si="17"/>
        <v>0.43382187933472494</v>
      </c>
      <c r="Q100" s="331">
        <f t="shared" si="17"/>
        <v>0.34077305972877142</v>
      </c>
      <c r="R100" s="331">
        <f t="shared" si="17"/>
        <v>0.39186598115856985</v>
      </c>
      <c r="S100" s="331">
        <f t="shared" si="17"/>
        <v>0.22189349112426035</v>
      </c>
      <c r="T100" s="331">
        <f t="shared" si="17"/>
        <v>0.5708169818052129</v>
      </c>
      <c r="U100" s="331">
        <f t="shared" si="17"/>
        <v>0.25592712218268854</v>
      </c>
      <c r="V100" s="331">
        <f t="shared" si="17"/>
        <v>0.26516477422776841</v>
      </c>
      <c r="W100" s="331">
        <f t="shared" si="17"/>
        <v>0.63433799235361965</v>
      </c>
      <c r="X100" s="331">
        <f t="shared" si="17"/>
        <v>0.32804411525567451</v>
      </c>
      <c r="Y100" s="331">
        <f t="shared" si="17"/>
        <v>0.23643145006434413</v>
      </c>
      <c r="Z100" s="331">
        <f t="shared" si="17"/>
        <v>0.57797746559000995</v>
      </c>
      <c r="AA100" s="331">
        <f t="shared" si="17"/>
        <v>0.25542220574347413</v>
      </c>
      <c r="AB100" s="331">
        <f t="shared" si="17"/>
        <v>0.35713831935466539</v>
      </c>
      <c r="AC100" s="331">
        <f t="shared" si="17"/>
        <v>0.26853177809946444</v>
      </c>
      <c r="AD100" s="331">
        <f t="shared" si="17"/>
        <v>0.33078532037442904</v>
      </c>
      <c r="AE100" s="331">
        <f t="shared" si="17"/>
        <v>0.431780957133305</v>
      </c>
      <c r="AF100" s="331">
        <f t="shared" si="17"/>
        <v>0.16034150300983216</v>
      </c>
      <c r="AG100" s="331">
        <f t="shared" si="17"/>
        <v>0.26690764806346412</v>
      </c>
      <c r="AH100" s="331">
        <f t="shared" si="17"/>
        <v>0.32856543809617939</v>
      </c>
      <c r="AI100" s="331">
        <f t="shared" si="17"/>
        <v>0.30067147102089187</v>
      </c>
      <c r="AJ100" s="331">
        <f t="shared" si="17"/>
        <v>0.30951261036739092</v>
      </c>
      <c r="AK100" s="331">
        <f t="shared" si="17"/>
        <v>0.22789278936969862</v>
      </c>
      <c r="AL100" s="331">
        <f t="shared" si="17"/>
        <v>0.63451120159911567</v>
      </c>
      <c r="AM100" s="331">
        <f t="shared" si="17"/>
        <v>0.4858045117227916</v>
      </c>
      <c r="AN100" s="331">
        <f t="shared" si="17"/>
        <v>0.5476234044981354</v>
      </c>
      <c r="AO100" s="331">
        <f t="shared" si="17"/>
        <v>0.40263543201367569</v>
      </c>
      <c r="AP100" s="331">
        <f t="shared" si="17"/>
        <v>0.60693778924270902</v>
      </c>
      <c r="AQ100" s="331">
        <f t="shared" si="17"/>
        <v>0.53374271561822473</v>
      </c>
      <c r="AR100" s="331">
        <f t="shared" si="17"/>
        <v>0.15748407084215849</v>
      </c>
      <c r="AS100" s="331">
        <f t="shared" si="17"/>
        <v>0.3874376180345051</v>
      </c>
      <c r="BO100" s="332"/>
      <c r="BY100" s="106"/>
    </row>
    <row r="101" spans="1:79" ht="17.25">
      <c r="A101" s="554">
        <v>24</v>
      </c>
      <c r="B101" s="68" t="s">
        <v>210</v>
      </c>
      <c r="E101" s="69">
        <v>315</v>
      </c>
      <c r="F101" s="69">
        <v>368</v>
      </c>
      <c r="G101" s="69">
        <v>96</v>
      </c>
      <c r="H101" s="69">
        <v>199</v>
      </c>
      <c r="I101" s="69">
        <v>281</v>
      </c>
      <c r="J101" s="69">
        <v>241</v>
      </c>
      <c r="K101" s="69">
        <v>48</v>
      </c>
      <c r="L101" s="69">
        <v>157</v>
      </c>
      <c r="M101" s="69">
        <v>10</v>
      </c>
      <c r="N101" s="69">
        <v>167</v>
      </c>
      <c r="O101" s="69">
        <v>227</v>
      </c>
      <c r="P101" s="69">
        <v>51</v>
      </c>
      <c r="Q101" s="69">
        <v>234</v>
      </c>
      <c r="R101" s="69">
        <v>133</v>
      </c>
      <c r="S101" s="69">
        <v>25</v>
      </c>
      <c r="T101" s="69">
        <v>41</v>
      </c>
      <c r="U101" s="69">
        <v>59</v>
      </c>
      <c r="V101" s="69">
        <v>124</v>
      </c>
      <c r="W101" s="69">
        <v>82</v>
      </c>
      <c r="X101" s="69">
        <v>385</v>
      </c>
      <c r="Y101" s="69">
        <v>55</v>
      </c>
      <c r="Z101" s="69">
        <v>136</v>
      </c>
      <c r="AA101" s="69">
        <v>234</v>
      </c>
      <c r="AB101" s="69">
        <v>161</v>
      </c>
      <c r="AC101" s="69">
        <v>196</v>
      </c>
      <c r="AD101" s="69">
        <v>75</v>
      </c>
      <c r="AE101" s="69">
        <v>135</v>
      </c>
      <c r="AF101" s="69">
        <v>53</v>
      </c>
      <c r="AG101" s="69">
        <v>33</v>
      </c>
      <c r="AH101" s="69">
        <v>97</v>
      </c>
      <c r="AI101" s="69">
        <v>151</v>
      </c>
      <c r="AJ101" s="69">
        <v>526</v>
      </c>
      <c r="AK101" s="69">
        <v>167</v>
      </c>
      <c r="AL101" s="69">
        <v>230</v>
      </c>
      <c r="AM101" s="69">
        <v>217</v>
      </c>
      <c r="AN101" s="69">
        <v>100</v>
      </c>
      <c r="AO101" s="69">
        <v>21</v>
      </c>
      <c r="AP101" s="69">
        <v>75</v>
      </c>
      <c r="AQ101" s="69">
        <v>457</v>
      </c>
      <c r="AR101" s="69">
        <v>206</v>
      </c>
      <c r="AS101" s="69">
        <v>6568</v>
      </c>
      <c r="BY101" s="22"/>
      <c r="CA101" s="5"/>
    </row>
    <row r="102" spans="1:79" ht="16.5">
      <c r="A102" s="554">
        <v>25</v>
      </c>
      <c r="B102" s="45" t="s">
        <v>407</v>
      </c>
      <c r="E102" s="45" t="s">
        <v>392</v>
      </c>
      <c r="F102" s="45" t="s">
        <v>392</v>
      </c>
      <c r="G102" s="45" t="s">
        <v>392</v>
      </c>
      <c r="H102" s="45" t="s">
        <v>392</v>
      </c>
      <c r="I102" s="45" t="s">
        <v>392</v>
      </c>
      <c r="J102" s="45" t="s">
        <v>392</v>
      </c>
      <c r="K102" s="45" t="s">
        <v>392</v>
      </c>
      <c r="L102" s="45" t="s">
        <v>392</v>
      </c>
      <c r="M102" s="45" t="s">
        <v>392</v>
      </c>
      <c r="N102" s="45" t="s">
        <v>392</v>
      </c>
      <c r="O102" s="45" t="s">
        <v>392</v>
      </c>
      <c r="P102" s="45" t="s">
        <v>392</v>
      </c>
      <c r="Q102" s="45" t="s">
        <v>392</v>
      </c>
      <c r="R102" s="45" t="s">
        <v>392</v>
      </c>
      <c r="S102" s="45" t="s">
        <v>392</v>
      </c>
      <c r="T102" s="45" t="s">
        <v>392</v>
      </c>
      <c r="U102" s="45" t="s">
        <v>392</v>
      </c>
      <c r="V102" s="45" t="s">
        <v>392</v>
      </c>
      <c r="W102" s="45" t="s">
        <v>392</v>
      </c>
      <c r="X102" s="45" t="s">
        <v>392</v>
      </c>
      <c r="Y102" s="45" t="s">
        <v>392</v>
      </c>
      <c r="Z102" s="45" t="s">
        <v>392</v>
      </c>
      <c r="AA102" s="45" t="s">
        <v>392</v>
      </c>
      <c r="AB102" s="45" t="s">
        <v>392</v>
      </c>
      <c r="AC102" s="45" t="s">
        <v>392</v>
      </c>
      <c r="AD102" s="45" t="s">
        <v>392</v>
      </c>
      <c r="AE102" s="45" t="s">
        <v>392</v>
      </c>
      <c r="AF102" s="45" t="s">
        <v>392</v>
      </c>
      <c r="AG102" s="45" t="s">
        <v>392</v>
      </c>
      <c r="AH102" s="45" t="s">
        <v>392</v>
      </c>
      <c r="AI102" s="45" t="s">
        <v>392</v>
      </c>
      <c r="AJ102" s="45" t="s">
        <v>392</v>
      </c>
      <c r="AK102" s="45" t="s">
        <v>392</v>
      </c>
      <c r="AL102" s="45" t="s">
        <v>392</v>
      </c>
      <c r="AM102" s="45" t="s">
        <v>392</v>
      </c>
      <c r="AN102" s="45" t="s">
        <v>392</v>
      </c>
      <c r="AO102" s="45" t="s">
        <v>392</v>
      </c>
      <c r="AP102" s="45" t="s">
        <v>392</v>
      </c>
      <c r="AQ102" s="45" t="s">
        <v>392</v>
      </c>
      <c r="AR102" s="45" t="s">
        <v>392</v>
      </c>
      <c r="AS102" s="45" t="s">
        <v>392</v>
      </c>
      <c r="BY102" s="22"/>
      <c r="CA102" s="5"/>
    </row>
    <row r="103" spans="1:79" s="333" customFormat="1" ht="16.5">
      <c r="A103" s="556">
        <v>26</v>
      </c>
      <c r="B103" s="335" t="s">
        <v>335</v>
      </c>
      <c r="E103" s="339">
        <v>1716</v>
      </c>
      <c r="F103" s="339">
        <v>2158</v>
      </c>
      <c r="G103" s="339">
        <v>638</v>
      </c>
      <c r="H103" s="339">
        <v>1347</v>
      </c>
      <c r="I103" s="339">
        <v>1444</v>
      </c>
      <c r="J103" s="339">
        <v>1377</v>
      </c>
      <c r="K103" s="339">
        <v>313</v>
      </c>
      <c r="L103" s="339">
        <v>1009</v>
      </c>
      <c r="M103" s="339">
        <v>29</v>
      </c>
      <c r="N103" s="339">
        <v>1138</v>
      </c>
      <c r="O103" s="339">
        <v>1421</v>
      </c>
      <c r="P103" s="339">
        <v>268</v>
      </c>
      <c r="Q103" s="339">
        <v>1379</v>
      </c>
      <c r="R103" s="339">
        <v>627</v>
      </c>
      <c r="S103" s="339">
        <v>31</v>
      </c>
      <c r="T103" s="339">
        <v>205</v>
      </c>
      <c r="U103" s="339">
        <v>278</v>
      </c>
      <c r="V103" s="339">
        <v>619</v>
      </c>
      <c r="W103" s="339">
        <v>601</v>
      </c>
      <c r="X103" s="339">
        <v>1703</v>
      </c>
      <c r="Y103" s="339">
        <v>213</v>
      </c>
      <c r="Z103" s="339">
        <v>600</v>
      </c>
      <c r="AA103" s="339">
        <v>1002</v>
      </c>
      <c r="AB103" s="339">
        <v>863</v>
      </c>
      <c r="AC103" s="339">
        <v>950</v>
      </c>
      <c r="AD103" s="339">
        <v>306</v>
      </c>
      <c r="AE103" s="339">
        <v>822</v>
      </c>
      <c r="AF103" s="339">
        <v>226</v>
      </c>
      <c r="AG103" s="339">
        <v>119</v>
      </c>
      <c r="AH103" s="339">
        <v>495</v>
      </c>
      <c r="AI103" s="339">
        <v>673</v>
      </c>
      <c r="AJ103" s="339">
        <v>2527</v>
      </c>
      <c r="AK103" s="339">
        <v>747</v>
      </c>
      <c r="AL103" s="339">
        <v>1372</v>
      </c>
      <c r="AM103" s="339">
        <v>1057</v>
      </c>
      <c r="AN103" s="339">
        <v>745</v>
      </c>
      <c r="AO103" s="339">
        <v>82</v>
      </c>
      <c r="AP103" s="339">
        <v>316</v>
      </c>
      <c r="AQ103" s="339">
        <v>945</v>
      </c>
      <c r="AR103" s="339">
        <v>386</v>
      </c>
      <c r="AS103" s="339">
        <v>32747</v>
      </c>
      <c r="BO103" s="336"/>
      <c r="BY103" s="337"/>
    </row>
    <row r="104" spans="1:79" ht="16.5">
      <c r="A104" s="554">
        <v>27</v>
      </c>
      <c r="B104" s="45" t="s">
        <v>408</v>
      </c>
      <c r="E104" s="45">
        <f t="shared" ref="E104:AS104" si="18">(E103/E138)*100</f>
        <v>5.8522055462073377</v>
      </c>
      <c r="F104" s="45">
        <f t="shared" si="18"/>
        <v>7.626308197424664</v>
      </c>
      <c r="G104" s="45">
        <f t="shared" si="18"/>
        <v>4.5103768842349821</v>
      </c>
      <c r="H104" s="45">
        <f t="shared" si="18"/>
        <v>7.2801740904362324</v>
      </c>
      <c r="I104" s="45">
        <f t="shared" si="18"/>
        <v>8.2760456230866506</v>
      </c>
      <c r="J104" s="45">
        <f t="shared" si="18"/>
        <v>7.1362724220890152</v>
      </c>
      <c r="K104" s="45">
        <f t="shared" si="18"/>
        <v>5.0852637750927121</v>
      </c>
      <c r="L104" s="45">
        <f t="shared" si="18"/>
        <v>11.260522398419671</v>
      </c>
      <c r="M104" s="45">
        <f t="shared" si="18"/>
        <v>1.606271272241919</v>
      </c>
      <c r="N104" s="45">
        <f t="shared" si="18"/>
        <v>8.2009692010500643</v>
      </c>
      <c r="O104" s="45">
        <f t="shared" si="18"/>
        <v>5.4356247237562183</v>
      </c>
      <c r="P104" s="45">
        <f t="shared" si="18"/>
        <v>6.8390743330415464</v>
      </c>
      <c r="Q104" s="45">
        <f t="shared" si="18"/>
        <v>6.9106771965584679</v>
      </c>
      <c r="R104" s="45">
        <f t="shared" si="18"/>
        <v>4.0949995031070552</v>
      </c>
      <c r="S104" s="45">
        <f t="shared" si="18"/>
        <v>1.1464497041420119</v>
      </c>
      <c r="T104" s="45">
        <f t="shared" si="18"/>
        <v>7.3135925793792893</v>
      </c>
      <c r="U104" s="45">
        <f t="shared" si="18"/>
        <v>2.6351014802513855</v>
      </c>
      <c r="V104" s="45">
        <f t="shared" si="18"/>
        <v>3.4922764946167799</v>
      </c>
      <c r="W104" s="45">
        <f t="shared" si="18"/>
        <v>6.6883707614829007</v>
      </c>
      <c r="X104" s="45">
        <f t="shared" si="18"/>
        <v>3.8795772797250945</v>
      </c>
      <c r="Y104" s="45">
        <f t="shared" si="18"/>
        <v>2.5179949431852653</v>
      </c>
      <c r="Z104" s="45">
        <f t="shared" si="18"/>
        <v>4.5037205110909868</v>
      </c>
      <c r="AA104" s="45">
        <f t="shared" si="18"/>
        <v>3.9989539086712669</v>
      </c>
      <c r="AB104" s="45">
        <f t="shared" si="18"/>
        <v>5.4071994667206358</v>
      </c>
      <c r="AC104" s="45">
        <f t="shared" si="18"/>
        <v>4.1145998257176002</v>
      </c>
      <c r="AD104" s="45">
        <f t="shared" si="18"/>
        <v>3.3740102678191768</v>
      </c>
      <c r="AE104" s="45">
        <f t="shared" si="18"/>
        <v>8.6566816283799213</v>
      </c>
      <c r="AF104" s="45">
        <f t="shared" si="18"/>
        <v>2.7874753600170821</v>
      </c>
      <c r="AG104" s="45">
        <f t="shared" si="18"/>
        <v>1.8683535364442487</v>
      </c>
      <c r="AH104" s="45">
        <f t="shared" si="18"/>
        <v>4.7835262311061415</v>
      </c>
      <c r="AI104" s="45">
        <f t="shared" si="18"/>
        <v>3.8179603773030237</v>
      </c>
      <c r="AJ104" s="45">
        <f t="shared" si="18"/>
        <v>5.9252906545333097</v>
      </c>
      <c r="AK104" s="45">
        <f t="shared" si="18"/>
        <v>3.4047182731832977</v>
      </c>
      <c r="AL104" s="45">
        <f t="shared" si="18"/>
        <v>8.2909463675617765</v>
      </c>
      <c r="AM104" s="45">
        <f t="shared" si="18"/>
        <v>8.4179568670654223</v>
      </c>
      <c r="AN104" s="45">
        <f t="shared" si="18"/>
        <v>5.9127454543639262</v>
      </c>
      <c r="AO104" s="45">
        <f t="shared" si="18"/>
        <v>3.0014641295564912</v>
      </c>
      <c r="AP104" s="45">
        <f t="shared" si="18"/>
        <v>2.6272923479547403</v>
      </c>
      <c r="AQ104" s="45">
        <f t="shared" si="18"/>
        <v>8.2686371517905304</v>
      </c>
      <c r="AR104" s="45">
        <f t="shared" si="18"/>
        <v>3.3771584080596204</v>
      </c>
      <c r="AS104" s="45">
        <f t="shared" si="18"/>
        <v>5.4522645800498228</v>
      </c>
      <c r="BY104" s="22"/>
      <c r="CA104" s="5"/>
    </row>
    <row r="105" spans="1:79" s="333" customFormat="1" ht="16.5">
      <c r="A105" s="556">
        <v>28</v>
      </c>
      <c r="B105" s="335" t="s">
        <v>329</v>
      </c>
      <c r="E105" s="335">
        <v>249</v>
      </c>
      <c r="F105" s="335">
        <v>327</v>
      </c>
      <c r="G105" s="335">
        <v>194</v>
      </c>
      <c r="H105" s="335">
        <v>256</v>
      </c>
      <c r="I105" s="335">
        <v>178</v>
      </c>
      <c r="J105" s="335">
        <v>297</v>
      </c>
      <c r="K105" s="335">
        <v>75</v>
      </c>
      <c r="L105" s="335">
        <v>111</v>
      </c>
      <c r="M105" s="335">
        <v>71</v>
      </c>
      <c r="N105" s="335">
        <v>98</v>
      </c>
      <c r="O105" s="335">
        <v>390</v>
      </c>
      <c r="P105" s="335">
        <v>83</v>
      </c>
      <c r="Q105" s="335">
        <v>327</v>
      </c>
      <c r="R105" s="335">
        <v>382</v>
      </c>
      <c r="S105" s="335">
        <v>84</v>
      </c>
      <c r="T105" s="335">
        <v>22</v>
      </c>
      <c r="U105" s="335">
        <v>210</v>
      </c>
      <c r="V105" s="335">
        <v>392</v>
      </c>
      <c r="W105" s="335">
        <v>142</v>
      </c>
      <c r="X105" s="335">
        <v>762</v>
      </c>
      <c r="Y105" s="335">
        <v>193</v>
      </c>
      <c r="Z105" s="335">
        <v>297</v>
      </c>
      <c r="AA105" s="335">
        <v>700</v>
      </c>
      <c r="AB105" s="335">
        <v>325</v>
      </c>
      <c r="AC105" s="335">
        <v>308</v>
      </c>
      <c r="AD105" s="335">
        <v>222</v>
      </c>
      <c r="AE105" s="335">
        <v>91</v>
      </c>
      <c r="AF105" s="335">
        <v>134</v>
      </c>
      <c r="AG105" s="335">
        <v>99</v>
      </c>
      <c r="AH105" s="335">
        <v>195</v>
      </c>
      <c r="AI105" s="335">
        <v>460</v>
      </c>
      <c r="AJ105" s="335">
        <v>602</v>
      </c>
      <c r="AK105" s="335">
        <v>328</v>
      </c>
      <c r="AL105" s="335">
        <v>276</v>
      </c>
      <c r="AM105" s="335">
        <v>90</v>
      </c>
      <c r="AN105" s="335">
        <v>270</v>
      </c>
      <c r="AO105" s="335">
        <v>62</v>
      </c>
      <c r="AP105" s="335">
        <v>226</v>
      </c>
      <c r="AQ105" s="335">
        <v>187</v>
      </c>
      <c r="AR105" s="335">
        <v>66</v>
      </c>
      <c r="AS105" s="335">
        <v>9781</v>
      </c>
      <c r="BO105" s="336"/>
      <c r="BY105" s="337"/>
    </row>
    <row r="106" spans="1:79" s="333" customFormat="1" ht="16.5">
      <c r="A106" s="556">
        <v>29</v>
      </c>
      <c r="B106" s="335" t="s">
        <v>336</v>
      </c>
      <c r="E106" s="339">
        <v>5724</v>
      </c>
      <c r="F106" s="339">
        <v>5451</v>
      </c>
      <c r="G106" s="339">
        <v>2153</v>
      </c>
      <c r="H106" s="339">
        <v>3838</v>
      </c>
      <c r="I106" s="339">
        <v>4129</v>
      </c>
      <c r="J106" s="339">
        <v>3692</v>
      </c>
      <c r="K106" s="339">
        <v>959</v>
      </c>
      <c r="L106" s="339">
        <v>2746</v>
      </c>
      <c r="M106" s="339">
        <v>124</v>
      </c>
      <c r="N106" s="339">
        <v>3311</v>
      </c>
      <c r="O106" s="339">
        <v>4415</v>
      </c>
      <c r="P106" s="339">
        <v>851</v>
      </c>
      <c r="Q106" s="339">
        <v>3944</v>
      </c>
      <c r="R106" s="339">
        <v>1868</v>
      </c>
      <c r="S106" s="339">
        <v>134</v>
      </c>
      <c r="T106" s="339">
        <v>611</v>
      </c>
      <c r="U106" s="339">
        <v>910</v>
      </c>
      <c r="V106" s="339">
        <v>2066</v>
      </c>
      <c r="W106" s="339">
        <v>1542</v>
      </c>
      <c r="X106" s="339">
        <v>5627</v>
      </c>
      <c r="Y106" s="339">
        <v>682</v>
      </c>
      <c r="Z106" s="339">
        <v>1935</v>
      </c>
      <c r="AA106" s="339">
        <v>3177</v>
      </c>
      <c r="AB106" s="339">
        <v>2840</v>
      </c>
      <c r="AC106" s="339">
        <v>3320</v>
      </c>
      <c r="AD106" s="339">
        <v>1031</v>
      </c>
      <c r="AE106" s="339">
        <v>2301</v>
      </c>
      <c r="AF106" s="339">
        <v>866</v>
      </c>
      <c r="AG106" s="339">
        <v>413</v>
      </c>
      <c r="AH106" s="339">
        <v>1640</v>
      </c>
      <c r="AI106" s="339">
        <v>2199</v>
      </c>
      <c r="AJ106" s="339">
        <v>7739</v>
      </c>
      <c r="AK106" s="339">
        <v>2813</v>
      </c>
      <c r="AL106" s="339">
        <v>3679</v>
      </c>
      <c r="AM106" s="339">
        <v>2919</v>
      </c>
      <c r="AN106" s="339">
        <v>1854</v>
      </c>
      <c r="AO106" s="339">
        <v>261</v>
      </c>
      <c r="AP106" s="339">
        <v>1246</v>
      </c>
      <c r="AQ106" s="339">
        <v>2365</v>
      </c>
      <c r="AR106" s="339">
        <v>1083</v>
      </c>
      <c r="AS106" s="339">
        <v>98458</v>
      </c>
      <c r="BO106" s="336"/>
      <c r="BY106" s="337"/>
    </row>
    <row r="107" spans="1:79" ht="16.5">
      <c r="A107" s="554">
        <v>30</v>
      </c>
      <c r="B107" s="45" t="s">
        <v>409</v>
      </c>
      <c r="E107" s="45">
        <f t="shared" ref="E107:AS107" si="19">(E106/E138)*100</f>
        <v>19.520993325460839</v>
      </c>
      <c r="F107" s="45">
        <f t="shared" si="19"/>
        <v>19.263672837887786</v>
      </c>
      <c r="G107" s="45">
        <f t="shared" si="19"/>
        <v>15.220754595231845</v>
      </c>
      <c r="H107" s="45">
        <f t="shared" si="19"/>
        <v>20.743361662282304</v>
      </c>
      <c r="I107" s="45">
        <f t="shared" si="19"/>
        <v>23.664676161859262</v>
      </c>
      <c r="J107" s="45">
        <f t="shared" si="19"/>
        <v>19.13370935537592</v>
      </c>
      <c r="K107" s="45">
        <f t="shared" si="19"/>
        <v>15.580728307712178</v>
      </c>
      <c r="L107" s="45">
        <f t="shared" si="19"/>
        <v>30.645584247829945</v>
      </c>
      <c r="M107" s="45">
        <f t="shared" si="19"/>
        <v>6.8681944054482056</v>
      </c>
      <c r="N107" s="45">
        <f t="shared" si="19"/>
        <v>23.860640619223865</v>
      </c>
      <c r="O107" s="45">
        <f t="shared" si="19"/>
        <v>16.888306231797117</v>
      </c>
      <c r="P107" s="45">
        <f t="shared" si="19"/>
        <v>21.716612900814759</v>
      </c>
      <c r="Q107" s="45">
        <f t="shared" si="19"/>
        <v>19.764837464268744</v>
      </c>
      <c r="R107" s="45">
        <f t="shared" si="19"/>
        <v>12.200094213403476</v>
      </c>
      <c r="S107" s="45">
        <f t="shared" si="19"/>
        <v>4.9556213017751478</v>
      </c>
      <c r="T107" s="45">
        <f t="shared" si="19"/>
        <v>21.798073492686569</v>
      </c>
      <c r="U107" s="45">
        <f t="shared" si="19"/>
        <v>8.6256918957869111</v>
      </c>
      <c r="V107" s="45">
        <f t="shared" si="19"/>
        <v>11.655966458607864</v>
      </c>
      <c r="W107" s="45">
        <f t="shared" si="19"/>
        <v>17.160512003671602</v>
      </c>
      <c r="X107" s="45">
        <f t="shared" si="19"/>
        <v>12.818779420442224</v>
      </c>
      <c r="Y107" s="45">
        <f t="shared" si="19"/>
        <v>8.0623124471941345</v>
      </c>
      <c r="Z107" s="45">
        <f t="shared" si="19"/>
        <v>14.524498648268432</v>
      </c>
      <c r="AA107" s="45">
        <f t="shared" si="19"/>
        <v>12.679317931984645</v>
      </c>
      <c r="AB107" s="45">
        <f t="shared" si="19"/>
        <v>17.794260122232451</v>
      </c>
      <c r="AC107" s="45">
        <f t="shared" si="19"/>
        <v>14.379443601455192</v>
      </c>
      <c r="AD107" s="45">
        <f t="shared" si="19"/>
        <v>11.367988843534546</v>
      </c>
      <c r="AE107" s="45">
        <f t="shared" si="19"/>
        <v>24.232389813749634</v>
      </c>
      <c r="AF107" s="45">
        <f t="shared" si="19"/>
        <v>10.681210892808819</v>
      </c>
      <c r="AG107" s="45">
        <f t="shared" si="19"/>
        <v>6.4842858029535693</v>
      </c>
      <c r="AH107" s="45">
        <f t="shared" si="19"/>
        <v>15.848450543462771</v>
      </c>
      <c r="AI107" s="45">
        <f t="shared" si="19"/>
        <v>12.475029524055495</v>
      </c>
      <c r="AJ107" s="45">
        <f t="shared" si="19"/>
        <v>18.146349179039685</v>
      </c>
      <c r="AK107" s="45">
        <f t="shared" si="19"/>
        <v>12.821248329939245</v>
      </c>
      <c r="AL107" s="45">
        <f t="shared" si="19"/>
        <v>22.23206391126806</v>
      </c>
      <c r="AM107" s="45">
        <f t="shared" si="19"/>
        <v>23.24694048719391</v>
      </c>
      <c r="AN107" s="45">
        <f t="shared" si="19"/>
        <v>14.714402781732508</v>
      </c>
      <c r="AO107" s="45">
        <f t="shared" si="19"/>
        <v>9.5534407050517594</v>
      </c>
      <c r="AP107" s="45">
        <f t="shared" si="19"/>
        <v>10.359513498581034</v>
      </c>
      <c r="AQ107" s="45">
        <f t="shared" si="19"/>
        <v>20.69346758093609</v>
      </c>
      <c r="AR107" s="45">
        <f t="shared" si="19"/>
        <v>9.4752915956698676</v>
      </c>
      <c r="AS107" s="45">
        <f t="shared" si="19"/>
        <v>16.39292350513163</v>
      </c>
      <c r="BY107" s="22"/>
      <c r="CA107" s="5"/>
    </row>
    <row r="108" spans="1:79" s="333" customFormat="1" ht="16.5">
      <c r="A108" s="556">
        <v>31</v>
      </c>
      <c r="B108" s="335" t="s">
        <v>337</v>
      </c>
      <c r="E108" s="335">
        <v>1386</v>
      </c>
      <c r="F108" s="335">
        <v>1246</v>
      </c>
      <c r="G108" s="335">
        <v>569</v>
      </c>
      <c r="H108" s="335">
        <v>918</v>
      </c>
      <c r="I108" s="335">
        <v>1030</v>
      </c>
      <c r="J108" s="335">
        <v>942</v>
      </c>
      <c r="K108" s="335">
        <v>189</v>
      </c>
      <c r="L108" s="335">
        <v>567</v>
      </c>
      <c r="M108" s="335">
        <v>30</v>
      </c>
      <c r="N108" s="335">
        <v>712</v>
      </c>
      <c r="O108" s="335">
        <v>1043</v>
      </c>
      <c r="P108" s="335">
        <v>235</v>
      </c>
      <c r="Q108" s="335">
        <v>932</v>
      </c>
      <c r="R108" s="335">
        <v>513</v>
      </c>
      <c r="S108" s="335">
        <v>34</v>
      </c>
      <c r="T108" s="335">
        <v>181</v>
      </c>
      <c r="U108" s="335">
        <v>255</v>
      </c>
      <c r="V108" s="335">
        <v>552</v>
      </c>
      <c r="W108" s="335">
        <v>340</v>
      </c>
      <c r="X108" s="335">
        <v>1548</v>
      </c>
      <c r="Y108" s="335">
        <v>183</v>
      </c>
      <c r="Z108" s="335">
        <v>565</v>
      </c>
      <c r="AA108" s="335">
        <v>838</v>
      </c>
      <c r="AB108" s="335">
        <v>784</v>
      </c>
      <c r="AC108" s="335">
        <v>808</v>
      </c>
      <c r="AD108" s="335">
        <v>277</v>
      </c>
      <c r="AE108" s="335">
        <v>519</v>
      </c>
      <c r="AF108" s="335">
        <v>241</v>
      </c>
      <c r="AG108" s="335">
        <v>128</v>
      </c>
      <c r="AH108" s="335">
        <v>443</v>
      </c>
      <c r="AI108" s="335">
        <v>602</v>
      </c>
      <c r="AJ108" s="335">
        <v>2090</v>
      </c>
      <c r="AK108" s="335">
        <v>864</v>
      </c>
      <c r="AL108" s="335">
        <v>829</v>
      </c>
      <c r="AM108" s="335">
        <v>892</v>
      </c>
      <c r="AN108" s="335">
        <v>429</v>
      </c>
      <c r="AO108" s="335">
        <v>67</v>
      </c>
      <c r="AP108" s="335">
        <v>367</v>
      </c>
      <c r="AQ108" s="335">
        <v>510</v>
      </c>
      <c r="AR108" s="335">
        <v>283</v>
      </c>
      <c r="AS108" s="335">
        <v>24941</v>
      </c>
      <c r="BO108" s="336"/>
      <c r="BY108" s="337"/>
    </row>
    <row r="109" spans="1:79" ht="16.5">
      <c r="A109" s="554">
        <v>32</v>
      </c>
      <c r="B109" s="45" t="s">
        <v>410</v>
      </c>
      <c r="E109" s="45">
        <f t="shared" ref="E109:AS109" si="20">(E108/E138)*100</f>
        <v>4.7267814027059263</v>
      </c>
      <c r="F109" s="45">
        <f t="shared" si="20"/>
        <v>4.4033271612563167</v>
      </c>
      <c r="G109" s="45">
        <f t="shared" si="20"/>
        <v>4.0225775033380957</v>
      </c>
      <c r="H109" s="45">
        <f t="shared" si="20"/>
        <v>4.9615440349075435</v>
      </c>
      <c r="I109" s="45">
        <f t="shared" si="20"/>
        <v>5.9032735400133305</v>
      </c>
      <c r="J109" s="45">
        <f t="shared" si="20"/>
        <v>4.8818944238256012</v>
      </c>
      <c r="K109" s="45">
        <f t="shared" si="20"/>
        <v>3.0706544840016701</v>
      </c>
      <c r="L109" s="45">
        <f t="shared" si="20"/>
        <v>6.327766303175375</v>
      </c>
      <c r="M109" s="45">
        <f t="shared" si="20"/>
        <v>1.6616599368019853</v>
      </c>
      <c r="N109" s="45">
        <f t="shared" si="20"/>
        <v>5.1310106073353641</v>
      </c>
      <c r="O109" s="45">
        <f t="shared" si="20"/>
        <v>3.9896949942841209</v>
      </c>
      <c r="P109" s="45">
        <f t="shared" si="20"/>
        <v>5.9969495084506095</v>
      </c>
      <c r="Q109" s="45">
        <f t="shared" si="20"/>
        <v>4.6705954656943387</v>
      </c>
      <c r="R109" s="45">
        <f t="shared" si="20"/>
        <v>3.3504541389057723</v>
      </c>
      <c r="S109" s="45">
        <f t="shared" si="20"/>
        <v>1.2573964497041421</v>
      </c>
      <c r="T109" s="45">
        <f t="shared" si="20"/>
        <v>6.4573671066714704</v>
      </c>
      <c r="U109" s="45">
        <f t="shared" si="20"/>
        <v>2.4170894872809474</v>
      </c>
      <c r="V109" s="45">
        <f t="shared" si="20"/>
        <v>3.1142756462495358</v>
      </c>
      <c r="W109" s="45">
        <f t="shared" si="20"/>
        <v>3.783770480705801</v>
      </c>
      <c r="X109" s="45">
        <f t="shared" si="20"/>
        <v>3.5264742389985004</v>
      </c>
      <c r="Y109" s="45">
        <f t="shared" si="20"/>
        <v>2.1633477680887485</v>
      </c>
      <c r="Z109" s="45">
        <f t="shared" si="20"/>
        <v>4.2410034812773461</v>
      </c>
      <c r="AA109" s="45">
        <f t="shared" si="20"/>
        <v>3.3444345064536147</v>
      </c>
      <c r="AB109" s="45">
        <f t="shared" si="20"/>
        <v>4.9122182872641691</v>
      </c>
      <c r="AC109" s="45">
        <f t="shared" si="20"/>
        <v>3.4995754307156011</v>
      </c>
      <c r="AD109" s="45">
        <f t="shared" si="20"/>
        <v>3.0542511247905617</v>
      </c>
      <c r="AE109" s="45">
        <f t="shared" si="20"/>
        <v>5.4657150427362273</v>
      </c>
      <c r="AF109" s="45">
        <f t="shared" si="20"/>
        <v>2.9724847865668886</v>
      </c>
      <c r="AG109" s="45">
        <f t="shared" si="20"/>
        <v>2.0096575854190242</v>
      </c>
      <c r="AH109" s="45">
        <f t="shared" si="20"/>
        <v>4.2810143846061024</v>
      </c>
      <c r="AI109" s="45">
        <f t="shared" si="20"/>
        <v>3.4151740670674888</v>
      </c>
      <c r="AJ109" s="45">
        <f t="shared" si="20"/>
        <v>4.900616330817023</v>
      </c>
      <c r="AK109" s="45">
        <f t="shared" si="20"/>
        <v>3.9379874003083923</v>
      </c>
      <c r="AL109" s="45">
        <f t="shared" si="20"/>
        <v>5.0096170107206373</v>
      </c>
      <c r="AM109" s="45">
        <f t="shared" si="20"/>
        <v>7.1038954828972152</v>
      </c>
      <c r="AN109" s="45">
        <f t="shared" si="20"/>
        <v>3.4047889931840594</v>
      </c>
      <c r="AO109" s="45">
        <f t="shared" si="20"/>
        <v>2.4524158131742064</v>
      </c>
      <c r="AP109" s="45">
        <f t="shared" si="20"/>
        <v>3.0513173787955372</v>
      </c>
      <c r="AQ109" s="45">
        <f t="shared" si="20"/>
        <v>4.462439097791715</v>
      </c>
      <c r="AR109" s="45">
        <f t="shared" si="20"/>
        <v>2.4759995582406025</v>
      </c>
      <c r="AS109" s="45">
        <f t="shared" si="20"/>
        <v>4.152592020368969</v>
      </c>
      <c r="BY109" s="22"/>
      <c r="CA109" s="5"/>
    </row>
    <row r="110" spans="1:79" s="333" customFormat="1" ht="16.5">
      <c r="A110" s="556">
        <v>33</v>
      </c>
      <c r="B110" s="335" t="s">
        <v>281</v>
      </c>
      <c r="E110" s="335">
        <v>6312</v>
      </c>
      <c r="F110" s="335">
        <v>7396</v>
      </c>
      <c r="G110" s="335">
        <v>2778</v>
      </c>
      <c r="H110" s="335">
        <v>4945</v>
      </c>
      <c r="I110" s="335">
        <v>4633</v>
      </c>
      <c r="J110" s="335">
        <v>4752</v>
      </c>
      <c r="K110" s="335">
        <v>1280</v>
      </c>
      <c r="L110" s="335">
        <v>3198</v>
      </c>
      <c r="M110" s="335">
        <v>373</v>
      </c>
      <c r="N110" s="335">
        <v>3609</v>
      </c>
      <c r="O110" s="335">
        <v>5964</v>
      </c>
      <c r="P110" s="335">
        <v>1096</v>
      </c>
      <c r="Q110" s="335">
        <v>4818</v>
      </c>
      <c r="R110" s="335">
        <v>3425</v>
      </c>
      <c r="S110" s="335">
        <v>547</v>
      </c>
      <c r="T110" s="335">
        <v>678</v>
      </c>
      <c r="U110" s="335">
        <v>1607</v>
      </c>
      <c r="V110" s="335">
        <v>3536</v>
      </c>
      <c r="W110" s="335">
        <v>2354</v>
      </c>
      <c r="X110" s="335">
        <v>7990</v>
      </c>
      <c r="Y110" s="335">
        <v>1590</v>
      </c>
      <c r="Z110" s="335">
        <v>2839</v>
      </c>
      <c r="AA110" s="335">
        <v>5267</v>
      </c>
      <c r="AB110" s="335">
        <v>3655</v>
      </c>
      <c r="AC110" s="335">
        <v>4206</v>
      </c>
      <c r="AD110" s="335">
        <v>1862</v>
      </c>
      <c r="AE110" s="335">
        <v>2737</v>
      </c>
      <c r="AF110" s="335">
        <v>1216</v>
      </c>
      <c r="AG110" s="335">
        <v>1086</v>
      </c>
      <c r="AH110" s="335">
        <v>2186</v>
      </c>
      <c r="AI110" s="335">
        <v>3548</v>
      </c>
      <c r="AJ110" s="335">
        <v>9117</v>
      </c>
      <c r="AK110" s="335">
        <v>3462</v>
      </c>
      <c r="AL110" s="335">
        <v>4700</v>
      </c>
      <c r="AM110" s="335">
        <v>3319</v>
      </c>
      <c r="AN110" s="335">
        <v>3130</v>
      </c>
      <c r="AO110" s="335">
        <v>522</v>
      </c>
      <c r="AP110" s="335">
        <v>2264</v>
      </c>
      <c r="AQ110" s="335">
        <v>3401</v>
      </c>
      <c r="AR110" s="335">
        <v>1196</v>
      </c>
      <c r="AS110" s="335">
        <v>132594</v>
      </c>
      <c r="BO110" s="336"/>
      <c r="BY110" s="337"/>
    </row>
    <row r="111" spans="1:79" s="434" customFormat="1" ht="16.5">
      <c r="A111" s="559">
        <v>34</v>
      </c>
      <c r="B111" s="435" t="s">
        <v>411</v>
      </c>
      <c r="E111" s="435">
        <f t="shared" ref="E111:AS111" si="21">(E110/E138)*100</f>
        <v>21.526294526608808</v>
      </c>
      <c r="F111" s="435">
        <f t="shared" si="21"/>
        <v>26.137245332786289</v>
      </c>
      <c r="G111" s="435">
        <f t="shared" si="21"/>
        <v>19.639227248283355</v>
      </c>
      <c r="H111" s="435">
        <f t="shared" si="21"/>
        <v>26.726400057317871</v>
      </c>
      <c r="I111" s="435">
        <f t="shared" si="21"/>
        <v>26.553268262992002</v>
      </c>
      <c r="J111" s="435">
        <f t="shared" si="21"/>
        <v>24.627136201718955</v>
      </c>
      <c r="K111" s="435">
        <f t="shared" si="21"/>
        <v>20.795966875778507</v>
      </c>
      <c r="L111" s="435">
        <f t="shared" si="21"/>
        <v>35.689941159708724</v>
      </c>
      <c r="M111" s="435">
        <f t="shared" si="21"/>
        <v>20.659971880904681</v>
      </c>
      <c r="N111" s="435">
        <f t="shared" si="21"/>
        <v>26.008170339709736</v>
      </c>
      <c r="O111" s="435">
        <f t="shared" si="21"/>
        <v>22.813557953893092</v>
      </c>
      <c r="P111" s="435">
        <f t="shared" si="21"/>
        <v>27.968751750050501</v>
      </c>
      <c r="Q111" s="435">
        <f t="shared" si="21"/>
        <v>24.144773555488541</v>
      </c>
      <c r="R111" s="435">
        <f t="shared" si="21"/>
        <v>22.369016424468363</v>
      </c>
      <c r="S111" s="435">
        <f t="shared" si="21"/>
        <v>20.229289940828401</v>
      </c>
      <c r="T111" s="435">
        <f t="shared" si="21"/>
        <v>24.188369603995895</v>
      </c>
      <c r="U111" s="435">
        <f t="shared" si="21"/>
        <v>15.232403161021498</v>
      </c>
      <c r="V111" s="435">
        <f t="shared" si="21"/>
        <v>19.949417907859345</v>
      </c>
      <c r="W111" s="435">
        <f t="shared" si="21"/>
        <v>26.197046210533692</v>
      </c>
      <c r="X111" s="435">
        <f t="shared" si="21"/>
        <v>18.201892228422494</v>
      </c>
      <c r="Y111" s="435">
        <f t="shared" si="21"/>
        <v>18.796300280115357</v>
      </c>
      <c r="Z111" s="435">
        <f t="shared" si="21"/>
        <v>21.310104218312187</v>
      </c>
      <c r="AA111" s="435">
        <f t="shared" si="21"/>
        <v>21.020449338294974</v>
      </c>
      <c r="AB111" s="435">
        <f t="shared" si="21"/>
        <v>22.90071153054916</v>
      </c>
      <c r="AC111" s="435">
        <f t="shared" si="21"/>
        <v>18.216849333650764</v>
      </c>
      <c r="AD111" s="435">
        <f t="shared" si="21"/>
        <v>20.53074221790623</v>
      </c>
      <c r="AE111" s="435">
        <f t="shared" si="21"/>
        <v>28.824011699362341</v>
      </c>
      <c r="AF111" s="435">
        <f t="shared" si="21"/>
        <v>14.998097512304302</v>
      </c>
      <c r="AG111" s="435">
        <f t="shared" si="21"/>
        <v>17.050688576289534</v>
      </c>
      <c r="AH111" s="435">
        <f t="shared" si="21"/>
        <v>21.124824931713182</v>
      </c>
      <c r="AI111" s="435">
        <f t="shared" si="21"/>
        <v>20.12796941853065</v>
      </c>
      <c r="AJ111" s="435">
        <f t="shared" si="21"/>
        <v>21.377473247875027</v>
      </c>
      <c r="AK111" s="435">
        <f t="shared" si="21"/>
        <v>15.779296735957935</v>
      </c>
      <c r="AL111" s="435">
        <f t="shared" si="21"/>
        <v>28.401929976341368</v>
      </c>
      <c r="AM111" s="435">
        <f t="shared" si="21"/>
        <v>26.432543842753205</v>
      </c>
      <c r="AN111" s="435">
        <f t="shared" si="21"/>
        <v>24.841467479408173</v>
      </c>
      <c r="AO111" s="435">
        <f t="shared" si="21"/>
        <v>19.106881410103519</v>
      </c>
      <c r="AP111" s="435">
        <f t="shared" si="21"/>
        <v>18.823385682814976</v>
      </c>
      <c r="AQ111" s="435">
        <f t="shared" si="21"/>
        <v>29.75834386586201</v>
      </c>
      <c r="AR111" s="435">
        <f t="shared" si="21"/>
        <v>10.463941595956751</v>
      </c>
      <c r="AS111" s="435">
        <f t="shared" si="21"/>
        <v>22.076451880389843</v>
      </c>
      <c r="BO111" s="436"/>
      <c r="BY111" s="437"/>
    </row>
    <row r="112" spans="1:79" s="333" customFormat="1" ht="17.25">
      <c r="A112" s="556">
        <v>35</v>
      </c>
      <c r="B112" s="349" t="s">
        <v>330</v>
      </c>
      <c r="E112" s="350">
        <v>93</v>
      </c>
      <c r="F112" s="350">
        <v>34</v>
      </c>
      <c r="G112" s="350">
        <v>14</v>
      </c>
      <c r="H112" s="350">
        <v>21</v>
      </c>
      <c r="I112" s="350">
        <v>16</v>
      </c>
      <c r="J112" s="350">
        <v>13</v>
      </c>
      <c r="K112" s="350">
        <v>0</v>
      </c>
      <c r="L112" s="350">
        <v>29</v>
      </c>
      <c r="M112" s="350">
        <v>0</v>
      </c>
      <c r="N112" s="350">
        <v>32</v>
      </c>
      <c r="O112" s="350">
        <v>46</v>
      </c>
      <c r="P112" s="350">
        <v>0</v>
      </c>
      <c r="Q112" s="350">
        <v>39</v>
      </c>
      <c r="R112" s="350">
        <v>14</v>
      </c>
      <c r="S112" s="350">
        <v>0</v>
      </c>
      <c r="T112" s="350">
        <v>10</v>
      </c>
      <c r="U112" s="350">
        <v>12</v>
      </c>
      <c r="V112" s="350">
        <v>20</v>
      </c>
      <c r="W112" s="350">
        <v>25</v>
      </c>
      <c r="X112" s="350">
        <v>33</v>
      </c>
      <c r="Y112" s="350">
        <v>1</v>
      </c>
      <c r="Z112" s="350">
        <v>19</v>
      </c>
      <c r="AA112" s="350">
        <v>13</v>
      </c>
      <c r="AB112" s="350">
        <v>53</v>
      </c>
      <c r="AC112" s="350">
        <v>183</v>
      </c>
      <c r="AD112" s="350">
        <v>2</v>
      </c>
      <c r="AE112" s="350">
        <v>2</v>
      </c>
      <c r="AF112" s="350">
        <v>8</v>
      </c>
      <c r="AG112" s="350">
        <v>0</v>
      </c>
      <c r="AH112" s="350">
        <v>3</v>
      </c>
      <c r="AI112" s="350">
        <v>33</v>
      </c>
      <c r="AJ112" s="350">
        <v>93</v>
      </c>
      <c r="AK112" s="350">
        <v>38</v>
      </c>
      <c r="AL112" s="350">
        <v>44</v>
      </c>
      <c r="AM112" s="350">
        <v>38</v>
      </c>
      <c r="AN112" s="350">
        <v>24</v>
      </c>
      <c r="AO112" s="350">
        <v>1</v>
      </c>
      <c r="AP112" s="350">
        <v>7</v>
      </c>
      <c r="AQ112" s="350">
        <v>5</v>
      </c>
      <c r="AR112" s="350">
        <v>11</v>
      </c>
      <c r="AS112" s="350">
        <v>1029</v>
      </c>
      <c r="BO112" s="336"/>
      <c r="BY112" s="337"/>
    </row>
    <row r="113" spans="1:79" ht="16.5">
      <c r="A113" s="554">
        <v>36</v>
      </c>
      <c r="B113" s="45" t="s">
        <v>412</v>
      </c>
      <c r="E113" s="45" t="s">
        <v>392</v>
      </c>
      <c r="F113" s="45" t="s">
        <v>392</v>
      </c>
      <c r="G113" s="45" t="s">
        <v>392</v>
      </c>
      <c r="H113" s="45" t="s">
        <v>392</v>
      </c>
      <c r="I113" s="45" t="s">
        <v>392</v>
      </c>
      <c r="J113" s="45" t="s">
        <v>392</v>
      </c>
      <c r="K113" s="45" t="s">
        <v>392</v>
      </c>
      <c r="L113" s="45" t="s">
        <v>392</v>
      </c>
      <c r="M113" s="45" t="s">
        <v>392</v>
      </c>
      <c r="N113" s="45" t="s">
        <v>392</v>
      </c>
      <c r="O113" s="45" t="s">
        <v>392</v>
      </c>
      <c r="P113" s="45" t="s">
        <v>392</v>
      </c>
      <c r="Q113" s="45" t="s">
        <v>392</v>
      </c>
      <c r="R113" s="45" t="s">
        <v>392</v>
      </c>
      <c r="S113" s="45" t="s">
        <v>392</v>
      </c>
      <c r="T113" s="45" t="s">
        <v>392</v>
      </c>
      <c r="U113" s="45" t="s">
        <v>392</v>
      </c>
      <c r="V113" s="45" t="s">
        <v>392</v>
      </c>
      <c r="W113" s="45" t="s">
        <v>392</v>
      </c>
      <c r="X113" s="45" t="s">
        <v>392</v>
      </c>
      <c r="Y113" s="45" t="s">
        <v>392</v>
      </c>
      <c r="Z113" s="45" t="s">
        <v>392</v>
      </c>
      <c r="AA113" s="45" t="s">
        <v>392</v>
      </c>
      <c r="AB113" s="45" t="s">
        <v>392</v>
      </c>
      <c r="AC113" s="45" t="s">
        <v>392</v>
      </c>
      <c r="AD113" s="45" t="s">
        <v>392</v>
      </c>
      <c r="AE113" s="45" t="s">
        <v>392</v>
      </c>
      <c r="AF113" s="45" t="s">
        <v>392</v>
      </c>
      <c r="AG113" s="45" t="s">
        <v>392</v>
      </c>
      <c r="AH113" s="45" t="s">
        <v>392</v>
      </c>
      <c r="AI113" s="45" t="s">
        <v>392</v>
      </c>
      <c r="AJ113" s="45" t="s">
        <v>392</v>
      </c>
      <c r="AK113" s="45" t="s">
        <v>392</v>
      </c>
      <c r="AL113" s="45" t="s">
        <v>392</v>
      </c>
      <c r="AM113" s="45" t="s">
        <v>392</v>
      </c>
      <c r="AN113" s="45" t="s">
        <v>392</v>
      </c>
      <c r="AO113" s="45" t="s">
        <v>392</v>
      </c>
      <c r="AP113" s="45" t="s">
        <v>392</v>
      </c>
      <c r="AQ113" s="45" t="s">
        <v>392</v>
      </c>
      <c r="AR113" s="45" t="s">
        <v>392</v>
      </c>
      <c r="AS113" s="45" t="s">
        <v>392</v>
      </c>
      <c r="BY113" s="22"/>
      <c r="CA113" s="5"/>
    </row>
    <row r="114" spans="1:79" s="333" customFormat="1" ht="16.5">
      <c r="A114" s="556">
        <v>37</v>
      </c>
      <c r="B114" s="335" t="s">
        <v>331</v>
      </c>
      <c r="E114" s="335">
        <v>287</v>
      </c>
      <c r="F114" s="335">
        <v>334</v>
      </c>
      <c r="G114" s="335">
        <v>147</v>
      </c>
      <c r="H114" s="335">
        <v>220</v>
      </c>
      <c r="I114" s="335">
        <v>164</v>
      </c>
      <c r="J114" s="335">
        <v>219</v>
      </c>
      <c r="K114" s="335">
        <v>64</v>
      </c>
      <c r="L114" s="335">
        <v>62</v>
      </c>
      <c r="M114" s="335">
        <v>16</v>
      </c>
      <c r="N114" s="335">
        <v>136</v>
      </c>
      <c r="O114" s="335">
        <v>351</v>
      </c>
      <c r="P114" s="335">
        <v>25</v>
      </c>
      <c r="Q114" s="335">
        <v>177</v>
      </c>
      <c r="R114" s="335">
        <v>201</v>
      </c>
      <c r="S114" s="335">
        <v>34</v>
      </c>
      <c r="T114" s="335">
        <v>26</v>
      </c>
      <c r="U114" s="335">
        <v>131</v>
      </c>
      <c r="V114" s="335">
        <v>246</v>
      </c>
      <c r="W114" s="335">
        <v>93</v>
      </c>
      <c r="X114" s="335">
        <v>434</v>
      </c>
      <c r="Y114" s="335">
        <v>94</v>
      </c>
      <c r="Z114" s="335">
        <v>139</v>
      </c>
      <c r="AA114" s="335">
        <v>202</v>
      </c>
      <c r="AB114" s="335">
        <v>177</v>
      </c>
      <c r="AC114" s="335">
        <v>224</v>
      </c>
      <c r="AD114" s="335">
        <v>132</v>
      </c>
      <c r="AE114" s="335">
        <v>66</v>
      </c>
      <c r="AF114" s="335">
        <v>88</v>
      </c>
      <c r="AG114" s="335">
        <v>102</v>
      </c>
      <c r="AH114" s="335">
        <v>103</v>
      </c>
      <c r="AI114" s="335">
        <v>195</v>
      </c>
      <c r="AJ114" s="335">
        <v>371</v>
      </c>
      <c r="AK114" s="335">
        <v>212</v>
      </c>
      <c r="AL114" s="335">
        <v>162</v>
      </c>
      <c r="AM114" s="335">
        <v>134</v>
      </c>
      <c r="AN114" s="335">
        <v>115</v>
      </c>
      <c r="AO114" s="335">
        <v>18</v>
      </c>
      <c r="AP114" s="335">
        <v>187</v>
      </c>
      <c r="AQ114" s="335">
        <v>73</v>
      </c>
      <c r="AR114" s="335">
        <v>35</v>
      </c>
      <c r="AS114" s="335">
        <v>6196</v>
      </c>
      <c r="BO114" s="336"/>
      <c r="BY114" s="337"/>
    </row>
    <row r="115" spans="1:79" s="333" customFormat="1" ht="16.5">
      <c r="A115" s="556">
        <v>38</v>
      </c>
      <c r="B115" s="335" t="s">
        <v>332</v>
      </c>
      <c r="E115" s="335">
        <v>604</v>
      </c>
      <c r="F115" s="335">
        <v>611</v>
      </c>
      <c r="G115" s="335">
        <v>433</v>
      </c>
      <c r="H115" s="335">
        <v>568</v>
      </c>
      <c r="I115" s="335">
        <v>414</v>
      </c>
      <c r="J115" s="335">
        <v>486</v>
      </c>
      <c r="K115" s="335">
        <v>134</v>
      </c>
      <c r="L115" s="335">
        <v>195</v>
      </c>
      <c r="M115" s="335">
        <v>30</v>
      </c>
      <c r="N115" s="335">
        <v>331</v>
      </c>
      <c r="O115" s="335">
        <v>862</v>
      </c>
      <c r="P115" s="335">
        <v>74</v>
      </c>
      <c r="Q115" s="335">
        <v>423</v>
      </c>
      <c r="R115" s="335">
        <v>387</v>
      </c>
      <c r="S115" s="335">
        <v>83</v>
      </c>
      <c r="T115" s="335">
        <v>92</v>
      </c>
      <c r="U115" s="335">
        <v>320</v>
      </c>
      <c r="V115" s="335">
        <v>615</v>
      </c>
      <c r="W115" s="335">
        <v>263</v>
      </c>
      <c r="X115" s="335">
        <v>1144</v>
      </c>
      <c r="Y115" s="335">
        <v>209</v>
      </c>
      <c r="Z115" s="335">
        <v>232</v>
      </c>
      <c r="AA115" s="335">
        <v>456</v>
      </c>
      <c r="AB115" s="335">
        <v>471</v>
      </c>
      <c r="AC115" s="335">
        <v>521</v>
      </c>
      <c r="AD115" s="335">
        <v>227</v>
      </c>
      <c r="AE115" s="335">
        <v>245</v>
      </c>
      <c r="AF115" s="335">
        <v>130</v>
      </c>
      <c r="AG115" s="335">
        <v>168</v>
      </c>
      <c r="AH115" s="335">
        <v>318</v>
      </c>
      <c r="AI115" s="335">
        <v>443</v>
      </c>
      <c r="AJ115" s="335">
        <v>1081</v>
      </c>
      <c r="AK115" s="335">
        <v>373</v>
      </c>
      <c r="AL115" s="335">
        <v>385</v>
      </c>
      <c r="AM115" s="335">
        <v>436</v>
      </c>
      <c r="AN115" s="335">
        <v>360</v>
      </c>
      <c r="AO115" s="335">
        <v>73</v>
      </c>
      <c r="AP115" s="335">
        <v>346</v>
      </c>
      <c r="AQ115" s="335">
        <v>152</v>
      </c>
      <c r="AR115" s="335">
        <v>74</v>
      </c>
      <c r="AS115" s="335">
        <v>14769</v>
      </c>
      <c r="BO115" s="336"/>
      <c r="BY115" s="337"/>
    </row>
    <row r="116" spans="1:79" ht="16.5">
      <c r="A116" s="554">
        <v>39</v>
      </c>
      <c r="B116" s="45" t="s">
        <v>413</v>
      </c>
      <c r="E116" s="45">
        <v>13.659883100666148</v>
      </c>
      <c r="F116" s="45">
        <v>17.271267382279088</v>
      </c>
      <c r="G116" s="45">
        <v>16.389132558678643</v>
      </c>
      <c r="H116" s="45">
        <v>15.435534580768048</v>
      </c>
      <c r="I116" s="45">
        <v>14.524410599123163</v>
      </c>
      <c r="J116" s="45">
        <v>16.855457700814732</v>
      </c>
      <c r="K116" s="45">
        <v>15.658264042965254</v>
      </c>
      <c r="L116" s="45">
        <v>11.61220813855568</v>
      </c>
      <c r="M116" s="45">
        <v>21.969918118568494</v>
      </c>
      <c r="N116" s="45">
        <v>13.07217484930899</v>
      </c>
      <c r="O116" s="45">
        <v>17.362463725284432</v>
      </c>
      <c r="P116" s="45">
        <v>12.828572384556441</v>
      </c>
      <c r="Q116" s="45">
        <v>14.730877508534462</v>
      </c>
      <c r="R116" s="45">
        <v>18.922018463176116</v>
      </c>
      <c r="S116" s="45">
        <v>22.877059569074788</v>
      </c>
      <c r="T116" s="45">
        <v>14.772854747335678</v>
      </c>
      <c r="U116" s="45">
        <v>19.642218942896182</v>
      </c>
      <c r="V116" s="45">
        <v>19.214956128977942</v>
      </c>
      <c r="W116" s="45">
        <v>18.427152959613579</v>
      </c>
      <c r="X116" s="45">
        <v>16.560752531856142</v>
      </c>
      <c r="Y116" s="45">
        <v>17.804725081895061</v>
      </c>
      <c r="Z116" s="45">
        <v>15.865004151009815</v>
      </c>
      <c r="AA116" s="45">
        <v>16.681392133190798</v>
      </c>
      <c r="AB116" s="45">
        <v>15.653773263421053</v>
      </c>
      <c r="AC116" s="45">
        <v>16.442290308701381</v>
      </c>
      <c r="AD116" s="45">
        <v>16.981979366261818</v>
      </c>
      <c r="AE116" s="45">
        <v>15.308536756201265</v>
      </c>
      <c r="AF116" s="45">
        <v>15.790056286390639</v>
      </c>
      <c r="AG116" s="45">
        <v>22.287646462457822</v>
      </c>
      <c r="AH116" s="45">
        <v>18.234081943165716</v>
      </c>
      <c r="AI116" s="45">
        <v>16.957705998028999</v>
      </c>
      <c r="AJ116" s="45">
        <v>13.070100568303356</v>
      </c>
      <c r="AK116" s="45">
        <v>14.169274573418353</v>
      </c>
      <c r="AL116" s="45">
        <v>15.649177865900304</v>
      </c>
      <c r="AM116" s="45">
        <v>14.358267394625662</v>
      </c>
      <c r="AN116" s="45">
        <v>17.849649109220451</v>
      </c>
      <c r="AO116" s="45">
        <v>14.586834705807719</v>
      </c>
      <c r="AP116" s="45">
        <v>18.697589649610151</v>
      </c>
      <c r="AQ116" s="45">
        <v>15.198680028814337</v>
      </c>
      <c r="AR116" s="45">
        <v>12.765517672881382</v>
      </c>
      <c r="AS116" s="45">
        <v>15.991636544660464</v>
      </c>
      <c r="BY116" s="22"/>
      <c r="CA116" s="5"/>
    </row>
    <row r="117" spans="1:79" ht="17.25">
      <c r="A117" s="554">
        <v>40</v>
      </c>
      <c r="B117" s="68" t="s">
        <v>414</v>
      </c>
      <c r="E117" s="69">
        <f t="shared" ref="E117:AS117" si="22">(SUM(E114:E115)/SUM(P5:S5))*100</f>
        <v>8.4228636174489715</v>
      </c>
      <c r="F117" s="69">
        <f t="shared" si="22"/>
        <v>14.221942702036348</v>
      </c>
      <c r="G117" s="69">
        <f t="shared" si="22"/>
        <v>5.1601014668872764</v>
      </c>
      <c r="H117" s="69">
        <f t="shared" si="22"/>
        <v>6.698143315670273</v>
      </c>
      <c r="I117" s="69">
        <f t="shared" si="22"/>
        <v>1.4790537955187839</v>
      </c>
      <c r="J117" s="69">
        <f t="shared" si="22"/>
        <v>1.0018876455246946</v>
      </c>
      <c r="K117" s="69">
        <f t="shared" si="22"/>
        <v>0.21556780596883734</v>
      </c>
      <c r="L117" s="69">
        <f t="shared" si="22"/>
        <v>0.28536170217436824</v>
      </c>
      <c r="M117" s="69">
        <f t="shared" si="22"/>
        <v>7.3496767331875518E-2</v>
      </c>
      <c r="N117" s="69">
        <f t="shared" si="22"/>
        <v>1.2385803588118582</v>
      </c>
      <c r="O117" s="69">
        <f t="shared" si="22"/>
        <v>3.5453137982553793</v>
      </c>
      <c r="P117" s="69">
        <f t="shared" si="22"/>
        <v>0.29006436860801921</v>
      </c>
      <c r="Q117" s="69">
        <f t="shared" si="22"/>
        <v>1.3147727466877106</v>
      </c>
      <c r="R117" s="69">
        <f t="shared" si="22"/>
        <v>1.4974561306874383</v>
      </c>
      <c r="S117" s="69">
        <f t="shared" si="22"/>
        <v>0.27251876929794422</v>
      </c>
      <c r="T117" s="69">
        <f t="shared" si="22"/>
        <v>0.1699940759950625</v>
      </c>
      <c r="U117" s="69">
        <f t="shared" si="22"/>
        <v>0.52721218385224833</v>
      </c>
      <c r="V117" s="69">
        <f t="shared" si="22"/>
        <v>0.62143781488739303</v>
      </c>
      <c r="W117" s="69">
        <f t="shared" si="22"/>
        <v>0.30155617157420661</v>
      </c>
      <c r="X117" s="69">
        <f t="shared" si="22"/>
        <v>1.2239090449246868</v>
      </c>
      <c r="Y117" s="69">
        <f t="shared" si="22"/>
        <v>0.28120598906295452</v>
      </c>
      <c r="Z117" s="69">
        <f t="shared" si="22"/>
        <v>0.67815889557193509</v>
      </c>
      <c r="AA117" s="69">
        <f t="shared" si="22"/>
        <v>1.430587626799116</v>
      </c>
      <c r="AB117" s="69">
        <f t="shared" si="22"/>
        <v>6.5086380072318208</v>
      </c>
      <c r="AC117" s="69">
        <f t="shared" si="22"/>
        <v>9.5439405585447101</v>
      </c>
      <c r="AD117" s="69">
        <f t="shared" si="22"/>
        <v>3.3731090857840833</v>
      </c>
      <c r="AE117" s="69">
        <f t="shared" si="22"/>
        <v>2.8666236519494888</v>
      </c>
      <c r="AF117" s="69">
        <f t="shared" si="22"/>
        <v>1.7949773569370113</v>
      </c>
      <c r="AG117" s="69">
        <f t="shared" si="22"/>
        <v>4.2293233082706765</v>
      </c>
      <c r="AH117" s="69">
        <f t="shared" si="22"/>
        <v>3.4080790091475759</v>
      </c>
      <c r="AI117" s="69">
        <f t="shared" si="22"/>
        <v>2.995727097713293</v>
      </c>
      <c r="AJ117" s="69">
        <f t="shared" si="22"/>
        <v>5.0778108060849796</v>
      </c>
      <c r="AK117" s="69">
        <f t="shared" si="22"/>
        <v>1.5054427545742299</v>
      </c>
      <c r="AL117" s="69">
        <f t="shared" si="22"/>
        <v>1.3165495330701837</v>
      </c>
      <c r="AM117" s="69">
        <f t="shared" si="22"/>
        <v>1.2859269954428552</v>
      </c>
      <c r="AN117" s="69">
        <f t="shared" si="22"/>
        <v>1.2842002811722719</v>
      </c>
      <c r="AO117" s="69">
        <f t="shared" si="22"/>
        <v>0.34116897236906235</v>
      </c>
      <c r="AP117" s="69">
        <f t="shared" si="22"/>
        <v>3.0406754521079353</v>
      </c>
      <c r="AQ117" s="69">
        <f t="shared" si="22"/>
        <v>4.1628122109158188</v>
      </c>
      <c r="AR117" s="69">
        <f t="shared" si="22"/>
        <v>1.1529511317960652</v>
      </c>
      <c r="AS117" s="69">
        <f t="shared" si="22"/>
        <v>226.30613126079447</v>
      </c>
      <c r="BY117" s="22"/>
      <c r="CA117" s="5"/>
    </row>
    <row r="118" spans="1:79" ht="16.5">
      <c r="A118" s="554">
        <v>41</v>
      </c>
      <c r="B118" s="45" t="s">
        <v>415</v>
      </c>
      <c r="E118" s="45" t="s">
        <v>392</v>
      </c>
      <c r="F118" s="45" t="s">
        <v>392</v>
      </c>
      <c r="G118" s="45" t="s">
        <v>392</v>
      </c>
      <c r="H118" s="45" t="s">
        <v>392</v>
      </c>
      <c r="I118" s="45" t="s">
        <v>392</v>
      </c>
      <c r="J118" s="45" t="s">
        <v>392</v>
      </c>
      <c r="K118" s="45" t="s">
        <v>392</v>
      </c>
      <c r="L118" s="45" t="s">
        <v>392</v>
      </c>
      <c r="M118" s="45" t="s">
        <v>392</v>
      </c>
      <c r="N118" s="45" t="s">
        <v>392</v>
      </c>
      <c r="O118" s="45" t="s">
        <v>392</v>
      </c>
      <c r="P118" s="45" t="s">
        <v>392</v>
      </c>
      <c r="Q118" s="45" t="s">
        <v>392</v>
      </c>
      <c r="R118" s="45" t="s">
        <v>392</v>
      </c>
      <c r="S118" s="45" t="s">
        <v>392</v>
      </c>
      <c r="T118" s="45" t="s">
        <v>392</v>
      </c>
      <c r="U118" s="45" t="s">
        <v>392</v>
      </c>
      <c r="V118" s="45" t="s">
        <v>392</v>
      </c>
      <c r="W118" s="45" t="s">
        <v>392</v>
      </c>
      <c r="X118" s="45" t="s">
        <v>392</v>
      </c>
      <c r="Y118" s="45" t="s">
        <v>392</v>
      </c>
      <c r="Z118" s="45" t="s">
        <v>392</v>
      </c>
      <c r="AA118" s="45" t="s">
        <v>392</v>
      </c>
      <c r="AB118" s="45" t="s">
        <v>392</v>
      </c>
      <c r="AC118" s="45" t="s">
        <v>392</v>
      </c>
      <c r="AD118" s="45" t="s">
        <v>392</v>
      </c>
      <c r="AE118" s="45" t="s">
        <v>392</v>
      </c>
      <c r="AF118" s="45" t="s">
        <v>392</v>
      </c>
      <c r="AG118" s="45" t="s">
        <v>392</v>
      </c>
      <c r="AH118" s="45" t="s">
        <v>392</v>
      </c>
      <c r="AI118" s="45" t="s">
        <v>392</v>
      </c>
      <c r="AJ118" s="45" t="s">
        <v>392</v>
      </c>
      <c r="AK118" s="45" t="s">
        <v>392</v>
      </c>
      <c r="AL118" s="45" t="s">
        <v>392</v>
      </c>
      <c r="AM118" s="45" t="s">
        <v>392</v>
      </c>
      <c r="AN118" s="45" t="s">
        <v>392</v>
      </c>
      <c r="AO118" s="45" t="s">
        <v>392</v>
      </c>
      <c r="AP118" s="45" t="s">
        <v>392</v>
      </c>
      <c r="AQ118" s="45" t="s">
        <v>392</v>
      </c>
      <c r="AR118" s="45" t="s">
        <v>392</v>
      </c>
      <c r="AS118" s="45" t="s">
        <v>392</v>
      </c>
      <c r="BY118" s="22"/>
      <c r="CA118" s="5"/>
    </row>
    <row r="119" spans="1:79" s="333" customFormat="1" ht="16.5">
      <c r="A119" s="556">
        <v>42</v>
      </c>
      <c r="B119" s="335" t="s">
        <v>5</v>
      </c>
      <c r="E119" s="335">
        <v>1912</v>
      </c>
      <c r="F119" s="335">
        <v>2133</v>
      </c>
      <c r="G119" s="335">
        <v>1133</v>
      </c>
      <c r="H119" s="335">
        <v>1461</v>
      </c>
      <c r="I119" s="335">
        <v>1212</v>
      </c>
      <c r="J119" s="335">
        <v>1591</v>
      </c>
      <c r="K119" s="335">
        <v>442</v>
      </c>
      <c r="L119" s="335">
        <v>502</v>
      </c>
      <c r="M119" s="335">
        <v>115</v>
      </c>
      <c r="N119" s="335">
        <v>908</v>
      </c>
      <c r="O119" s="335">
        <v>2158</v>
      </c>
      <c r="P119" s="335">
        <v>194</v>
      </c>
      <c r="Q119" s="335">
        <v>1421</v>
      </c>
      <c r="R119" s="335">
        <v>1174</v>
      </c>
      <c r="S119" s="335">
        <v>194</v>
      </c>
      <c r="T119" s="335">
        <v>184</v>
      </c>
      <c r="U119" s="335">
        <v>720</v>
      </c>
      <c r="V119" s="335">
        <v>1490</v>
      </c>
      <c r="W119" s="335">
        <v>783</v>
      </c>
      <c r="X119" s="335">
        <v>2976</v>
      </c>
      <c r="Y119" s="335">
        <v>552</v>
      </c>
      <c r="Z119" s="335">
        <v>881</v>
      </c>
      <c r="AA119" s="335">
        <v>1507</v>
      </c>
      <c r="AB119" s="335">
        <v>1154</v>
      </c>
      <c r="AC119" s="335">
        <v>1539</v>
      </c>
      <c r="AD119" s="335">
        <v>748</v>
      </c>
      <c r="AE119" s="335">
        <v>677</v>
      </c>
      <c r="AF119" s="335">
        <v>515</v>
      </c>
      <c r="AG119" s="335">
        <v>461</v>
      </c>
      <c r="AH119" s="335">
        <v>681</v>
      </c>
      <c r="AI119" s="335">
        <v>1213</v>
      </c>
      <c r="AJ119" s="335">
        <v>2582</v>
      </c>
      <c r="AK119" s="335">
        <v>1240</v>
      </c>
      <c r="AL119" s="335">
        <v>1243</v>
      </c>
      <c r="AM119" s="335">
        <v>1032</v>
      </c>
      <c r="AN119" s="335">
        <v>1034</v>
      </c>
      <c r="AO119" s="335">
        <v>226</v>
      </c>
      <c r="AP119" s="335">
        <v>955</v>
      </c>
      <c r="AQ119" s="335">
        <v>694</v>
      </c>
      <c r="AR119" s="335">
        <f>AQ119+1</f>
        <v>695</v>
      </c>
      <c r="AS119" s="335">
        <v>45982.996481000002</v>
      </c>
      <c r="BO119" s="336"/>
      <c r="BY119" s="337"/>
    </row>
    <row r="120" spans="1:79" s="333" customFormat="1" ht="16.5">
      <c r="A120" s="556">
        <v>43</v>
      </c>
      <c r="B120" s="335" t="s">
        <v>217</v>
      </c>
      <c r="E120" s="335">
        <v>13444.618062500143</v>
      </c>
      <c r="F120" s="335">
        <v>5100.4678243125136</v>
      </c>
      <c r="G120" s="335">
        <v>14012.631313702581</v>
      </c>
      <c r="H120" s="335">
        <v>6558.7333422973152</v>
      </c>
      <c r="I120" s="335">
        <v>7357.6070777889618</v>
      </c>
      <c r="J120" s="335">
        <v>9664.2610656226316</v>
      </c>
      <c r="K120" s="335">
        <v>7555.0284839854648</v>
      </c>
      <c r="L120" s="335">
        <v>7777.7215131336034</v>
      </c>
      <c r="M120" s="335">
        <v>1135.37120866237</v>
      </c>
      <c r="N120" s="335">
        <v>5408.3219411541713</v>
      </c>
      <c r="O120" s="335">
        <v>8794.0721657527574</v>
      </c>
      <c r="P120" s="335">
        <v>2669.8223036388254</v>
      </c>
      <c r="Q120" s="335">
        <v>12003.356793943698</v>
      </c>
      <c r="R120" s="335">
        <v>5752.8550247612948</v>
      </c>
      <c r="S120" s="335">
        <v>3966.3147368665805</v>
      </c>
      <c r="T120" s="335">
        <v>3958.544414757926</v>
      </c>
      <c r="U120" s="335">
        <v>18111.111124441974</v>
      </c>
      <c r="V120" s="335">
        <v>5838.3362024882863</v>
      </c>
      <c r="W120" s="335">
        <v>4760.6313360924041</v>
      </c>
      <c r="X120" s="335">
        <v>11674.031001347874</v>
      </c>
      <c r="Y120" s="335">
        <v>6093.8596557761575</v>
      </c>
      <c r="Z120" s="335">
        <v>5073.9066293296883</v>
      </c>
      <c r="AA120" s="335">
        <v>4851.8767640165943</v>
      </c>
      <c r="AB120" s="335">
        <v>8159.1269891185739</v>
      </c>
      <c r="AC120" s="335">
        <v>10676.047904864956</v>
      </c>
      <c r="AD120" s="335">
        <v>7766.7808267232904</v>
      </c>
      <c r="AE120" s="335">
        <v>8343.3292351209311</v>
      </c>
      <c r="AF120" s="335">
        <v>25586.930114687937</v>
      </c>
      <c r="AG120" s="335">
        <v>6371.428719975941</v>
      </c>
      <c r="AH120" s="335">
        <v>7457.8520166057115</v>
      </c>
      <c r="AI120" s="335">
        <v>7410.3217530263901</v>
      </c>
      <c r="AJ120" s="335">
        <v>8846.2075806495195</v>
      </c>
      <c r="AK120" s="335">
        <v>11026.62604432457</v>
      </c>
      <c r="AL120" s="335">
        <v>6794.642857142846</v>
      </c>
      <c r="AM120" s="335">
        <v>6746.3821876826214</v>
      </c>
      <c r="AN120" s="335">
        <v>1541.8397373306607</v>
      </c>
      <c r="AO120" s="335">
        <v>1806.9124314972278</v>
      </c>
      <c r="AP120" s="335">
        <v>7216.6586550943621</v>
      </c>
      <c r="AQ120" s="335">
        <v>3406.4609451953806</v>
      </c>
      <c r="AR120" s="335">
        <f t="shared" ref="AR120:AR138" si="23">AQ120+1</f>
        <v>3407.4609451953806</v>
      </c>
      <c r="AS120" s="335">
        <v>6632.0156991520598</v>
      </c>
      <c r="BO120" s="336"/>
      <c r="BY120" s="337"/>
    </row>
    <row r="121" spans="1:79" s="57" customFormat="1" ht="16.5">
      <c r="A121" s="554">
        <v>44</v>
      </c>
      <c r="B121" s="45" t="s">
        <v>219</v>
      </c>
      <c r="C121" s="10"/>
      <c r="D121" s="10"/>
      <c r="E121" s="45">
        <v>47.969784877022029</v>
      </c>
      <c r="F121" s="45">
        <v>46.337289805540429</v>
      </c>
      <c r="G121" s="45">
        <v>54.735282655375869</v>
      </c>
      <c r="H121" s="45">
        <v>51.472002890123328</v>
      </c>
      <c r="I121" s="45">
        <v>51.372689135135673</v>
      </c>
      <c r="J121" s="45">
        <v>51.747157150293013</v>
      </c>
      <c r="K121" s="45">
        <v>59.386286661757381</v>
      </c>
      <c r="L121" s="45">
        <v>54.542235170051136</v>
      </c>
      <c r="M121" s="45">
        <v>61.34308831581</v>
      </c>
      <c r="N121" s="45">
        <v>53.126174353102151</v>
      </c>
      <c r="O121" s="45">
        <v>49.342097242268203</v>
      </c>
      <c r="P121" s="45">
        <v>59.98104259678064</v>
      </c>
      <c r="Q121" s="45">
        <v>50.8160151036532</v>
      </c>
      <c r="R121" s="45">
        <v>54.4231048989108</v>
      </c>
      <c r="S121" s="45">
        <v>60.847317322194669</v>
      </c>
      <c r="T121" s="45">
        <v>60.968946818897052</v>
      </c>
      <c r="U121" s="45">
        <v>58.20098489326989</v>
      </c>
      <c r="V121" s="45">
        <v>54.134209380269851</v>
      </c>
      <c r="W121" s="45">
        <v>56.456688181800573</v>
      </c>
      <c r="X121" s="45">
        <v>46.197224485708389</v>
      </c>
      <c r="Y121" s="45">
        <v>57.898788513351676</v>
      </c>
      <c r="Z121" s="45">
        <v>55.376413840904227</v>
      </c>
      <c r="AA121" s="45">
        <v>49.617272901506745</v>
      </c>
      <c r="AB121" s="45">
        <v>54.145634350989269</v>
      </c>
      <c r="AC121" s="45">
        <v>52.875601728542641</v>
      </c>
      <c r="AD121" s="45">
        <v>57.88603073083263</v>
      </c>
      <c r="AE121" s="45">
        <v>55.605556747489757</v>
      </c>
      <c r="AF121" s="45">
        <v>58.925732596541295</v>
      </c>
      <c r="AG121" s="45">
        <v>59.321322047908446</v>
      </c>
      <c r="AH121" s="45">
        <v>57.273054776488884</v>
      </c>
      <c r="AI121" s="45">
        <v>54.000272411237951</v>
      </c>
      <c r="AJ121" s="45">
        <v>44.022241590021785</v>
      </c>
      <c r="AK121" s="45">
        <v>53.060474232949254</v>
      </c>
      <c r="AL121" s="45">
        <v>51.897167278220614</v>
      </c>
      <c r="AM121" s="45">
        <v>53.787503871636957</v>
      </c>
      <c r="AN121" s="45">
        <v>55.018223115640467</v>
      </c>
      <c r="AO121" s="45">
        <v>60.849172781947516</v>
      </c>
      <c r="AP121" s="45">
        <v>56.374738857753314</v>
      </c>
      <c r="AQ121" s="45">
        <v>53.853164741736393</v>
      </c>
      <c r="AR121" s="335">
        <f t="shared" si="23"/>
        <v>54.853164741736393</v>
      </c>
      <c r="AS121" s="45">
        <v>53</v>
      </c>
      <c r="AT121" s="10"/>
      <c r="AU121" s="10"/>
      <c r="AV121" s="10"/>
      <c r="AW121" s="10"/>
      <c r="AX121" s="10"/>
      <c r="AY121" s="10"/>
      <c r="AZ121" s="10"/>
      <c r="BA121" s="10"/>
      <c r="BB121" s="10"/>
      <c r="BC121" s="10"/>
      <c r="BD121" s="10"/>
      <c r="BE121" s="10"/>
      <c r="BF121" s="10"/>
      <c r="BG121" s="10"/>
      <c r="BH121" s="10"/>
      <c r="BI121" s="10"/>
      <c r="BJ121" s="10"/>
      <c r="BK121" s="10"/>
      <c r="BL121" s="10"/>
      <c r="BM121" s="10"/>
      <c r="BN121" s="10"/>
      <c r="BO121" s="58"/>
      <c r="BP121" s="10"/>
      <c r="BQ121" s="10"/>
      <c r="BR121" s="10"/>
      <c r="BS121" s="10"/>
      <c r="BT121" s="10"/>
      <c r="BU121" s="10"/>
      <c r="BV121" s="10"/>
      <c r="BW121" s="10"/>
      <c r="BX121" s="10"/>
      <c r="BY121" s="22"/>
    </row>
    <row r="122" spans="1:79" ht="16.5">
      <c r="A122" s="554">
        <v>45</v>
      </c>
      <c r="B122" s="45" t="s">
        <v>478</v>
      </c>
      <c r="E122" s="45">
        <v>13353.833333333299</v>
      </c>
      <c r="F122" s="45">
        <v>16938</v>
      </c>
      <c r="G122" s="45">
        <v>16011.25</v>
      </c>
      <c r="H122" s="45">
        <v>15753</v>
      </c>
      <c r="I122" s="45">
        <v>14112.916666666701</v>
      </c>
      <c r="J122" s="45">
        <v>15969.5238095238</v>
      </c>
      <c r="K122" s="45">
        <v>16444.666666666701</v>
      </c>
      <c r="L122" s="45">
        <v>12866.5217391304</v>
      </c>
      <c r="M122" s="45">
        <v>25313.333333333299</v>
      </c>
      <c r="N122" s="45">
        <v>13301.379310344801</v>
      </c>
      <c r="O122" s="45">
        <v>16581.428571428602</v>
      </c>
      <c r="P122" s="45">
        <v>15757</v>
      </c>
      <c r="Q122" s="45">
        <v>15515</v>
      </c>
      <c r="R122" s="45">
        <v>21191.555555555598</v>
      </c>
      <c r="S122" s="45">
        <v>27940.5</v>
      </c>
      <c r="T122" s="45">
        <v>15145.7692307692</v>
      </c>
      <c r="U122" s="45">
        <v>21834.666666666701</v>
      </c>
      <c r="V122" s="45">
        <v>20479.523809523798</v>
      </c>
      <c r="W122" s="45">
        <v>18362.400000000001</v>
      </c>
      <c r="X122" s="45">
        <v>17651</v>
      </c>
      <c r="Y122" s="45">
        <v>23358</v>
      </c>
      <c r="Z122" s="45">
        <v>19321.111111111099</v>
      </c>
      <c r="AA122" s="45">
        <v>20446</v>
      </c>
      <c r="AB122" s="45">
        <v>16083.333333333299</v>
      </c>
      <c r="AC122" s="45">
        <v>15539.130434782601</v>
      </c>
      <c r="AD122" s="45">
        <v>20505.384615384599</v>
      </c>
      <c r="AE122" s="45">
        <v>14383</v>
      </c>
      <c r="AF122" s="45">
        <v>18148</v>
      </c>
      <c r="AG122" s="45">
        <v>26713.333333333299</v>
      </c>
      <c r="AH122" s="45">
        <v>16970</v>
      </c>
      <c r="AI122" s="45">
        <v>19771.9047619048</v>
      </c>
      <c r="AJ122" s="45">
        <v>14481.25</v>
      </c>
      <c r="AK122" s="45">
        <v>16381.5</v>
      </c>
      <c r="AL122" s="45">
        <v>15950</v>
      </c>
      <c r="AM122" s="45">
        <v>14454</v>
      </c>
      <c r="AN122" s="45">
        <v>19954.666666666701</v>
      </c>
      <c r="AO122" s="45">
        <v>22461.9047619048</v>
      </c>
      <c r="AP122" s="45">
        <v>20913.333333333299</v>
      </c>
      <c r="AQ122" s="45">
        <v>17790</v>
      </c>
      <c r="AR122" s="335">
        <f t="shared" si="23"/>
        <v>17791</v>
      </c>
      <c r="AS122" s="45">
        <v>704343.12104469759</v>
      </c>
      <c r="BY122" s="22"/>
      <c r="CA122" s="5"/>
    </row>
    <row r="123" spans="1:79" ht="16.5">
      <c r="A123" s="554">
        <v>46</v>
      </c>
      <c r="B123" s="45" t="s">
        <v>4</v>
      </c>
      <c r="E123" s="45">
        <v>7839</v>
      </c>
      <c r="F123" s="45">
        <v>6657</v>
      </c>
      <c r="G123" s="45">
        <v>2932</v>
      </c>
      <c r="H123" s="45">
        <v>4777</v>
      </c>
      <c r="I123" s="45">
        <v>4743</v>
      </c>
      <c r="J123" s="45">
        <v>5056</v>
      </c>
      <c r="K123" s="45">
        <v>1557</v>
      </c>
      <c r="L123" s="45">
        <v>3459</v>
      </c>
      <c r="M123" s="45">
        <v>323</v>
      </c>
      <c r="N123" s="45">
        <v>3959</v>
      </c>
      <c r="O123" s="45">
        <v>6027</v>
      </c>
      <c r="P123" s="45">
        <v>1183</v>
      </c>
      <c r="Q123" s="45">
        <v>5332</v>
      </c>
      <c r="R123" s="45">
        <v>3399</v>
      </c>
      <c r="S123" s="45">
        <v>367</v>
      </c>
      <c r="T123" s="45">
        <v>712</v>
      </c>
      <c r="U123" s="45">
        <v>1792</v>
      </c>
      <c r="V123" s="45">
        <v>3504</v>
      </c>
      <c r="W123" s="45">
        <v>2069</v>
      </c>
      <c r="X123" s="45">
        <v>9347</v>
      </c>
      <c r="Y123" s="45">
        <v>1559</v>
      </c>
      <c r="Z123" s="45">
        <v>3033</v>
      </c>
      <c r="AA123" s="45">
        <v>5537</v>
      </c>
      <c r="AB123" s="45">
        <v>3877</v>
      </c>
      <c r="AC123" s="45">
        <v>5157</v>
      </c>
      <c r="AD123" s="45">
        <v>2065</v>
      </c>
      <c r="AE123" s="45">
        <v>2927</v>
      </c>
      <c r="AF123" s="45">
        <v>1570</v>
      </c>
      <c r="AG123" s="45">
        <v>1021</v>
      </c>
      <c r="AH123" s="45">
        <v>2183</v>
      </c>
      <c r="AI123" s="45">
        <v>3855</v>
      </c>
      <c r="AJ123" s="45">
        <v>11615</v>
      </c>
      <c r="AK123" s="45">
        <v>4520</v>
      </c>
      <c r="AL123" s="45">
        <v>4801</v>
      </c>
      <c r="AM123" s="45">
        <v>3363</v>
      </c>
      <c r="AN123" s="45">
        <v>2709</v>
      </c>
      <c r="AO123" s="45">
        <v>585</v>
      </c>
      <c r="AP123" s="45">
        <v>2200</v>
      </c>
      <c r="AQ123" s="45">
        <v>3102</v>
      </c>
      <c r="AR123" s="335">
        <f t="shared" si="23"/>
        <v>3103</v>
      </c>
      <c r="AS123" s="45">
        <v>144635.99922118755</v>
      </c>
      <c r="BY123" s="22"/>
      <c r="CA123" s="5"/>
    </row>
    <row r="124" spans="1:79" ht="16.5">
      <c r="A124" s="554">
        <v>47</v>
      </c>
      <c r="B124" s="45" t="s">
        <v>334</v>
      </c>
      <c r="E124" s="72">
        <v>18865</v>
      </c>
      <c r="F124" s="71">
        <v>15622</v>
      </c>
      <c r="G124" s="71">
        <v>7424</v>
      </c>
      <c r="H124" s="72">
        <v>10409</v>
      </c>
      <c r="I124" s="72">
        <v>11796</v>
      </c>
      <c r="J124" s="72">
        <v>11379</v>
      </c>
      <c r="K124" s="72">
        <v>3139</v>
      </c>
      <c r="L124" s="72">
        <v>6545</v>
      </c>
      <c r="M124" s="72">
        <v>589</v>
      </c>
      <c r="N124" s="72">
        <v>9592</v>
      </c>
      <c r="O124" s="72">
        <v>14069</v>
      </c>
      <c r="P124" s="72">
        <v>2429</v>
      </c>
      <c r="Q124" s="72">
        <v>11308</v>
      </c>
      <c r="R124" s="72">
        <v>6588</v>
      </c>
      <c r="S124" s="72">
        <v>896</v>
      </c>
      <c r="T124" s="72">
        <v>1747</v>
      </c>
      <c r="U124" s="72">
        <v>3998</v>
      </c>
      <c r="V124" s="72">
        <v>7216</v>
      </c>
      <c r="W124" s="72">
        <v>4931</v>
      </c>
      <c r="X124" s="72">
        <v>22113</v>
      </c>
      <c r="Y124" s="72">
        <v>3303</v>
      </c>
      <c r="Z124" s="72">
        <v>6281</v>
      </c>
      <c r="AA124" s="72">
        <v>11893</v>
      </c>
      <c r="AB124" s="72">
        <v>8846</v>
      </c>
      <c r="AC124" s="72">
        <v>11813</v>
      </c>
      <c r="AD124" s="72">
        <v>3773</v>
      </c>
      <c r="AE124" s="72">
        <v>6482</v>
      </c>
      <c r="AF124" s="72">
        <v>3568</v>
      </c>
      <c r="AG124" s="72">
        <v>2007</v>
      </c>
      <c r="AH124" s="72">
        <v>5645</v>
      </c>
      <c r="AI124" s="72">
        <v>8594</v>
      </c>
      <c r="AJ124" s="72">
        <v>25844</v>
      </c>
      <c r="AK124" s="72">
        <v>11260</v>
      </c>
      <c r="AL124" s="72">
        <v>10004</v>
      </c>
      <c r="AM124" s="72">
        <v>8499</v>
      </c>
      <c r="AN124" s="72">
        <v>5977</v>
      </c>
      <c r="AO124" s="72">
        <v>1005</v>
      </c>
      <c r="AP124" s="72">
        <v>4959</v>
      </c>
      <c r="AQ124" s="72">
        <v>6353</v>
      </c>
      <c r="AR124" s="335">
        <f t="shared" si="23"/>
        <v>6354</v>
      </c>
      <c r="AS124" s="72">
        <v>319694</v>
      </c>
      <c r="BY124" s="22"/>
      <c r="CA124" s="5"/>
    </row>
    <row r="125" spans="1:79" ht="16.5">
      <c r="A125" s="554">
        <v>48</v>
      </c>
      <c r="B125" s="45" t="s">
        <v>518</v>
      </c>
      <c r="E125" s="9">
        <v>38.865879620669602</v>
      </c>
      <c r="F125" s="9">
        <v>53.245450637627201</v>
      </c>
      <c r="G125" s="9">
        <v>51.649454962707999</v>
      </c>
      <c r="H125" s="9">
        <v>50.166785147919299</v>
      </c>
      <c r="I125" s="9">
        <v>41.191344231447701</v>
      </c>
      <c r="J125" s="9">
        <v>49.929896462467603</v>
      </c>
      <c r="K125" s="9">
        <v>54.188390684741101</v>
      </c>
      <c r="L125" s="9">
        <v>35.629060838747797</v>
      </c>
      <c r="M125" s="9">
        <v>81.319910514541405</v>
      </c>
      <c r="N125" s="9">
        <v>36.178247734138999</v>
      </c>
      <c r="O125" s="9">
        <v>52.724566145649703</v>
      </c>
      <c r="P125" s="9">
        <v>48.484848484848499</v>
      </c>
      <c r="Q125" s="9">
        <v>49.660422828349198</v>
      </c>
      <c r="R125" s="9">
        <v>67.121481774438095</v>
      </c>
      <c r="S125" s="9">
        <v>79.992698064987195</v>
      </c>
      <c r="T125" s="9">
        <v>47.192608386638199</v>
      </c>
      <c r="U125" s="9">
        <v>68.191721132897598</v>
      </c>
      <c r="V125" s="9">
        <v>66.313075074723102</v>
      </c>
      <c r="W125" s="9">
        <v>57.4740112319273</v>
      </c>
      <c r="X125" s="9">
        <v>58.966449959663997</v>
      </c>
      <c r="Y125" s="9">
        <v>71.270051863466406</v>
      </c>
      <c r="Z125" s="9">
        <v>63.873212214920798</v>
      </c>
      <c r="AA125" s="9">
        <v>66.242983159583005</v>
      </c>
      <c r="AB125" s="9">
        <v>52.438321050945198</v>
      </c>
      <c r="AC125" s="9">
        <v>51.971407758149702</v>
      </c>
      <c r="AD125" s="9">
        <v>64.166374576469195</v>
      </c>
      <c r="AE125" s="9">
        <v>41.735712768217503</v>
      </c>
      <c r="AF125" s="9">
        <v>59.384530080399202</v>
      </c>
      <c r="AG125" s="9">
        <v>75.9438528557599</v>
      </c>
      <c r="AH125" s="9">
        <v>52.375366568914998</v>
      </c>
      <c r="AI125" s="9">
        <v>63.519091847265202</v>
      </c>
      <c r="AJ125" s="9">
        <v>44.0993129791241</v>
      </c>
      <c r="AK125" s="9">
        <v>52.743046695585598</v>
      </c>
      <c r="AL125" s="9">
        <v>49.623919935351502</v>
      </c>
      <c r="AM125" s="9">
        <v>40.907127429805598</v>
      </c>
      <c r="AN125" s="9">
        <v>62.838431435188902</v>
      </c>
      <c r="AO125" s="9">
        <v>69.873514756611698</v>
      </c>
      <c r="AP125" s="9">
        <v>66.3</v>
      </c>
      <c r="AQ125" s="9">
        <v>56.708927628103503</v>
      </c>
      <c r="AR125" s="335">
        <f t="shared" si="23"/>
        <v>57.708927628103503</v>
      </c>
      <c r="AS125" s="45">
        <v>94.234807446149674</v>
      </c>
      <c r="BY125" s="22"/>
      <c r="CA125" s="5"/>
    </row>
    <row r="126" spans="1:79" ht="16.5">
      <c r="A126" s="554">
        <v>49</v>
      </c>
      <c r="B126" s="45" t="s">
        <v>416</v>
      </c>
      <c r="E126" s="45">
        <v>5.9082639824144492</v>
      </c>
      <c r="F126" s="45">
        <v>4.3715324151464614</v>
      </c>
      <c r="G126" s="45">
        <v>5.8909232099929802</v>
      </c>
      <c r="H126" s="45">
        <v>3.990540277092105</v>
      </c>
      <c r="I126" s="45">
        <v>4.520814901758011</v>
      </c>
      <c r="J126" s="45">
        <v>4.6347280163798645</v>
      </c>
      <c r="K126" s="45">
        <v>6.8816247684174217</v>
      </c>
      <c r="L126" s="45">
        <v>6.0030503522285521</v>
      </c>
      <c r="M126" s="45">
        <v>4.3704461059727029</v>
      </c>
      <c r="N126" s="45">
        <v>4.7738545721007215</v>
      </c>
      <c r="O126" s="45">
        <v>6.581221274054454</v>
      </c>
      <c r="P126" s="45">
        <v>6.8208532494004546</v>
      </c>
      <c r="Q126" s="45">
        <v>5.1329929105917493</v>
      </c>
      <c r="R126" s="45">
        <v>4.3225080874603794</v>
      </c>
      <c r="S126" s="45">
        <v>7.0199122510968621</v>
      </c>
      <c r="T126" s="45">
        <v>5.3931336342792386</v>
      </c>
      <c r="U126" s="45">
        <v>5.9614160705070498</v>
      </c>
      <c r="V126" s="45">
        <v>4.6138822205420214</v>
      </c>
      <c r="W126" s="45">
        <v>4.1572773766052897</v>
      </c>
      <c r="X126" s="45">
        <v>5.5120512110140041</v>
      </c>
      <c r="Y126" s="45">
        <v>5.3554307003385526</v>
      </c>
      <c r="Z126" s="45">
        <v>5.115633095382929</v>
      </c>
      <c r="AA126" s="45">
        <v>5.3655535560031584</v>
      </c>
      <c r="AB126" s="45">
        <v>4.9049421826176598</v>
      </c>
      <c r="AC126" s="45">
        <v>6.2316900570265146</v>
      </c>
      <c r="AD126" s="45">
        <v>7.3567844213276601</v>
      </c>
      <c r="AE126" s="45">
        <v>5.5742119539680504</v>
      </c>
      <c r="AF126" s="45">
        <v>5.4933092181229517</v>
      </c>
      <c r="AG126" s="45">
        <v>7.1608437114173</v>
      </c>
      <c r="AH126" s="45">
        <v>4.3708781609513547</v>
      </c>
      <c r="AI126" s="45">
        <v>6.0805279556359881</v>
      </c>
      <c r="AJ126" s="45">
        <v>6.0415439781411759</v>
      </c>
      <c r="AK126" s="45">
        <v>7.1640267716569159</v>
      </c>
      <c r="AL126" s="45">
        <v>4.186177250483035</v>
      </c>
      <c r="AM126" s="45">
        <v>6.2351424658292158</v>
      </c>
      <c r="AN126" s="45">
        <v>3.9951667056887477</v>
      </c>
      <c r="AO126" s="45">
        <v>6.3717963767808961</v>
      </c>
      <c r="AP126" s="45">
        <v>5.7345120077940601</v>
      </c>
      <c r="AQ126" s="45">
        <v>4.5820290629517348</v>
      </c>
      <c r="AR126" s="335">
        <f t="shared" si="23"/>
        <v>5.5820290629517348</v>
      </c>
      <c r="AS126" s="45">
        <v>5.4</v>
      </c>
      <c r="BY126" s="22"/>
      <c r="CA126" s="5"/>
    </row>
    <row r="127" spans="1:79" ht="16.5">
      <c r="A127" s="554">
        <v>50</v>
      </c>
      <c r="B127" s="45" t="s">
        <v>417</v>
      </c>
      <c r="E127" s="45">
        <v>0.21862433911029219</v>
      </c>
      <c r="F127" s="45">
        <v>0.48833986303251492</v>
      </c>
      <c r="G127" s="45">
        <v>0.34375663832524533</v>
      </c>
      <c r="H127" s="45">
        <v>0.41969001632792391</v>
      </c>
      <c r="I127" s="45">
        <v>0.26891665782583418</v>
      </c>
      <c r="J127" s="45">
        <v>0.43656810496080761</v>
      </c>
      <c r="K127" s="45">
        <v>0.44274597275100513</v>
      </c>
      <c r="L127" s="45">
        <v>0.36009561341100038</v>
      </c>
      <c r="M127" s="45">
        <v>0.8432226456178552</v>
      </c>
      <c r="N127" s="45">
        <v>0.26607321246457061</v>
      </c>
      <c r="O127" s="45">
        <v>0.46890376419499086</v>
      </c>
      <c r="P127" s="45">
        <v>0.17058880032520396</v>
      </c>
      <c r="Q127" s="45">
        <v>0.34041039996917816</v>
      </c>
      <c r="R127" s="45">
        <v>0.60794333541692414</v>
      </c>
      <c r="S127" s="45">
        <v>0.76331360946745563</v>
      </c>
      <c r="T127" s="45">
        <v>0.24016560062882078</v>
      </c>
      <c r="U127" s="45">
        <v>0.36066659526157974</v>
      </c>
      <c r="V127" s="45">
        <v>0.58405214459432764</v>
      </c>
      <c r="W127" s="45">
        <v>0.62136332711595788</v>
      </c>
      <c r="X127" s="45">
        <v>0.3652702991135619</v>
      </c>
      <c r="Y127" s="45">
        <v>0.6207996431681102</v>
      </c>
      <c r="Z127" s="45">
        <v>0.45379824023735138</v>
      </c>
      <c r="AA127" s="45">
        <v>0.53620372958155282</v>
      </c>
      <c r="AB127" s="45">
        <v>0.32907186160317781</v>
      </c>
      <c r="AC127" s="45">
        <v>0.29976686030731464</v>
      </c>
      <c r="AD127" s="45">
        <v>0.60298788178353102</v>
      </c>
      <c r="AE127" s="45">
        <v>0.38972348169360893</v>
      </c>
      <c r="AF127" s="45">
        <v>0.27386296484520523</v>
      </c>
      <c r="AG127" s="45">
        <v>0.59174196954788494</v>
      </c>
      <c r="AH127" s="45">
        <v>0.38893131516978308</v>
      </c>
      <c r="AI127" s="45">
        <v>0.46218093060534787</v>
      </c>
      <c r="AJ127" s="45">
        <v>0.22876568226675031</v>
      </c>
      <c r="AK127" s="45">
        <v>0.21864997292345975</v>
      </c>
      <c r="AL127" s="45">
        <v>0.50481222182573515</v>
      </c>
      <c r="AM127" s="45">
        <v>0.29502220916187238</v>
      </c>
      <c r="AN127" s="45">
        <v>0.59324787354012698</v>
      </c>
      <c r="AO127" s="45">
        <v>0.60982884825291162</v>
      </c>
      <c r="AP127" s="45">
        <v>0.50260729130153714</v>
      </c>
      <c r="AQ127" s="45">
        <v>0.60329927669019157</v>
      </c>
      <c r="AR127" s="335">
        <f t="shared" si="23"/>
        <v>1.6032992766901915</v>
      </c>
      <c r="AS127" s="45">
        <v>40</v>
      </c>
      <c r="BY127" s="22"/>
      <c r="CA127" s="5"/>
    </row>
    <row r="128" spans="1:79" ht="16.5">
      <c r="A128" s="554">
        <v>51</v>
      </c>
      <c r="B128" s="45" t="s">
        <v>418</v>
      </c>
      <c r="E128" s="45">
        <v>4.5968844231117786E-2</v>
      </c>
      <c r="F128" s="45">
        <v>4.2532855463691913E-2</v>
      </c>
      <c r="G128" s="45">
        <v>4.1691739433767583E-2</v>
      </c>
      <c r="H128" s="45">
        <v>4.5485846588528778E-2</v>
      </c>
      <c r="I128" s="45">
        <v>4.4631365255981069E-2</v>
      </c>
      <c r="J128" s="45">
        <v>4.5459064415794004E-2</v>
      </c>
      <c r="K128" s="45">
        <v>4.3357990953392364E-2</v>
      </c>
      <c r="L128" s="45">
        <v>4.7966253273660685E-2</v>
      </c>
      <c r="M128" s="45">
        <v>4.1225317698172698E-2</v>
      </c>
      <c r="N128" s="45">
        <v>5.0874129782236939E-2</v>
      </c>
      <c r="O128" s="45">
        <v>4.5475263768468374E-2</v>
      </c>
      <c r="P128" s="45">
        <v>5.0032690489247716E-2</v>
      </c>
      <c r="Q128" s="45">
        <v>4.5564808621076903E-2</v>
      </c>
      <c r="R128" s="45">
        <v>4.3472375357296526E-2</v>
      </c>
      <c r="S128" s="45">
        <v>4.352126824797016E-2</v>
      </c>
      <c r="T128" s="45">
        <v>4.2260794341814352E-2</v>
      </c>
      <c r="U128" s="45">
        <v>4.7789405670658487E-2</v>
      </c>
      <c r="V128" s="45">
        <v>4.4339211515598574E-2</v>
      </c>
      <c r="W128" s="45">
        <v>4.5051358298622585E-2</v>
      </c>
      <c r="X128" s="45">
        <v>4.3835191654018314E-2</v>
      </c>
      <c r="Y128" s="45">
        <v>4.3575944605733864E-2</v>
      </c>
      <c r="Z128" s="45">
        <v>4.6107304486614556E-2</v>
      </c>
      <c r="AA128" s="45">
        <v>4.536593071256146E-2</v>
      </c>
      <c r="AB128" s="45">
        <v>4.8955317933125804E-2</v>
      </c>
      <c r="AC128" s="45">
        <v>4.4275240720156789E-2</v>
      </c>
      <c r="AD128" s="45">
        <v>4.4443236304732278E-2</v>
      </c>
      <c r="AE128" s="45">
        <v>4.6430718124297138E-2</v>
      </c>
      <c r="AF128" s="45">
        <v>4.0440087231051691E-2</v>
      </c>
      <c r="AG128" s="45">
        <v>4.2906764162075298E-2</v>
      </c>
      <c r="AH128" s="45">
        <v>4.2793313321044156E-2</v>
      </c>
      <c r="AI128" s="45">
        <v>4.5409589699863764E-2</v>
      </c>
      <c r="AJ128" s="45">
        <v>4.6394292695401844E-2</v>
      </c>
      <c r="AK128" s="45">
        <v>4.5447495319419107E-2</v>
      </c>
      <c r="AL128" s="45">
        <v>4.9157491467897226E-2</v>
      </c>
      <c r="AM128" s="45">
        <v>4.0873506917119627E-2</v>
      </c>
      <c r="AN128" s="45">
        <v>4.3288072865196571E-2</v>
      </c>
      <c r="AO128" s="45">
        <v>4.4259684989134164E-2</v>
      </c>
      <c r="AP128" s="45">
        <v>4.4237569625604198E-2</v>
      </c>
      <c r="AQ128" s="45">
        <v>4.5321739684156877E-2</v>
      </c>
      <c r="AR128" s="335">
        <f t="shared" si="23"/>
        <v>1.045321739684157</v>
      </c>
      <c r="AS128" s="45">
        <f t="shared" ref="AS128" si="24">(AU5/AT5)*100</f>
        <v>14.770158251695554</v>
      </c>
      <c r="BY128" s="22"/>
      <c r="CA128" s="5"/>
    </row>
    <row r="129" spans="1:79" s="333" customFormat="1" ht="16.5">
      <c r="A129" s="556">
        <v>52</v>
      </c>
      <c r="B129" s="335" t="s">
        <v>2</v>
      </c>
      <c r="E129" s="335">
        <v>74528</v>
      </c>
      <c r="F129" s="335">
        <v>82188</v>
      </c>
      <c r="G129" s="335">
        <v>33960</v>
      </c>
      <c r="H129" s="335">
        <v>50668</v>
      </c>
      <c r="I129" s="335">
        <v>47726</v>
      </c>
      <c r="J129" s="335">
        <v>53259</v>
      </c>
      <c r="K129" s="335">
        <v>13610</v>
      </c>
      <c r="L129" s="335">
        <v>29127</v>
      </c>
      <c r="M129" s="335">
        <v>4676</v>
      </c>
      <c r="N129" s="335">
        <v>36915</v>
      </c>
      <c r="O129" s="335">
        <v>66194</v>
      </c>
      <c r="P129" s="335">
        <v>10483</v>
      </c>
      <c r="Q129" s="335">
        <v>52689</v>
      </c>
      <c r="R129" s="335">
        <v>38342</v>
      </c>
      <c r="S129" s="335">
        <v>6229</v>
      </c>
      <c r="T129" s="335">
        <v>7071</v>
      </c>
      <c r="U129" s="335">
        <v>22157</v>
      </c>
      <c r="V129" s="335">
        <v>41808</v>
      </c>
      <c r="W129" s="335">
        <v>24457</v>
      </c>
      <c r="X129" s="335">
        <v>102176</v>
      </c>
      <c r="Y129" s="335">
        <v>20304</v>
      </c>
      <c r="Z129" s="335">
        <v>33198</v>
      </c>
      <c r="AA129" s="335">
        <v>63106</v>
      </c>
      <c r="AB129" s="335">
        <v>38713</v>
      </c>
      <c r="AC129" s="335">
        <v>52698</v>
      </c>
      <c r="AD129" s="335">
        <v>20721</v>
      </c>
      <c r="AE129" s="335">
        <v>28871</v>
      </c>
      <c r="AF129" s="335">
        <v>17588</v>
      </c>
      <c r="AG129" s="335">
        <v>13622</v>
      </c>
      <c r="AH129" s="335">
        <v>25621</v>
      </c>
      <c r="AI129" s="335">
        <v>40843</v>
      </c>
      <c r="AJ129" s="335">
        <v>103742</v>
      </c>
      <c r="AK129" s="335">
        <v>45595</v>
      </c>
      <c r="AL129" s="335">
        <v>50770</v>
      </c>
      <c r="AM129" s="335">
        <v>34608</v>
      </c>
      <c r="AN129" s="335">
        <v>35494</v>
      </c>
      <c r="AO129" s="335">
        <v>6075</v>
      </c>
      <c r="AP129" s="335">
        <v>28169</v>
      </c>
      <c r="AQ129" s="335">
        <v>35810</v>
      </c>
      <c r="AR129" s="335">
        <f t="shared" si="23"/>
        <v>35811</v>
      </c>
      <c r="AS129" s="335">
        <v>1506466</v>
      </c>
      <c r="BO129" s="336"/>
      <c r="BY129" s="337"/>
    </row>
    <row r="130" spans="1:79" s="333" customFormat="1" ht="16.5">
      <c r="A130" s="556">
        <v>53</v>
      </c>
      <c r="B130" s="335" t="s">
        <v>325</v>
      </c>
      <c r="E130" s="335">
        <v>77441.000040000828</v>
      </c>
      <c r="F130" s="335">
        <v>82627.578753862719</v>
      </c>
      <c r="G130" s="335">
        <v>36012.462476215631</v>
      </c>
      <c r="H130" s="335">
        <v>52797.803405493389</v>
      </c>
      <c r="I130" s="335">
        <v>49810.99991663127</v>
      </c>
      <c r="J130" s="335">
        <v>52863.508028955788</v>
      </c>
      <c r="K130" s="335">
        <v>15714.459246689767</v>
      </c>
      <c r="L130" s="335">
        <v>30721.999976877734</v>
      </c>
      <c r="M130" s="335">
        <v>4700.4368038622115</v>
      </c>
      <c r="N130" s="335">
        <v>40670.580997479366</v>
      </c>
      <c r="O130" s="335">
        <v>68242.000006241389</v>
      </c>
      <c r="P130" s="335">
        <v>10385.60876115503</v>
      </c>
      <c r="Q130" s="335">
        <v>54855.340548322703</v>
      </c>
      <c r="R130" s="335">
        <v>39291.999819119643</v>
      </c>
      <c r="S130" s="335">
        <v>6663.4087579358547</v>
      </c>
      <c r="T130" s="335">
        <v>7006.6236141215295</v>
      </c>
      <c r="U130" s="335">
        <v>22820.000016796886</v>
      </c>
      <c r="V130" s="335">
        <v>43086.921174363553</v>
      </c>
      <c r="W130" s="335">
        <v>25945.440781703604</v>
      </c>
      <c r="X130" s="335">
        <v>104132.35653202304</v>
      </c>
      <c r="Y130" s="335">
        <v>20841.000022754459</v>
      </c>
      <c r="Z130" s="335">
        <v>34806.999477201665</v>
      </c>
      <c r="AA130" s="335">
        <v>62831.804094014893</v>
      </c>
      <c r="AB130" s="335">
        <v>41122.000025157613</v>
      </c>
      <c r="AC130" s="335">
        <v>53487.000003373425</v>
      </c>
      <c r="AD130" s="335">
        <v>22679.000014032008</v>
      </c>
      <c r="AE130" s="335">
        <v>28450.752691762376</v>
      </c>
      <c r="AF130" s="335">
        <v>17910.851080281554</v>
      </c>
      <c r="AG130" s="335">
        <v>14272.000332746109</v>
      </c>
      <c r="AH130" s="335">
        <v>25655.010937123647</v>
      </c>
      <c r="AI130" s="335">
        <v>43795.001560385965</v>
      </c>
      <c r="AJ130" s="335">
        <v>109339.12569682806</v>
      </c>
      <c r="AK130" s="335">
        <v>47524.758251038889</v>
      </c>
      <c r="AL130" s="335">
        <v>49464.99999999992</v>
      </c>
      <c r="AM130" s="335">
        <v>36362.999991609329</v>
      </c>
      <c r="AN130" s="335">
        <v>34598.883705700027</v>
      </c>
      <c r="AO130" s="335">
        <v>6830.1289910595206</v>
      </c>
      <c r="AP130" s="335">
        <v>29155.300966581224</v>
      </c>
      <c r="AQ130" s="335">
        <v>35325.000001676097</v>
      </c>
      <c r="AR130" s="335">
        <f t="shared" si="23"/>
        <v>35326.000001676097</v>
      </c>
      <c r="AS130" s="335">
        <v>1552694.147501179</v>
      </c>
      <c r="BO130" s="336"/>
      <c r="BY130" s="337"/>
    </row>
    <row r="131" spans="1:79" ht="16.5">
      <c r="A131" s="554">
        <v>54</v>
      </c>
      <c r="B131" s="45" t="s">
        <v>3</v>
      </c>
      <c r="E131" s="45">
        <v>5.76</v>
      </c>
      <c r="F131" s="45">
        <v>16.2</v>
      </c>
      <c r="G131" s="45">
        <v>2.57</v>
      </c>
      <c r="H131" s="45">
        <v>8.0500000000000007</v>
      </c>
      <c r="I131" s="45">
        <v>6.77</v>
      </c>
      <c r="J131" s="45">
        <v>5.47</v>
      </c>
      <c r="K131" s="45">
        <v>2.08</v>
      </c>
      <c r="L131" s="45">
        <v>3.95</v>
      </c>
      <c r="M131" s="45">
        <v>4.1399999999999997</v>
      </c>
      <c r="N131" s="45">
        <v>7.52</v>
      </c>
      <c r="O131" s="45">
        <v>7.76</v>
      </c>
      <c r="P131" s="45">
        <v>3.89</v>
      </c>
      <c r="Q131" s="45">
        <v>4.57</v>
      </c>
      <c r="R131" s="45">
        <v>6.83</v>
      </c>
      <c r="S131" s="45">
        <v>1.68</v>
      </c>
      <c r="T131" s="45">
        <v>1.77</v>
      </c>
      <c r="U131" s="45">
        <v>1.26</v>
      </c>
      <c r="V131" s="45">
        <v>7.38</v>
      </c>
      <c r="W131" s="45">
        <v>5.45</v>
      </c>
      <c r="X131" s="45">
        <v>8.92</v>
      </c>
      <c r="Y131" s="45">
        <v>3.42</v>
      </c>
      <c r="Z131" s="45">
        <v>6.86</v>
      </c>
      <c r="AA131" s="45">
        <v>12.95</v>
      </c>
      <c r="AB131" s="45">
        <v>5.04</v>
      </c>
      <c r="AC131" s="45">
        <v>5.01</v>
      </c>
      <c r="AD131" s="45">
        <v>2.92</v>
      </c>
      <c r="AE131" s="45">
        <v>3.41</v>
      </c>
      <c r="AF131" s="45">
        <v>0.7</v>
      </c>
      <c r="AG131" s="45">
        <v>2.2400000000000002</v>
      </c>
      <c r="AH131" s="45">
        <v>3.44</v>
      </c>
      <c r="AI131" s="45">
        <v>5.91</v>
      </c>
      <c r="AJ131" s="45">
        <v>12.36</v>
      </c>
      <c r="AK131" s="45">
        <v>4.3099999999999996</v>
      </c>
      <c r="AL131" s="45">
        <v>7.28</v>
      </c>
      <c r="AM131" s="45">
        <v>5.39</v>
      </c>
      <c r="AN131" s="45">
        <v>22.44</v>
      </c>
      <c r="AO131" s="45">
        <v>3.78</v>
      </c>
      <c r="AP131" s="45">
        <v>4.04</v>
      </c>
      <c r="AQ131" s="45">
        <v>10.37</v>
      </c>
      <c r="AR131" s="335">
        <f t="shared" si="23"/>
        <v>11.37</v>
      </c>
      <c r="AS131" s="45">
        <v>234.12099999999995</v>
      </c>
      <c r="BY131" s="22"/>
      <c r="CA131" s="5"/>
    </row>
    <row r="132" spans="1:79" s="57" customFormat="1" ht="16.5">
      <c r="A132" s="558">
        <v>55</v>
      </c>
      <c r="B132" s="331" t="s">
        <v>419</v>
      </c>
      <c r="E132" s="331">
        <v>2.6410294285427476</v>
      </c>
      <c r="F132" s="331">
        <v>2.9200342038180502</v>
      </c>
      <c r="G132" s="331">
        <v>2.5459212899232395</v>
      </c>
      <c r="H132" s="331">
        <v>2.8535798098338447</v>
      </c>
      <c r="I132" s="331">
        <v>2.8548345418393746</v>
      </c>
      <c r="J132" s="331">
        <v>2.7396397565861905</v>
      </c>
      <c r="K132" s="331">
        <v>2.5531044841010284</v>
      </c>
      <c r="L132" s="331">
        <v>3.4286002860642251</v>
      </c>
      <c r="M132" s="331">
        <v>2.6035091741491359</v>
      </c>
      <c r="N132" s="331">
        <v>2.9309154846145891</v>
      </c>
      <c r="O132" s="331">
        <v>2.6104004393560709</v>
      </c>
      <c r="P132" s="331">
        <v>2.6502966534114467</v>
      </c>
      <c r="Q132" s="331">
        <v>2.7490032707523047</v>
      </c>
      <c r="R132" s="331">
        <v>2.5661996768002782</v>
      </c>
      <c r="S132" s="331">
        <v>2.4642783868105971</v>
      </c>
      <c r="T132" s="331">
        <v>2.4996873400362398</v>
      </c>
      <c r="U132" s="331">
        <v>2.1630581231510115</v>
      </c>
      <c r="V132" s="331">
        <v>2.4308795160361205</v>
      </c>
      <c r="W132" s="331">
        <v>2.8873997923150156</v>
      </c>
      <c r="X132" s="331">
        <v>2.3722226922247192</v>
      </c>
      <c r="Y132" s="331">
        <v>2.4637339280854329</v>
      </c>
      <c r="Z132" s="331">
        <v>2.6126832912501068</v>
      </c>
      <c r="AA132" s="331">
        <v>2.5075996863336143</v>
      </c>
      <c r="AB132" s="331">
        <v>2.5765336802609298</v>
      </c>
      <c r="AC132" s="331">
        <v>2.3166063251793427</v>
      </c>
      <c r="AD132" s="331">
        <v>2.5006267618044196</v>
      </c>
      <c r="AE132" s="331">
        <v>2.9962178605883203</v>
      </c>
      <c r="AF132" s="331">
        <v>2.2091175249212465</v>
      </c>
      <c r="AG132" s="331">
        <v>2.240768259984848</v>
      </c>
      <c r="AH132" s="331">
        <v>2.4792205611524425</v>
      </c>
      <c r="AI132" s="331">
        <v>2.4845108570799064</v>
      </c>
      <c r="AJ132" s="331">
        <v>2.5637756219479946</v>
      </c>
      <c r="AK132" s="331">
        <v>2.1661099443899707</v>
      </c>
      <c r="AL132" s="331">
        <v>2.989152055914305</v>
      </c>
      <c r="AM132" s="331">
        <v>2.8959523697868272</v>
      </c>
      <c r="AN132" s="331">
        <v>2.7459649980797844</v>
      </c>
      <c r="AO132" s="331">
        <v>2.5000472154767102</v>
      </c>
      <c r="AP132" s="331">
        <v>2.4240347826524147</v>
      </c>
      <c r="AQ132" s="331">
        <v>3.0908953164112121</v>
      </c>
      <c r="AR132" s="331">
        <v>1.5088091438974149</v>
      </c>
      <c r="AS132" s="331">
        <v>2.6</v>
      </c>
      <c r="BO132" s="332"/>
      <c r="BY132" s="106"/>
    </row>
    <row r="133" spans="1:79" ht="16.5">
      <c r="A133" s="554">
        <v>56</v>
      </c>
      <c r="B133" s="45" t="s">
        <v>420</v>
      </c>
      <c r="E133" s="45">
        <v>20.633155440745526</v>
      </c>
      <c r="F133" s="45">
        <v>16.156239720376512</v>
      </c>
      <c r="G133" s="45">
        <v>16.760879330188601</v>
      </c>
      <c r="H133" s="45">
        <v>18.467937590078659</v>
      </c>
      <c r="I133" s="45">
        <v>19.451080119560906</v>
      </c>
      <c r="J133" s="45">
        <v>19.057220165284669</v>
      </c>
      <c r="K133" s="45">
        <v>21.238243295835147</v>
      </c>
      <c r="L133" s="45">
        <v>23.11818076383139</v>
      </c>
      <c r="M133" s="45">
        <v>13.779221542535403</v>
      </c>
      <c r="N133" s="45">
        <v>20.411009102985883</v>
      </c>
      <c r="O133" s="45">
        <v>17.932696598292683</v>
      </c>
      <c r="P133" s="45">
        <v>22.675205875765791</v>
      </c>
      <c r="Q133" s="45">
        <v>19.831819964916445</v>
      </c>
      <c r="R133" s="45">
        <v>17.512945399795811</v>
      </c>
      <c r="S133" s="45">
        <v>11.386545583240062</v>
      </c>
      <c r="T133" s="45">
        <v>20.230687210184517</v>
      </c>
      <c r="U133" s="45">
        <v>15.937034478340207</v>
      </c>
      <c r="V133" s="45">
        <v>16.509821560718443</v>
      </c>
      <c r="W133" s="45">
        <v>16.419839737214154</v>
      </c>
      <c r="X133" s="45">
        <v>18.122387589373606</v>
      </c>
      <c r="Y133" s="45">
        <v>15.156155052986509</v>
      </c>
      <c r="Z133" s="45">
        <v>17.839864852976277</v>
      </c>
      <c r="AA133" s="45">
        <v>17.58645877568749</v>
      </c>
      <c r="AB133" s="45">
        <v>19.425064188780759</v>
      </c>
      <c r="AC133" s="45">
        <v>19.426472665013574</v>
      </c>
      <c r="AD133" s="45">
        <v>19.032258058362654</v>
      </c>
      <c r="AE133" s="45">
        <v>20.425055847398291</v>
      </c>
      <c r="AF133" s="45">
        <v>17.690713386181486</v>
      </c>
      <c r="AG133" s="45">
        <v>14.641141289460716</v>
      </c>
      <c r="AH133" s="45">
        <v>17.029405837960894</v>
      </c>
      <c r="AI133" s="45">
        <v>18.218766648215841</v>
      </c>
      <c r="AJ133" s="45">
        <v>21.803902080986425</v>
      </c>
      <c r="AK133" s="45">
        <v>19.41585796567324</v>
      </c>
      <c r="AL133" s="45">
        <v>19.158976405447216</v>
      </c>
      <c r="AM133" s="45">
        <v>18.954220740288829</v>
      </c>
      <c r="AN133" s="45">
        <v>15.459486651308662</v>
      </c>
      <c r="AO133" s="45">
        <v>18.132325539877339</v>
      </c>
      <c r="AP133" s="45">
        <v>15.351255665778115</v>
      </c>
      <c r="AQ133" s="45">
        <v>17.44289027863589</v>
      </c>
      <c r="AR133" s="335">
        <f t="shared" si="23"/>
        <v>18.44289027863589</v>
      </c>
      <c r="AS133" s="45">
        <v>18.899999999999999</v>
      </c>
      <c r="BY133" s="22"/>
      <c r="CA133" s="5"/>
    </row>
    <row r="134" spans="1:79" ht="16.5">
      <c r="A134" s="554">
        <v>57</v>
      </c>
      <c r="B134" s="45" t="s">
        <v>421</v>
      </c>
      <c r="E134" s="45">
        <v>7.6673533134628178</v>
      </c>
      <c r="F134" s="45">
        <v>1.0668378734250372</v>
      </c>
      <c r="G134" s="45">
        <v>11.732972678577859</v>
      </c>
      <c r="H134" s="45">
        <v>8.2338447502174787</v>
      </c>
      <c r="I134" s="45">
        <v>8.5506009756847217</v>
      </c>
      <c r="J134" s="45">
        <v>-1.4906996767784677</v>
      </c>
      <c r="K134" s="45">
        <v>28.705855804346321</v>
      </c>
      <c r="L134" s="45">
        <v>10.660161255786743</v>
      </c>
      <c r="M134" s="45">
        <v>1.0424771956931793</v>
      </c>
      <c r="N134" s="45">
        <v>19.36226267404702</v>
      </c>
      <c r="O134" s="45">
        <v>6.0936058976652321</v>
      </c>
      <c r="P134" s="45">
        <v>-1.866750964755342</v>
      </c>
      <c r="Q134" s="45">
        <v>8.0574785703365031</v>
      </c>
      <c r="R134" s="45">
        <v>4.894761683453428</v>
      </c>
      <c r="S134" s="45">
        <v>13.477970365109831</v>
      </c>
      <c r="T134" s="45">
        <v>-1.8291833236369048</v>
      </c>
      <c r="U134" s="45">
        <v>5.8963471689911371</v>
      </c>
      <c r="V134" s="45">
        <v>6.0259019346366269</v>
      </c>
      <c r="W134" s="45">
        <v>11.812450021221334</v>
      </c>
      <c r="X134" s="45">
        <v>3.793072786597234</v>
      </c>
      <c r="Y134" s="45">
        <v>5.2205616474174859</v>
      </c>
      <c r="Z134" s="45">
        <v>9.4640069969624765</v>
      </c>
      <c r="AA134" s="45">
        <v>-0.87089308236759355</v>
      </c>
      <c r="AB134" s="45">
        <v>12.069894278942764</v>
      </c>
      <c r="AC134" s="45">
        <v>2.9721712232362725</v>
      </c>
      <c r="AD134" s="45">
        <v>18.046083072801395</v>
      </c>
      <c r="AE134" s="45">
        <v>-2.932550304226945</v>
      </c>
      <c r="AF134" s="45">
        <v>3.6378763870573563</v>
      </c>
      <c r="AG134" s="45">
        <v>9.3210055924899731</v>
      </c>
      <c r="AH134" s="45">
        <v>0.26531656033346329</v>
      </c>
      <c r="AI134" s="45">
        <v>13.951187438091033</v>
      </c>
      <c r="AJ134" s="45">
        <v>10.507032339957989</v>
      </c>
      <c r="AK134" s="45">
        <v>8.2893610863400617</v>
      </c>
      <c r="AL134" s="45">
        <v>-5.2077617598646437</v>
      </c>
      <c r="AM134" s="45">
        <v>9.8913640321642191</v>
      </c>
      <c r="AN134" s="45">
        <v>-5.1081721679953134</v>
      </c>
      <c r="AO134" s="45">
        <v>23.405546479470686</v>
      </c>
      <c r="AP134" s="45">
        <v>6.8822537733602056</v>
      </c>
      <c r="AQ134" s="45">
        <v>-2.7272088187951109</v>
      </c>
      <c r="AR134" s="335">
        <f t="shared" si="23"/>
        <v>-1.7272088187951109</v>
      </c>
      <c r="AS134" s="45">
        <v>6</v>
      </c>
      <c r="BY134" s="22"/>
      <c r="CA134" s="5"/>
    </row>
    <row r="135" spans="1:79" ht="16.5">
      <c r="A135" s="554">
        <v>58</v>
      </c>
      <c r="B135" s="45" t="s">
        <v>422</v>
      </c>
      <c r="E135" s="45">
        <v>5.0326053326579219</v>
      </c>
      <c r="F135" s="45">
        <v>5.1766951064388014</v>
      </c>
      <c r="G135" s="45">
        <v>6.4768336565837936</v>
      </c>
      <c r="H135" s="45">
        <v>5.6482430016966561</v>
      </c>
      <c r="I135" s="45">
        <v>4.9704214853273916</v>
      </c>
      <c r="J135" s="45">
        <v>5.9968428170427019</v>
      </c>
      <c r="K135" s="45">
        <v>6.0290966838530089</v>
      </c>
      <c r="L135" s="45">
        <v>3.3551103623715983</v>
      </c>
      <c r="M135" s="45">
        <v>4.905914790685979</v>
      </c>
      <c r="N135" s="45">
        <v>4.6812822090202539</v>
      </c>
      <c r="O135" s="45">
        <v>6.4208991636163288</v>
      </c>
      <c r="P135" s="45">
        <v>3.7185037530841618</v>
      </c>
      <c r="Q135" s="45">
        <v>5.285261847364267</v>
      </c>
      <c r="R135" s="45">
        <v>6.0488961163166461</v>
      </c>
      <c r="S135" s="45">
        <v>6.0190458941377987</v>
      </c>
      <c r="T135" s="45">
        <v>5.2281551217330779</v>
      </c>
      <c r="U135" s="45">
        <v>6.4032727814759767</v>
      </c>
      <c r="V135" s="45">
        <v>7.0204435289584692</v>
      </c>
      <c r="W135" s="45">
        <v>6.2139847821356602</v>
      </c>
      <c r="X135" s="45">
        <v>5.7700037943699432</v>
      </c>
      <c r="Y135" s="45">
        <v>5.3663871643672563</v>
      </c>
      <c r="Z135" s="45">
        <v>5.1819719536670288</v>
      </c>
      <c r="AA135" s="45">
        <v>4.786489683034322</v>
      </c>
      <c r="AB135" s="45">
        <v>5.7819252189458332</v>
      </c>
      <c r="AC135" s="45">
        <v>5.7974290152134742</v>
      </c>
      <c r="AD135" s="45">
        <v>6.8940092143609037</v>
      </c>
      <c r="AE135" s="45">
        <v>4.724210047382523</v>
      </c>
      <c r="AF135" s="45">
        <v>5.8030047094799135</v>
      </c>
      <c r="AG135" s="45">
        <v>6.6107405822148779</v>
      </c>
      <c r="AH135" s="45">
        <v>5.3124257332347078</v>
      </c>
      <c r="AI135" s="45">
        <v>5.7326495315916501</v>
      </c>
      <c r="AJ135" s="45">
        <v>4.8469802129235431</v>
      </c>
      <c r="AK135" s="45">
        <v>5.3264743091669953</v>
      </c>
      <c r="AL135" s="45">
        <v>4.9603431934952908</v>
      </c>
      <c r="AM135" s="45">
        <v>5.8164602450128067</v>
      </c>
      <c r="AN135" s="45">
        <v>5.9007416749550226</v>
      </c>
      <c r="AO135" s="45">
        <v>7.0049667897645778</v>
      </c>
      <c r="AP135" s="45">
        <v>6.6638405276445916</v>
      </c>
      <c r="AQ135" s="45">
        <v>3.9024390242982943</v>
      </c>
      <c r="AR135" s="335">
        <f t="shared" si="23"/>
        <v>4.9024390242982943</v>
      </c>
      <c r="AS135" s="45">
        <v>6</v>
      </c>
      <c r="BY135" s="22"/>
      <c r="CA135" s="5"/>
    </row>
    <row r="136" spans="1:79" ht="16.5">
      <c r="A136" s="554">
        <v>59</v>
      </c>
      <c r="B136" s="45" t="s">
        <v>423</v>
      </c>
      <c r="E136" s="45">
        <v>0.19402734165476745</v>
      </c>
      <c r="F136" s="45">
        <v>0.16111918648182594</v>
      </c>
      <c r="G136" s="45">
        <v>0.1539553356599119</v>
      </c>
      <c r="H136" s="45">
        <v>0.17584808201013596</v>
      </c>
      <c r="I136" s="45">
        <v>0.18515789188672682</v>
      </c>
      <c r="J136" s="45">
        <v>0.17036692485011432</v>
      </c>
      <c r="K136" s="45">
        <v>0.14797070403723081</v>
      </c>
      <c r="L136" s="45">
        <v>0.19638279011768572</v>
      </c>
      <c r="M136" s="45">
        <v>8.2414028886704099E-2</v>
      </c>
      <c r="N136" s="45">
        <v>0.21181223246687783</v>
      </c>
      <c r="O136" s="45">
        <v>0.1577352479376154</v>
      </c>
      <c r="P136" s="45">
        <v>0.15015152411244101</v>
      </c>
      <c r="Q136" s="45">
        <v>0.14114913525460154</v>
      </c>
      <c r="R136" s="45">
        <v>0.11287181027972146</v>
      </c>
      <c r="S136" s="45">
        <v>7.4488403819918142E-2</v>
      </c>
      <c r="T136" s="45">
        <v>0.16932993240319469</v>
      </c>
      <c r="U136" s="45">
        <v>0.12671634318329517</v>
      </c>
      <c r="V136" s="45">
        <v>0.10997943406232272</v>
      </c>
      <c r="W136" s="45">
        <v>0.14231102753076047</v>
      </c>
      <c r="X136" s="45">
        <v>0.1527027815535911</v>
      </c>
      <c r="Y136" s="45">
        <v>9.8741329111264736E-2</v>
      </c>
      <c r="Z136" s="45">
        <v>0.12185242108024986</v>
      </c>
      <c r="AA136" s="45">
        <v>0.11652004828934831</v>
      </c>
      <c r="AB136" s="45">
        <v>0.17774586362006742</v>
      </c>
      <c r="AC136" s="45">
        <v>0.15774462834515879</v>
      </c>
      <c r="AD136" s="45">
        <v>0.10448030460064277</v>
      </c>
      <c r="AE136" s="45">
        <v>0.17532036924810654</v>
      </c>
      <c r="AF136" s="45">
        <v>0.14915172113601399</v>
      </c>
      <c r="AG136" s="45">
        <v>9.6523445686140449E-2</v>
      </c>
      <c r="AH136" s="45">
        <v>0.16736068761275963</v>
      </c>
      <c r="AI136" s="45">
        <v>0.12280362726841294</v>
      </c>
      <c r="AJ136" s="45">
        <v>0.18972255242779595</v>
      </c>
      <c r="AK136" s="45">
        <v>0.15573590515011618</v>
      </c>
      <c r="AL136" s="45">
        <v>0.16317880951398026</v>
      </c>
      <c r="AM136" s="45">
        <v>0.18489967059880502</v>
      </c>
      <c r="AN136" s="45">
        <v>0.128889319230552</v>
      </c>
      <c r="AO136" s="45">
        <v>9.7257624603989665E-2</v>
      </c>
      <c r="AP136" s="45">
        <v>0.10714201960485073</v>
      </c>
      <c r="AQ136" s="45">
        <v>0.15215144822410498</v>
      </c>
      <c r="AR136" s="338" t="s">
        <v>392</v>
      </c>
      <c r="AS136" s="45">
        <v>16</v>
      </c>
      <c r="BY136" s="22"/>
      <c r="CA136" s="5"/>
    </row>
    <row r="137" spans="1:79" ht="16.5">
      <c r="A137" s="554">
        <v>60</v>
      </c>
      <c r="B137" s="70" t="s">
        <v>424</v>
      </c>
      <c r="E137" s="45">
        <v>41.893507199130703</v>
      </c>
      <c r="F137" s="45">
        <v>25.4377030893836</v>
      </c>
      <c r="G137" s="45">
        <v>30.8980711740858</v>
      </c>
      <c r="H137" s="45">
        <v>30.140201795965901</v>
      </c>
      <c r="I137" s="45">
        <v>36.355309607861798</v>
      </c>
      <c r="J137" s="45">
        <v>30.614382785957002</v>
      </c>
      <c r="K137" s="45">
        <v>29.394716679436399</v>
      </c>
      <c r="L137" s="45">
        <v>44.532638312996099</v>
      </c>
      <c r="M137" s="45">
        <v>5</v>
      </c>
      <c r="N137" s="45">
        <v>41.670753236563399</v>
      </c>
      <c r="O137" s="45">
        <v>28.338463507048399</v>
      </c>
      <c r="P137" s="45">
        <v>28.383090518270802</v>
      </c>
      <c r="Q137" s="45">
        <v>30.861602556247799</v>
      </c>
      <c r="R137" s="45">
        <v>15.135931267259901</v>
      </c>
      <c r="S137" s="45">
        <v>5.6887113478325197</v>
      </c>
      <c r="T137" s="45">
        <v>31.602962571088501</v>
      </c>
      <c r="U137" s="45">
        <v>16.478326123421901</v>
      </c>
      <c r="V137" s="45">
        <v>15.600984245081699</v>
      </c>
      <c r="W137" s="45">
        <v>23.1015725447532</v>
      </c>
      <c r="X137" s="45">
        <v>26.992330228118099</v>
      </c>
      <c r="Y137" s="45">
        <v>12.607366428883401</v>
      </c>
      <c r="Z137" s="45">
        <v>17.7947256093011</v>
      </c>
      <c r="AA137" s="45">
        <v>16.519247734068198</v>
      </c>
      <c r="AB137" s="45">
        <v>29.174628107892701</v>
      </c>
      <c r="AC137" s="45">
        <v>32.952124381525898</v>
      </c>
      <c r="AD137" s="45">
        <v>18.393776455783101</v>
      </c>
      <c r="AE137" s="45">
        <v>36.061152594939898</v>
      </c>
      <c r="AF137" s="45">
        <v>24.3296565330464</v>
      </c>
      <c r="AG137" s="45">
        <v>10.853835021707701</v>
      </c>
      <c r="AH137" s="45">
        <v>27.536313372692302</v>
      </c>
      <c r="AI137" s="45">
        <v>19.517475672252001</v>
      </c>
      <c r="AJ137" s="45">
        <v>36.661744120603998</v>
      </c>
      <c r="AK137" s="45">
        <v>29.447364229972901</v>
      </c>
      <c r="AL137" s="45">
        <v>28.173481629084399</v>
      </c>
      <c r="AM137" s="45">
        <v>35.048781879386098</v>
      </c>
      <c r="AN137" s="45">
        <v>16.6736378339189</v>
      </c>
      <c r="AO137" s="45">
        <v>11.4049331168329</v>
      </c>
      <c r="AP137" s="45">
        <v>19.746897055244599</v>
      </c>
      <c r="AQ137" s="45">
        <v>21.1138021268304</v>
      </c>
      <c r="AR137" s="335">
        <f t="shared" si="23"/>
        <v>22.1138021268304</v>
      </c>
      <c r="AS137" s="45">
        <v>1045.1322026944704</v>
      </c>
      <c r="BY137" s="22"/>
      <c r="CA137" s="5"/>
    </row>
    <row r="138" spans="1:79" s="333" customFormat="1" ht="16.5">
      <c r="A138" s="556">
        <v>61</v>
      </c>
      <c r="B138" s="335" t="s">
        <v>425</v>
      </c>
      <c r="E138" s="335">
        <v>29322.278352169211</v>
      </c>
      <c r="F138" s="335">
        <v>28296.78455335358</v>
      </c>
      <c r="G138" s="335">
        <v>14145.159404084099</v>
      </c>
      <c r="H138" s="335">
        <v>18502.304797484408</v>
      </c>
      <c r="I138" s="335">
        <v>17447.946347369736</v>
      </c>
      <c r="J138" s="335">
        <v>19295.788032667453</v>
      </c>
      <c r="K138" s="335">
        <v>6155.0396172771489</v>
      </c>
      <c r="L138" s="335">
        <v>8960.5079080665528</v>
      </c>
      <c r="M138" s="335">
        <v>1805.4235608362631</v>
      </c>
      <c r="N138" s="335">
        <v>13876.40865489763</v>
      </c>
      <c r="O138" s="335">
        <v>26142.349264649682</v>
      </c>
      <c r="P138" s="335">
        <v>3918.658972680184</v>
      </c>
      <c r="Q138" s="335">
        <v>19954.629058448063</v>
      </c>
      <c r="R138" s="335">
        <v>15311.357169256496</v>
      </c>
      <c r="S138" s="335">
        <v>2704</v>
      </c>
      <c r="T138" s="335">
        <v>2802.9999999999795</v>
      </c>
      <c r="U138" s="335">
        <v>10549.878328537052</v>
      </c>
      <c r="V138" s="335">
        <v>17724.827944012064</v>
      </c>
      <c r="W138" s="335">
        <v>8985.7458779206536</v>
      </c>
      <c r="X138" s="335">
        <v>43896.535040041112</v>
      </c>
      <c r="Y138" s="335">
        <v>8459.111507609101</v>
      </c>
      <c r="Z138" s="335">
        <v>13322.318703445815</v>
      </c>
      <c r="AA138" s="335">
        <v>25056.552860668871</v>
      </c>
      <c r="AB138" s="335">
        <v>15960.202787255288</v>
      </c>
      <c r="AC138" s="335">
        <v>23088.51504980358</v>
      </c>
      <c r="AD138" s="335">
        <v>9069.3262826904793</v>
      </c>
      <c r="AE138" s="335">
        <v>9495.5554020280579</v>
      </c>
      <c r="AF138" s="335">
        <v>8107.6949859967563</v>
      </c>
      <c r="AG138" s="335">
        <v>6369.2442398495132</v>
      </c>
      <c r="AH138" s="335">
        <v>10348.014750732042</v>
      </c>
      <c r="AI138" s="335">
        <v>17627.212791438182</v>
      </c>
      <c r="AJ138" s="335">
        <v>42647.696920431197</v>
      </c>
      <c r="AK138" s="335">
        <v>21940.141299902032</v>
      </c>
      <c r="AL138" s="335">
        <v>16548.171212009434</v>
      </c>
      <c r="AM138" s="335">
        <v>12556.491042801934</v>
      </c>
      <c r="AN138" s="335">
        <v>12599.899754692631</v>
      </c>
      <c r="AO138" s="335">
        <v>2731.9999993508718</v>
      </c>
      <c r="AP138" s="335">
        <v>12027.591837885702</v>
      </c>
      <c r="AQ138" s="335">
        <v>11428.727402742121</v>
      </c>
      <c r="AR138" s="335">
        <f t="shared" si="23"/>
        <v>11429.727402742121</v>
      </c>
      <c r="AS138" s="335">
        <f>SUM(E138:AR138)</f>
        <v>600612.81911782711</v>
      </c>
      <c r="BO138" s="336"/>
      <c r="BY138" s="337"/>
    </row>
    <row r="139" spans="1:79" ht="16.5">
      <c r="AQ139" s="45"/>
      <c r="AR139" s="45"/>
      <c r="AS139" s="45"/>
      <c r="BY139" s="22"/>
      <c r="CA139" s="5"/>
    </row>
    <row r="140" spans="1:79" ht="24">
      <c r="A140" s="560" t="s">
        <v>384</v>
      </c>
      <c r="B140" s="27"/>
      <c r="C140" s="5"/>
      <c r="D140" s="5"/>
      <c r="E140" s="102">
        <f>VLOOKUP(DEPARTEMENT!$B$10,'BASE DE DONNEES'!$B$79:$AS$138,E75,0)</f>
        <v>20.633155440745526</v>
      </c>
      <c r="F140" s="102">
        <f>VLOOKUP(DEPARTEMENT!$B$10,'BASE DE DONNEES'!$B$79:$AS$138,F75,0)</f>
        <v>16.156239720376512</v>
      </c>
      <c r="G140" s="102">
        <f>VLOOKUP(DEPARTEMENT!$B$10,'BASE DE DONNEES'!$B$79:$AS$138,G75,0)</f>
        <v>16.760879330188601</v>
      </c>
      <c r="H140" s="102">
        <f>VLOOKUP(DEPARTEMENT!$B$10,'BASE DE DONNEES'!$B$79:$AS$138,H75,0)</f>
        <v>18.467937590078659</v>
      </c>
      <c r="I140" s="102">
        <f>VLOOKUP(DEPARTEMENT!$B$10,'BASE DE DONNEES'!$B$79:$AS$138,I75,0)</f>
        <v>19.451080119560906</v>
      </c>
      <c r="J140" s="102">
        <f>VLOOKUP(DEPARTEMENT!$B$10,'BASE DE DONNEES'!$B$79:$AS$138,J75,0)</f>
        <v>19.057220165284669</v>
      </c>
      <c r="K140" s="102">
        <f>VLOOKUP(DEPARTEMENT!$B$10,'BASE DE DONNEES'!$B$79:$AS$138,K75,0)</f>
        <v>21.238243295835147</v>
      </c>
      <c r="L140" s="102">
        <f>VLOOKUP(DEPARTEMENT!$B$10,'BASE DE DONNEES'!$B$79:$AS$138,L75,0)</f>
        <v>23.11818076383139</v>
      </c>
      <c r="M140" s="102">
        <f>VLOOKUP(DEPARTEMENT!$B$10,'BASE DE DONNEES'!$B$79:$AS$138,M75,0)</f>
        <v>13.779221542535403</v>
      </c>
      <c r="N140" s="102">
        <f>VLOOKUP(DEPARTEMENT!$B$10,'BASE DE DONNEES'!$B$79:$AS$138,N75,0)</f>
        <v>20.411009102985883</v>
      </c>
      <c r="O140" s="102">
        <f>VLOOKUP(DEPARTEMENT!$B$10,'BASE DE DONNEES'!$B$79:$AS$138,O75,0)</f>
        <v>17.932696598292683</v>
      </c>
      <c r="P140" s="102">
        <f>VLOOKUP(DEPARTEMENT!$B$10,'BASE DE DONNEES'!$B$79:$AS$138,P75,0)</f>
        <v>22.675205875765791</v>
      </c>
      <c r="Q140" s="102">
        <f>VLOOKUP(DEPARTEMENT!$B$10,'BASE DE DONNEES'!$B$79:$AS$138,Q75,0)</f>
        <v>19.831819964916445</v>
      </c>
      <c r="R140" s="102">
        <f>VLOOKUP(DEPARTEMENT!$B$10,'BASE DE DONNEES'!$B$79:$AS$138,R75,0)</f>
        <v>17.512945399795811</v>
      </c>
      <c r="S140" s="102">
        <f>VLOOKUP(DEPARTEMENT!$B$10,'BASE DE DONNEES'!$B$79:$AS$138,S75,0)</f>
        <v>11.386545583240062</v>
      </c>
      <c r="T140" s="102">
        <f>VLOOKUP(DEPARTEMENT!$B$10,'BASE DE DONNEES'!$B$79:$AS$138,T75,0)</f>
        <v>20.230687210184517</v>
      </c>
      <c r="U140" s="102">
        <f>VLOOKUP(DEPARTEMENT!$B$10,'BASE DE DONNEES'!$B$79:$AS$138,U75,0)</f>
        <v>15.937034478340207</v>
      </c>
      <c r="V140" s="102">
        <f>VLOOKUP(DEPARTEMENT!$B$10,'BASE DE DONNEES'!$B$79:$AS$138,V75,0)</f>
        <v>16.509821560718443</v>
      </c>
      <c r="W140" s="102">
        <f>VLOOKUP(DEPARTEMENT!$B$10,'BASE DE DONNEES'!$B$79:$AS$138,W75,0)</f>
        <v>16.419839737214154</v>
      </c>
      <c r="X140" s="102">
        <f>VLOOKUP(DEPARTEMENT!$B$10,'BASE DE DONNEES'!$B$79:$AS$138,X75,0)</f>
        <v>18.122387589373606</v>
      </c>
      <c r="Y140" s="102">
        <f>VLOOKUP(DEPARTEMENT!$B$10,'BASE DE DONNEES'!$B$79:$AS$138,Y75,0)</f>
        <v>15.156155052986509</v>
      </c>
      <c r="Z140" s="102">
        <f>VLOOKUP(DEPARTEMENT!$B$10,'BASE DE DONNEES'!$B$79:$AS$138,Z75,0)</f>
        <v>17.839864852976277</v>
      </c>
      <c r="AA140" s="102">
        <f>VLOOKUP(DEPARTEMENT!$B$10,'BASE DE DONNEES'!$B$79:$AS$138,AA75,0)</f>
        <v>17.58645877568749</v>
      </c>
      <c r="AB140" s="102">
        <f>VLOOKUP(DEPARTEMENT!$B$10,'BASE DE DONNEES'!$B$79:$AS$138,AB75,0)</f>
        <v>19.425064188780759</v>
      </c>
      <c r="AC140" s="102">
        <f>VLOOKUP(DEPARTEMENT!$B$10,'BASE DE DONNEES'!$B$79:$AS$138,AC75,0)</f>
        <v>19.426472665013574</v>
      </c>
      <c r="AD140" s="102">
        <f>VLOOKUP(DEPARTEMENT!$B$10,'BASE DE DONNEES'!$B$79:$AS$138,AD75,0)</f>
        <v>19.032258058362654</v>
      </c>
      <c r="AE140" s="102">
        <f>VLOOKUP(DEPARTEMENT!$B$10,'BASE DE DONNEES'!$B$79:$AS$138,AE75,0)</f>
        <v>20.425055847398291</v>
      </c>
      <c r="AF140" s="102">
        <f>VLOOKUP(DEPARTEMENT!$B$10,'BASE DE DONNEES'!$B$79:$AS$138,AF75,0)</f>
        <v>17.690713386181486</v>
      </c>
      <c r="AG140" s="102">
        <f>VLOOKUP(DEPARTEMENT!$B$10,'BASE DE DONNEES'!$B$79:$AS$138,AG75,0)</f>
        <v>14.641141289460716</v>
      </c>
      <c r="AH140" s="102">
        <f>VLOOKUP(DEPARTEMENT!$B$10,'BASE DE DONNEES'!$B$79:$AS$138,AH75,0)</f>
        <v>17.029405837960894</v>
      </c>
      <c r="AI140" s="102">
        <f>VLOOKUP(DEPARTEMENT!$B$10,'BASE DE DONNEES'!$B$79:$AS$138,AI75,0)</f>
        <v>18.218766648215841</v>
      </c>
      <c r="AJ140" s="102">
        <f>VLOOKUP(DEPARTEMENT!$B$10,'BASE DE DONNEES'!$B$79:$AS$138,AJ75,0)</f>
        <v>21.803902080986425</v>
      </c>
      <c r="AK140" s="102">
        <f>VLOOKUP(DEPARTEMENT!$B$10,'BASE DE DONNEES'!$B$79:$AS$138,AK75,0)</f>
        <v>19.41585796567324</v>
      </c>
      <c r="AL140" s="102">
        <f>VLOOKUP(DEPARTEMENT!$B$10,'BASE DE DONNEES'!$B$79:$AS$138,AL75,0)</f>
        <v>19.158976405447216</v>
      </c>
      <c r="AM140" s="102">
        <f>VLOOKUP(DEPARTEMENT!$B$10,'BASE DE DONNEES'!$B$79:$AS$138,AM75,0)</f>
        <v>18.954220740288829</v>
      </c>
      <c r="AN140" s="102">
        <f>VLOOKUP(DEPARTEMENT!$B$10,'BASE DE DONNEES'!$B$79:$AS$138,AN75,0)</f>
        <v>15.459486651308662</v>
      </c>
      <c r="AO140" s="102">
        <f>VLOOKUP(DEPARTEMENT!$B$10,'BASE DE DONNEES'!$B$79:$AS$138,AO75,0)</f>
        <v>18.132325539877339</v>
      </c>
      <c r="AP140" s="102">
        <f>VLOOKUP(DEPARTEMENT!$B$10,'BASE DE DONNEES'!$B$79:$AS$138,AP75,0)</f>
        <v>15.351255665778115</v>
      </c>
      <c r="AQ140" s="102">
        <f>VLOOKUP(DEPARTEMENT!$B$10,'BASE DE DONNEES'!$B$79:$AS$138,AQ75,0)</f>
        <v>17.44289027863589</v>
      </c>
      <c r="AR140" s="102">
        <f>VLOOKUP(DEPARTEMENT!$B$10,'BASE DE DONNEES'!$B$79:$AS$138,AR75,0)</f>
        <v>18.44289027863589</v>
      </c>
      <c r="AS140" s="45"/>
      <c r="BY140" s="22"/>
      <c r="CA140" s="5"/>
    </row>
    <row r="141" spans="1:79" ht="16.5">
      <c r="A141" s="561"/>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45"/>
      <c r="AR141" s="45"/>
      <c r="AS141" s="45"/>
      <c r="BY141" s="22"/>
      <c r="CA141" s="5"/>
    </row>
    <row r="142" spans="1:79" ht="16.5">
      <c r="A142" s="561"/>
      <c r="B142" s="5"/>
      <c r="C142" s="5"/>
      <c r="D142" s="5"/>
      <c r="E142" s="23"/>
      <c r="F142" s="24"/>
      <c r="G142" s="25"/>
      <c r="H142" s="24"/>
      <c r="I142" s="24"/>
      <c r="J142" s="24"/>
      <c r="K142" s="24"/>
      <c r="L142" s="24"/>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45"/>
      <c r="BY142" s="22"/>
      <c r="CA142" s="5"/>
    </row>
    <row r="143" spans="1:79">
      <c r="BY143" s="22"/>
      <c r="CA143" s="5"/>
    </row>
    <row r="144" spans="1:79">
      <c r="BY144" s="22"/>
      <c r="CA144" s="5"/>
    </row>
    <row r="145" spans="1:79" ht="16.5">
      <c r="B145" s="70" t="s">
        <v>193</v>
      </c>
      <c r="C145" s="45" t="s">
        <v>222</v>
      </c>
      <c r="D145" s="45" t="s">
        <v>470</v>
      </c>
      <c r="E145" s="45" t="s">
        <v>224</v>
      </c>
      <c r="F145" s="45" t="s">
        <v>467</v>
      </c>
      <c r="K145" s="10" t="s">
        <v>193</v>
      </c>
      <c r="BY145" s="22"/>
      <c r="CA145" s="5"/>
    </row>
    <row r="146" spans="1:79" ht="16.5">
      <c r="B146" s="70" t="s">
        <v>21</v>
      </c>
      <c r="C146" s="45" t="s">
        <v>333</v>
      </c>
      <c r="D146" s="45" t="s">
        <v>335</v>
      </c>
      <c r="E146" s="45" t="s">
        <v>331</v>
      </c>
      <c r="F146" s="45" t="s">
        <v>5</v>
      </c>
      <c r="K146" s="10" t="s">
        <v>222</v>
      </c>
      <c r="BY146" s="22"/>
      <c r="CA146" s="5"/>
    </row>
    <row r="147" spans="1:79" ht="16.5">
      <c r="B147" s="70" t="s">
        <v>328</v>
      </c>
      <c r="C147" s="45" t="s">
        <v>338</v>
      </c>
      <c r="D147" s="45" t="s">
        <v>329</v>
      </c>
      <c r="E147" s="45" t="s">
        <v>332</v>
      </c>
      <c r="F147" s="45" t="s">
        <v>217</v>
      </c>
      <c r="K147" s="10" t="s">
        <v>426</v>
      </c>
      <c r="BY147" s="22"/>
      <c r="CA147" s="5"/>
    </row>
    <row r="148" spans="1:79" ht="16.5">
      <c r="B148" s="70" t="s">
        <v>327</v>
      </c>
      <c r="C148" s="45" t="s">
        <v>211</v>
      </c>
      <c r="D148" s="45" t="s">
        <v>336</v>
      </c>
      <c r="E148" s="45" t="s">
        <v>413</v>
      </c>
      <c r="F148" s="45" t="s">
        <v>219</v>
      </c>
      <c r="K148" s="10" t="s">
        <v>224</v>
      </c>
      <c r="BY148" s="22"/>
      <c r="CA148" s="5"/>
    </row>
    <row r="149" spans="1:79" ht="16.5">
      <c r="B149" s="70" t="s">
        <v>326</v>
      </c>
      <c r="C149" s="45" t="s">
        <v>210</v>
      </c>
      <c r="D149" s="45" t="s">
        <v>337</v>
      </c>
      <c r="E149" s="10" t="s">
        <v>414</v>
      </c>
      <c r="F149" s="70" t="s">
        <v>4</v>
      </c>
      <c r="K149" s="10" t="s">
        <v>427</v>
      </c>
      <c r="BY149" s="22"/>
      <c r="CA149" s="5"/>
    </row>
    <row r="150" spans="1:79" ht="16.5">
      <c r="B150" s="70" t="s">
        <v>394</v>
      </c>
      <c r="C150" s="45" t="s">
        <v>406</v>
      </c>
      <c r="D150" s="45" t="s">
        <v>281</v>
      </c>
      <c r="F150" s="45" t="s">
        <v>425</v>
      </c>
      <c r="BY150" s="22"/>
      <c r="CA150" s="5"/>
    </row>
    <row r="151" spans="1:79" ht="16.5">
      <c r="B151" s="70" t="s">
        <v>393</v>
      </c>
      <c r="C151" s="10" t="s">
        <v>405</v>
      </c>
      <c r="D151" s="45" t="s">
        <v>330</v>
      </c>
      <c r="F151" s="45" t="s">
        <v>334</v>
      </c>
      <c r="BY151" s="22"/>
      <c r="CA151" s="5"/>
    </row>
    <row r="152" spans="1:79" ht="16.5">
      <c r="A152" s="555"/>
      <c r="B152" s="70" t="s">
        <v>20</v>
      </c>
      <c r="D152" s="45" t="s">
        <v>408</v>
      </c>
      <c r="F152" s="45" t="s">
        <v>416</v>
      </c>
      <c r="CA152" s="5"/>
    </row>
    <row r="153" spans="1:79" ht="16.5">
      <c r="A153" s="555"/>
      <c r="B153" s="70" t="s">
        <v>400</v>
      </c>
      <c r="D153" s="45" t="s">
        <v>409</v>
      </c>
      <c r="F153" s="45" t="s">
        <v>518</v>
      </c>
      <c r="CA153" s="5"/>
    </row>
    <row r="154" spans="1:79" ht="16.5">
      <c r="A154" s="555"/>
      <c r="B154" s="70" t="s">
        <v>398</v>
      </c>
      <c r="D154" s="45" t="s">
        <v>411</v>
      </c>
      <c r="F154" s="45" t="s">
        <v>417</v>
      </c>
      <c r="CA154" s="5"/>
    </row>
    <row r="155" spans="1:79" ht="16.5">
      <c r="A155" s="555"/>
      <c r="B155" s="70" t="s">
        <v>399</v>
      </c>
      <c r="D155" s="10" t="s">
        <v>410</v>
      </c>
      <c r="F155" s="45" t="s">
        <v>418</v>
      </c>
      <c r="CA155" s="5"/>
    </row>
    <row r="156" spans="1:79" ht="16.5">
      <c r="A156" s="555"/>
      <c r="B156" s="70" t="s">
        <v>403</v>
      </c>
      <c r="F156" s="45" t="s">
        <v>2</v>
      </c>
      <c r="CA156" s="5"/>
    </row>
    <row r="157" spans="1:79" ht="16.5">
      <c r="A157" s="555"/>
      <c r="B157" s="70" t="s">
        <v>395</v>
      </c>
      <c r="F157" s="45" t="s">
        <v>325</v>
      </c>
      <c r="CA157" s="5"/>
    </row>
    <row r="158" spans="1:79" ht="16.5">
      <c r="A158" s="555"/>
      <c r="B158" s="70" t="s">
        <v>397</v>
      </c>
      <c r="F158" s="45" t="s">
        <v>478</v>
      </c>
      <c r="CA158" s="5"/>
    </row>
    <row r="159" spans="1:79" ht="16.5">
      <c r="A159" s="555"/>
      <c r="B159" s="70" t="s">
        <v>396</v>
      </c>
      <c r="F159" s="45" t="s">
        <v>3</v>
      </c>
      <c r="CA159" s="5"/>
    </row>
    <row r="160" spans="1:79" ht="16.5">
      <c r="A160" s="555"/>
      <c r="B160" s="45" t="s">
        <v>402</v>
      </c>
      <c r="F160" s="45" t="s">
        <v>419</v>
      </c>
      <c r="CA160" s="5"/>
    </row>
    <row r="161" spans="1:79" ht="16.5">
      <c r="A161" s="555"/>
      <c r="B161" s="10" t="s">
        <v>401</v>
      </c>
      <c r="F161" s="45" t="s">
        <v>420</v>
      </c>
      <c r="CA161" s="5"/>
    </row>
    <row r="162" spans="1:79" ht="16.5">
      <c r="A162" s="555"/>
      <c r="F162" s="45" t="s">
        <v>421</v>
      </c>
      <c r="CA162" s="5"/>
    </row>
    <row r="163" spans="1:79" ht="16.5">
      <c r="A163" s="555"/>
      <c r="B163" s="46"/>
      <c r="F163" s="45" t="s">
        <v>422</v>
      </c>
      <c r="CA163" s="5"/>
    </row>
    <row r="164" spans="1:79" ht="16.5">
      <c r="A164" s="555"/>
      <c r="B164" s="73"/>
      <c r="F164" s="45" t="s">
        <v>423</v>
      </c>
      <c r="CA164" s="5"/>
    </row>
    <row r="165" spans="1:79" ht="16.5">
      <c r="A165" s="562"/>
      <c r="C165" s="45"/>
      <c r="D165" s="45"/>
      <c r="E165" s="45"/>
      <c r="F165" s="45" t="s">
        <v>424</v>
      </c>
      <c r="G165" s="45"/>
      <c r="H165" s="45"/>
      <c r="I165" s="45"/>
      <c r="J165" s="45"/>
      <c r="K165" s="45"/>
      <c r="L165" s="45"/>
      <c r="M165" s="45"/>
      <c r="N165" s="45"/>
      <c r="O165" s="45"/>
      <c r="P165" s="45"/>
      <c r="Q165" s="45"/>
      <c r="R165" s="45"/>
      <c r="S165" s="45"/>
      <c r="T165" s="45"/>
      <c r="U165" s="45"/>
      <c r="V165" s="45"/>
      <c r="W165" s="74"/>
      <c r="X165" s="74"/>
      <c r="Y165" s="74"/>
      <c r="Z165" s="74"/>
      <c r="AA165" s="74"/>
      <c r="AB165" s="74"/>
      <c r="AC165" s="74"/>
      <c r="AD165" s="74"/>
      <c r="AE165" s="74"/>
      <c r="AF165" s="74"/>
      <c r="AG165" s="74"/>
      <c r="CA165" s="41"/>
    </row>
    <row r="166" spans="1:79" ht="16.5">
      <c r="A166" s="562"/>
      <c r="C166" s="45"/>
      <c r="D166" s="45"/>
      <c r="E166" s="45"/>
      <c r="F166" s="45"/>
      <c r="G166" s="45"/>
      <c r="H166" s="45"/>
      <c r="I166" s="45"/>
      <c r="J166" s="45"/>
      <c r="K166" s="45"/>
      <c r="L166" s="45"/>
      <c r="M166" s="45"/>
      <c r="N166" s="45"/>
      <c r="O166" s="45"/>
      <c r="P166" s="45"/>
      <c r="Q166" s="45"/>
      <c r="R166" s="45"/>
      <c r="S166" s="45"/>
      <c r="T166" s="45"/>
      <c r="U166" s="45"/>
      <c r="V166" s="45"/>
      <c r="W166" s="74"/>
      <c r="X166" s="74"/>
      <c r="Y166" s="74"/>
      <c r="Z166" s="74"/>
      <c r="AA166" s="74"/>
      <c r="AB166" s="74"/>
      <c r="AC166" s="74"/>
      <c r="AD166" s="74"/>
      <c r="AE166" s="74"/>
      <c r="AF166" s="74"/>
      <c r="AG166" s="74"/>
      <c r="CA166" s="41"/>
    </row>
    <row r="167" spans="1:79" ht="16.5">
      <c r="A167" s="562"/>
      <c r="C167" s="45"/>
      <c r="D167" s="45"/>
      <c r="E167" s="45"/>
      <c r="F167" s="45"/>
      <c r="G167" s="45"/>
      <c r="H167" s="45"/>
      <c r="I167" s="45"/>
      <c r="J167" s="45"/>
      <c r="K167" s="45"/>
      <c r="L167" s="45"/>
      <c r="M167" s="45"/>
      <c r="N167" s="45"/>
      <c r="O167" s="45"/>
      <c r="P167" s="45"/>
      <c r="Q167" s="45"/>
      <c r="R167" s="45"/>
      <c r="S167" s="45"/>
      <c r="T167" s="45"/>
      <c r="U167" s="45"/>
      <c r="V167" s="45"/>
      <c r="W167" s="74"/>
      <c r="X167" s="74"/>
      <c r="Y167" s="74"/>
      <c r="Z167" s="74"/>
      <c r="AA167" s="74"/>
      <c r="AB167" s="74"/>
      <c r="AC167" s="74"/>
      <c r="AD167" s="74"/>
      <c r="AE167" s="74"/>
      <c r="AF167" s="74"/>
      <c r="AG167" s="74"/>
      <c r="CA167" s="41"/>
    </row>
    <row r="168" spans="1:79" ht="32.25" thickBot="1">
      <c r="A168" s="563" t="s">
        <v>434</v>
      </c>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74"/>
      <c r="AA168" s="74"/>
      <c r="AB168" s="74"/>
      <c r="AC168" s="74"/>
      <c r="AD168" s="74"/>
      <c r="AE168" s="74"/>
      <c r="AF168" s="74"/>
      <c r="AG168" s="74"/>
      <c r="CA168" s="41"/>
    </row>
    <row r="169" spans="1:79" ht="16.5">
      <c r="A169" s="564"/>
      <c r="B169" s="107"/>
      <c r="C169" s="109"/>
      <c r="D169" s="109"/>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74"/>
      <c r="AA169" s="74"/>
      <c r="AB169" s="74"/>
      <c r="AC169" s="74"/>
      <c r="AD169" s="74"/>
      <c r="AE169" s="74"/>
      <c r="AF169" s="74"/>
      <c r="AG169" s="74"/>
      <c r="CA169" s="41"/>
    </row>
    <row r="170" spans="1:79" ht="16.5">
      <c r="A170" s="565"/>
      <c r="B170" s="105"/>
      <c r="C170" s="103"/>
      <c r="D170" s="103"/>
      <c r="E170" s="103"/>
      <c r="F170" s="103"/>
      <c r="G170" s="103"/>
      <c r="H170" s="103"/>
      <c r="I170" s="103"/>
      <c r="J170" s="103"/>
      <c r="K170" s="103"/>
      <c r="L170" s="103"/>
      <c r="M170" s="103"/>
      <c r="N170" s="103"/>
      <c r="O170" s="103"/>
      <c r="P170" s="103"/>
      <c r="Q170" s="103"/>
      <c r="R170" s="103"/>
      <c r="S170" s="103"/>
      <c r="T170" s="103"/>
      <c r="U170" s="103"/>
      <c r="V170" s="103"/>
      <c r="W170" s="107"/>
      <c r="X170" s="107"/>
      <c r="Y170" s="107"/>
      <c r="Z170" s="74"/>
      <c r="AA170" s="74"/>
      <c r="AB170" s="74"/>
      <c r="AC170" s="74"/>
      <c r="AD170" s="74"/>
      <c r="AE170" s="74"/>
      <c r="AF170" s="74"/>
      <c r="AG170" s="74"/>
      <c r="CA170" s="41"/>
    </row>
    <row r="171" spans="1:79" ht="16.5">
      <c r="A171" s="566"/>
      <c r="B171" s="104"/>
      <c r="C171" s="103"/>
      <c r="D171" s="103"/>
      <c r="E171" s="103"/>
      <c r="F171" s="103"/>
      <c r="G171" s="103"/>
      <c r="H171" s="103"/>
      <c r="I171" s="103"/>
      <c r="J171" s="103"/>
      <c r="K171" s="103"/>
      <c r="L171" s="103"/>
      <c r="M171" s="103"/>
      <c r="N171" s="103"/>
      <c r="O171" s="103"/>
      <c r="P171" s="103"/>
      <c r="Q171" s="103"/>
      <c r="R171" s="103"/>
      <c r="S171" s="103"/>
      <c r="T171" s="103"/>
      <c r="U171" s="103"/>
      <c r="V171" s="103"/>
      <c r="W171" s="107"/>
      <c r="X171" s="107"/>
      <c r="Y171" s="107"/>
      <c r="Z171" s="74"/>
      <c r="AA171" s="74"/>
      <c r="AB171" s="74"/>
      <c r="AC171" s="74"/>
      <c r="AD171" s="74"/>
      <c r="AE171" s="74"/>
      <c r="AF171" s="74"/>
      <c r="AG171" s="74"/>
      <c r="CA171" s="41"/>
    </row>
    <row r="172" spans="1:79" ht="16.5">
      <c r="A172" s="566"/>
      <c r="B172" s="104"/>
      <c r="C172" s="103"/>
      <c r="D172" s="103"/>
      <c r="E172" s="103"/>
      <c r="F172" s="103"/>
      <c r="G172" s="103"/>
      <c r="H172" s="103"/>
      <c r="I172" s="103"/>
      <c r="J172" s="103"/>
      <c r="K172" s="103"/>
      <c r="L172" s="103"/>
      <c r="M172" s="103"/>
      <c r="N172" s="103"/>
      <c r="O172" s="103"/>
      <c r="P172" s="103"/>
      <c r="Q172" s="103"/>
      <c r="R172" s="103"/>
      <c r="S172" s="103"/>
      <c r="T172" s="103"/>
      <c r="U172" s="103"/>
      <c r="V172" s="103"/>
      <c r="W172" s="107"/>
      <c r="X172" s="107"/>
      <c r="Y172" s="107"/>
      <c r="Z172" s="74"/>
      <c r="AA172" s="74"/>
      <c r="AB172" s="74"/>
      <c r="AC172" s="74"/>
      <c r="AD172" s="74"/>
      <c r="AE172" s="74"/>
      <c r="AF172" s="74"/>
      <c r="AG172" s="74"/>
      <c r="CA172" s="41"/>
    </row>
    <row r="173" spans="1:79" ht="16.5">
      <c r="A173" s="566"/>
      <c r="B173" s="104"/>
      <c r="C173" s="103"/>
      <c r="D173" s="103"/>
      <c r="E173" s="103"/>
      <c r="F173" s="103"/>
      <c r="G173" s="103"/>
      <c r="H173" s="103"/>
      <c r="I173" s="103"/>
      <c r="J173" s="103"/>
      <c r="K173" s="103"/>
      <c r="L173" s="103"/>
      <c r="M173" s="103"/>
      <c r="N173" s="103"/>
      <c r="O173" s="103"/>
      <c r="P173" s="103"/>
      <c r="Q173" s="103"/>
      <c r="R173" s="103"/>
      <c r="S173" s="103"/>
      <c r="T173" s="103"/>
      <c r="U173" s="103"/>
      <c r="V173" s="103"/>
      <c r="W173" s="107"/>
      <c r="X173" s="107"/>
      <c r="Y173" s="107"/>
      <c r="Z173" s="74"/>
      <c r="AA173" s="74"/>
      <c r="AB173" s="74"/>
      <c r="AC173" s="74"/>
      <c r="AD173" s="74"/>
      <c r="AE173" s="74"/>
      <c r="AF173" s="74"/>
      <c r="AG173" s="74"/>
      <c r="CA173" s="41"/>
    </row>
    <row r="174" spans="1:79" ht="16.5">
      <c r="A174" s="566"/>
      <c r="B174" s="104"/>
      <c r="C174" s="103"/>
      <c r="D174" s="103"/>
      <c r="E174" s="103"/>
      <c r="F174" s="103"/>
      <c r="G174" s="103"/>
      <c r="H174" s="103"/>
      <c r="I174" s="103"/>
      <c r="J174" s="103"/>
      <c r="K174" s="103"/>
      <c r="L174" s="103"/>
      <c r="M174" s="103"/>
      <c r="N174" s="103"/>
      <c r="O174" s="103"/>
      <c r="P174" s="103"/>
      <c r="Q174" s="103"/>
      <c r="R174" s="103"/>
      <c r="S174" s="103"/>
      <c r="T174" s="103"/>
      <c r="U174" s="103"/>
      <c r="V174" s="103"/>
      <c r="W174" s="107"/>
      <c r="X174" s="107"/>
      <c r="Y174" s="107"/>
      <c r="Z174" s="74"/>
      <c r="AA174" s="74"/>
      <c r="AB174" s="74"/>
      <c r="AC174" s="74"/>
      <c r="AD174" s="74"/>
      <c r="AE174" s="74"/>
      <c r="AF174" s="74"/>
      <c r="AG174" s="74"/>
      <c r="CA174" s="41"/>
    </row>
    <row r="175" spans="1:79" ht="16.5">
      <c r="A175" s="566"/>
      <c r="B175" s="104"/>
      <c r="C175" s="103"/>
      <c r="D175" s="103"/>
      <c r="E175" s="103"/>
      <c r="F175" s="103"/>
      <c r="G175" s="103"/>
      <c r="H175" s="103"/>
      <c r="I175" s="103"/>
      <c r="J175" s="103"/>
      <c r="K175" s="103"/>
      <c r="L175" s="103"/>
      <c r="M175" s="103"/>
      <c r="N175" s="103"/>
      <c r="O175" s="103"/>
      <c r="P175" s="103"/>
      <c r="Q175" s="103"/>
      <c r="R175" s="103"/>
      <c r="S175" s="103"/>
      <c r="T175" s="103"/>
      <c r="U175" s="103"/>
      <c r="V175" s="103"/>
      <c r="W175" s="107"/>
      <c r="X175" s="107"/>
      <c r="Y175" s="107"/>
      <c r="Z175" s="74"/>
      <c r="AA175" s="74"/>
      <c r="AB175" s="74"/>
      <c r="AC175" s="74"/>
      <c r="AD175" s="74"/>
      <c r="AE175" s="74"/>
      <c r="AF175" s="74"/>
      <c r="AG175" s="74"/>
      <c r="CA175" s="41"/>
    </row>
    <row r="176" spans="1:79" ht="16.5">
      <c r="A176" s="566"/>
      <c r="B176" s="106"/>
      <c r="C176" s="103"/>
      <c r="D176" s="103"/>
      <c r="E176" s="103"/>
      <c r="F176" s="103"/>
      <c r="G176" s="103"/>
      <c r="H176" s="103"/>
      <c r="I176" s="103"/>
      <c r="J176" s="103"/>
      <c r="K176" s="103"/>
      <c r="L176" s="103"/>
      <c r="M176" s="103"/>
      <c r="N176" s="103"/>
      <c r="O176" s="103"/>
      <c r="P176" s="103"/>
      <c r="Q176" s="103"/>
      <c r="R176" s="103"/>
      <c r="S176" s="103"/>
      <c r="T176" s="103"/>
      <c r="U176" s="103"/>
      <c r="V176" s="103"/>
      <c r="W176" s="107"/>
      <c r="X176" s="107"/>
      <c r="Y176" s="107"/>
      <c r="Z176" s="74"/>
      <c r="AA176" s="74"/>
      <c r="AB176" s="74"/>
      <c r="AC176" s="74"/>
      <c r="AD176" s="74"/>
      <c r="AE176" s="74"/>
      <c r="AF176" s="74"/>
      <c r="AG176" s="74"/>
      <c r="CA176" s="41"/>
    </row>
    <row r="177" spans="1:79" ht="16.5">
      <c r="A177" s="566"/>
      <c r="B177" s="104"/>
      <c r="C177" s="103"/>
      <c r="D177" s="103"/>
      <c r="E177" s="103"/>
      <c r="F177" s="103"/>
      <c r="G177" s="103"/>
      <c r="H177" s="103"/>
      <c r="I177" s="103"/>
      <c r="J177" s="103"/>
      <c r="K177" s="103"/>
      <c r="L177" s="103"/>
      <c r="M177" s="103"/>
      <c r="N177" s="103"/>
      <c r="O177" s="103"/>
      <c r="P177" s="103"/>
      <c r="Q177" s="103"/>
      <c r="R177" s="103"/>
      <c r="S177" s="103"/>
      <c r="T177" s="103"/>
      <c r="U177" s="103"/>
      <c r="V177" s="103"/>
      <c r="W177" s="107"/>
      <c r="X177" s="107"/>
      <c r="Y177" s="107"/>
      <c r="Z177" s="74"/>
      <c r="AA177" s="74"/>
      <c r="AB177" s="74"/>
      <c r="AC177" s="74"/>
      <c r="AD177" s="74"/>
      <c r="AE177" s="74"/>
      <c r="AF177" s="74"/>
      <c r="AG177" s="74"/>
      <c r="CA177" s="41"/>
    </row>
    <row r="178" spans="1:79" ht="16.5">
      <c r="A178" s="566"/>
      <c r="B178" s="104"/>
      <c r="C178" s="103"/>
      <c r="D178" s="103"/>
      <c r="E178" s="103"/>
      <c r="F178" s="103"/>
      <c r="G178" s="103"/>
      <c r="H178" s="103"/>
      <c r="I178" s="103"/>
      <c r="J178" s="103"/>
      <c r="K178" s="103"/>
      <c r="L178" s="103"/>
      <c r="M178" s="103"/>
      <c r="N178" s="103"/>
      <c r="O178" s="103"/>
      <c r="P178" s="103"/>
      <c r="Q178" s="103"/>
      <c r="R178" s="103"/>
      <c r="S178" s="103"/>
      <c r="T178" s="103"/>
      <c r="U178" s="103"/>
      <c r="V178" s="103"/>
      <c r="W178" s="107"/>
      <c r="X178" s="107"/>
      <c r="Y178" s="107"/>
      <c r="Z178" s="74"/>
      <c r="AA178" s="74"/>
      <c r="AB178" s="74"/>
      <c r="AC178" s="74"/>
      <c r="AD178" s="74"/>
      <c r="AE178" s="74"/>
      <c r="AF178" s="74"/>
      <c r="AG178" s="74"/>
      <c r="CA178" s="41"/>
    </row>
    <row r="179" spans="1:79" ht="16.5">
      <c r="A179" s="566"/>
      <c r="B179" s="104"/>
      <c r="C179" s="103"/>
      <c r="D179" s="103"/>
      <c r="E179" s="103"/>
      <c r="F179" s="103"/>
      <c r="G179" s="103"/>
      <c r="H179" s="103"/>
      <c r="I179" s="103"/>
      <c r="J179" s="103"/>
      <c r="K179" s="103"/>
      <c r="L179" s="103"/>
      <c r="M179" s="103"/>
      <c r="N179" s="103"/>
      <c r="O179" s="103"/>
      <c r="P179" s="103"/>
      <c r="Q179" s="103"/>
      <c r="R179" s="103"/>
      <c r="S179" s="103"/>
      <c r="T179" s="103"/>
      <c r="U179" s="103"/>
      <c r="V179" s="103"/>
      <c r="W179" s="107"/>
      <c r="X179" s="107"/>
      <c r="Y179" s="107"/>
      <c r="Z179" s="74"/>
      <c r="AA179" s="74"/>
      <c r="AB179" s="74"/>
      <c r="AC179" s="74"/>
      <c r="AD179" s="74"/>
      <c r="AE179" s="74"/>
      <c r="AF179" s="74"/>
      <c r="AG179" s="74"/>
      <c r="CA179" s="41"/>
    </row>
    <row r="180" spans="1:79" ht="16.5">
      <c r="A180" s="566"/>
      <c r="B180" s="104"/>
      <c r="C180" s="103"/>
      <c r="D180" s="103"/>
      <c r="E180" s="103"/>
      <c r="F180" s="103"/>
      <c r="G180" s="103"/>
      <c r="H180" s="103"/>
      <c r="I180" s="103"/>
      <c r="J180" s="103"/>
      <c r="K180" s="103"/>
      <c r="L180" s="103"/>
      <c r="M180" s="103"/>
      <c r="N180" s="103"/>
      <c r="O180" s="103"/>
      <c r="P180" s="103"/>
      <c r="Q180" s="103"/>
      <c r="R180" s="103"/>
      <c r="S180" s="103"/>
      <c r="T180" s="103"/>
      <c r="U180" s="103"/>
      <c r="V180" s="103"/>
      <c r="W180" s="107"/>
      <c r="X180" s="107"/>
      <c r="Y180" s="107"/>
      <c r="Z180" s="74"/>
      <c r="AA180" s="74"/>
      <c r="AB180" s="74"/>
      <c r="AC180" s="74"/>
      <c r="AD180" s="74"/>
      <c r="AE180" s="74"/>
      <c r="AF180" s="74"/>
      <c r="AG180" s="74"/>
      <c r="CA180" s="41"/>
    </row>
    <row r="181" spans="1:79" ht="16.5">
      <c r="A181" s="566"/>
      <c r="B181" s="104"/>
      <c r="C181" s="103"/>
      <c r="D181" s="103"/>
      <c r="E181" s="103"/>
      <c r="F181" s="103"/>
      <c r="G181" s="103"/>
      <c r="H181" s="103"/>
      <c r="I181" s="103"/>
      <c r="J181" s="103"/>
      <c r="K181" s="103"/>
      <c r="L181" s="103"/>
      <c r="M181" s="103"/>
      <c r="N181" s="103"/>
      <c r="O181" s="103"/>
      <c r="P181" s="103"/>
      <c r="Q181" s="103"/>
      <c r="R181" s="103"/>
      <c r="S181" s="103"/>
      <c r="T181" s="103"/>
      <c r="U181" s="103"/>
      <c r="V181" s="103"/>
      <c r="W181" s="107"/>
      <c r="X181" s="107"/>
      <c r="Y181" s="107"/>
      <c r="Z181" s="74"/>
      <c r="AA181" s="74"/>
      <c r="AB181" s="74"/>
      <c r="AC181" s="74"/>
      <c r="AD181" s="74"/>
      <c r="AE181" s="74"/>
      <c r="AF181" s="74"/>
      <c r="AG181" s="74"/>
      <c r="CA181" s="41"/>
    </row>
    <row r="182" spans="1:79" ht="16.5">
      <c r="A182" s="566"/>
      <c r="B182" s="104"/>
      <c r="C182" s="103"/>
      <c r="D182" s="103"/>
      <c r="E182" s="103"/>
      <c r="F182" s="103"/>
      <c r="G182" s="103"/>
      <c r="H182" s="103"/>
      <c r="I182" s="103"/>
      <c r="J182" s="103"/>
      <c r="K182" s="103"/>
      <c r="L182" s="103"/>
      <c r="M182" s="103"/>
      <c r="N182" s="103"/>
      <c r="O182" s="103"/>
      <c r="P182" s="103"/>
      <c r="Q182" s="103"/>
      <c r="R182" s="103"/>
      <c r="S182" s="103"/>
      <c r="T182" s="103"/>
      <c r="U182" s="103"/>
      <c r="V182" s="103"/>
      <c r="W182" s="107"/>
      <c r="X182" s="107"/>
      <c r="Y182" s="107"/>
      <c r="Z182" s="74"/>
      <c r="AA182" s="74"/>
      <c r="AB182" s="74"/>
      <c r="AC182" s="74"/>
      <c r="AD182" s="74"/>
      <c r="AE182" s="74"/>
      <c r="AF182" s="74"/>
      <c r="AG182" s="74"/>
      <c r="CA182" s="41"/>
    </row>
    <row r="183" spans="1:79" ht="16.5">
      <c r="A183" s="566"/>
      <c r="B183" s="104"/>
      <c r="C183" s="103"/>
      <c r="D183" s="103"/>
      <c r="E183" s="103"/>
      <c r="F183" s="103"/>
      <c r="G183" s="103"/>
      <c r="H183" s="103"/>
      <c r="I183" s="103"/>
      <c r="J183" s="103"/>
      <c r="K183" s="103"/>
      <c r="L183" s="103"/>
      <c r="M183" s="103"/>
      <c r="N183" s="103"/>
      <c r="O183" s="103"/>
      <c r="P183" s="103"/>
      <c r="Q183" s="103"/>
      <c r="R183" s="103"/>
      <c r="S183" s="103"/>
      <c r="T183" s="103"/>
      <c r="U183" s="103"/>
      <c r="V183" s="103"/>
      <c r="W183" s="107"/>
      <c r="X183" s="107"/>
      <c r="Y183" s="107"/>
      <c r="Z183" s="74"/>
      <c r="AA183" s="74"/>
      <c r="AB183" s="74"/>
      <c r="AC183" s="74"/>
      <c r="AD183" s="74"/>
      <c r="AE183" s="74"/>
      <c r="AF183" s="74"/>
      <c r="AG183" s="74"/>
      <c r="CA183" s="41"/>
    </row>
    <row r="184" spans="1:79" ht="16.5">
      <c r="A184" s="566"/>
      <c r="B184" s="104"/>
      <c r="C184" s="103"/>
      <c r="D184" s="103"/>
      <c r="E184" s="103"/>
      <c r="F184" s="103"/>
      <c r="G184" s="103"/>
      <c r="H184" s="103"/>
      <c r="I184" s="103"/>
      <c r="J184" s="103"/>
      <c r="K184" s="103"/>
      <c r="L184" s="103"/>
      <c r="M184" s="103"/>
      <c r="N184" s="103"/>
      <c r="O184" s="103"/>
      <c r="P184" s="103"/>
      <c r="Q184" s="103"/>
      <c r="R184" s="103"/>
      <c r="S184" s="103"/>
      <c r="T184" s="103"/>
      <c r="U184" s="103"/>
      <c r="V184" s="103"/>
      <c r="W184" s="107"/>
      <c r="X184" s="107"/>
      <c r="Y184" s="107"/>
      <c r="Z184" s="74"/>
      <c r="AA184" s="74"/>
      <c r="AB184" s="74"/>
      <c r="AC184" s="74"/>
      <c r="AD184" s="74"/>
      <c r="AE184" s="74"/>
      <c r="AF184" s="74"/>
      <c r="AG184" s="74"/>
      <c r="CA184" s="41"/>
    </row>
    <row r="185" spans="1:79" ht="16.5">
      <c r="A185" s="566"/>
      <c r="B185" s="104"/>
      <c r="C185" s="103"/>
      <c r="D185" s="103"/>
      <c r="E185" s="103"/>
      <c r="F185" s="103"/>
      <c r="G185" s="103"/>
      <c r="H185" s="103"/>
      <c r="I185" s="103"/>
      <c r="J185" s="103"/>
      <c r="K185" s="103"/>
      <c r="L185" s="103"/>
      <c r="M185" s="103"/>
      <c r="N185" s="103"/>
      <c r="O185" s="103"/>
      <c r="P185" s="103"/>
      <c r="Q185" s="103"/>
      <c r="R185" s="103"/>
      <c r="S185" s="103"/>
      <c r="T185" s="103"/>
      <c r="U185" s="103"/>
      <c r="V185" s="103"/>
      <c r="W185" s="107"/>
      <c r="X185" s="107"/>
      <c r="Y185" s="107"/>
      <c r="Z185" s="74"/>
      <c r="AA185" s="74"/>
      <c r="AB185" s="74"/>
      <c r="AC185" s="74"/>
      <c r="AD185" s="74"/>
      <c r="AE185" s="74"/>
      <c r="AF185" s="74"/>
      <c r="AG185" s="74"/>
      <c r="CA185" s="41"/>
    </row>
    <row r="186" spans="1:79" ht="16.5">
      <c r="A186" s="566"/>
      <c r="B186" s="104"/>
      <c r="C186" s="103"/>
      <c r="D186" s="103"/>
      <c r="E186" s="103"/>
      <c r="F186" s="103"/>
      <c r="G186" s="103"/>
      <c r="H186" s="103"/>
      <c r="I186" s="103"/>
      <c r="J186" s="103"/>
      <c r="K186" s="103"/>
      <c r="L186" s="103"/>
      <c r="M186" s="103"/>
      <c r="N186" s="103"/>
      <c r="O186" s="103"/>
      <c r="P186" s="103"/>
      <c r="Q186" s="103"/>
      <c r="R186" s="103"/>
      <c r="S186" s="103"/>
      <c r="T186" s="103"/>
      <c r="U186" s="103"/>
      <c r="V186" s="103"/>
      <c r="W186" s="107"/>
      <c r="X186" s="107"/>
      <c r="Y186" s="107"/>
      <c r="Z186" s="74"/>
      <c r="AA186" s="74"/>
      <c r="AB186" s="74"/>
      <c r="AC186" s="74"/>
      <c r="AD186" s="74"/>
      <c r="AE186" s="74"/>
      <c r="AF186" s="74"/>
      <c r="AG186" s="74"/>
      <c r="CA186" s="41"/>
    </row>
    <row r="187" spans="1:79" ht="16.5">
      <c r="A187" s="566"/>
      <c r="B187" s="104"/>
      <c r="C187" s="103"/>
      <c r="D187" s="103"/>
      <c r="E187" s="103"/>
      <c r="F187" s="103"/>
      <c r="G187" s="103"/>
      <c r="H187" s="103"/>
      <c r="I187" s="103"/>
      <c r="J187" s="103"/>
      <c r="K187" s="103"/>
      <c r="L187" s="103"/>
      <c r="M187" s="103"/>
      <c r="N187" s="103"/>
      <c r="O187" s="103"/>
      <c r="P187" s="103"/>
      <c r="Q187" s="103"/>
      <c r="R187" s="103"/>
      <c r="S187" s="103"/>
      <c r="T187" s="103"/>
      <c r="U187" s="103"/>
      <c r="V187" s="103"/>
      <c r="W187" s="107"/>
      <c r="X187" s="107"/>
      <c r="Y187" s="107"/>
      <c r="Z187" s="74"/>
      <c r="AA187" s="74"/>
      <c r="AB187" s="74"/>
      <c r="AC187" s="74"/>
      <c r="AD187" s="74"/>
      <c r="AE187" s="74"/>
      <c r="AF187" s="74"/>
      <c r="AG187" s="74"/>
      <c r="CA187" s="41"/>
    </row>
    <row r="188" spans="1:79" ht="16.5">
      <c r="A188" s="566"/>
      <c r="B188" s="104"/>
      <c r="C188" s="103"/>
      <c r="D188" s="103"/>
      <c r="E188" s="103"/>
      <c r="F188" s="103"/>
      <c r="G188" s="103"/>
      <c r="H188" s="103"/>
      <c r="I188" s="103"/>
      <c r="J188" s="103"/>
      <c r="K188" s="103"/>
      <c r="L188" s="103"/>
      <c r="M188" s="103"/>
      <c r="N188" s="103"/>
      <c r="O188" s="103"/>
      <c r="P188" s="103"/>
      <c r="Q188" s="103"/>
      <c r="R188" s="103"/>
      <c r="S188" s="103"/>
      <c r="T188" s="103"/>
      <c r="U188" s="103"/>
      <c r="V188" s="103"/>
      <c r="W188" s="107"/>
      <c r="X188" s="107"/>
      <c r="Y188" s="107"/>
      <c r="Z188" s="74"/>
      <c r="AA188" s="74"/>
      <c r="AB188" s="74"/>
      <c r="AC188" s="74"/>
      <c r="AD188" s="74"/>
      <c r="AE188" s="74"/>
      <c r="AF188" s="74"/>
      <c r="AG188" s="74"/>
      <c r="CA188" s="41"/>
    </row>
    <row r="189" spans="1:79" ht="16.5">
      <c r="A189" s="566"/>
      <c r="B189" s="104"/>
      <c r="C189" s="103"/>
      <c r="D189" s="103"/>
      <c r="E189" s="103"/>
      <c r="F189" s="103"/>
      <c r="G189" s="103"/>
      <c r="H189" s="103"/>
      <c r="I189" s="103"/>
      <c r="J189" s="103"/>
      <c r="K189" s="103"/>
      <c r="L189" s="103"/>
      <c r="M189" s="103"/>
      <c r="N189" s="103"/>
      <c r="O189" s="103"/>
      <c r="P189" s="103"/>
      <c r="Q189" s="103"/>
      <c r="R189" s="103"/>
      <c r="S189" s="103"/>
      <c r="T189" s="103"/>
      <c r="U189" s="103"/>
      <c r="V189" s="103"/>
      <c r="W189" s="107"/>
      <c r="X189" s="107"/>
      <c r="Y189" s="107"/>
      <c r="Z189" s="74"/>
      <c r="AA189" s="74"/>
      <c r="AB189" s="74"/>
      <c r="AC189" s="74"/>
      <c r="AD189" s="74"/>
      <c r="AE189" s="74"/>
      <c r="AF189" s="74"/>
      <c r="AG189" s="74"/>
      <c r="CA189" s="41"/>
    </row>
    <row r="190" spans="1:79" ht="16.5">
      <c r="A190" s="566"/>
      <c r="B190" s="104"/>
      <c r="C190" s="103"/>
      <c r="D190" s="103"/>
      <c r="E190" s="103"/>
      <c r="F190" s="103"/>
      <c r="G190" s="103"/>
      <c r="H190" s="103"/>
      <c r="I190" s="103"/>
      <c r="J190" s="103"/>
      <c r="K190" s="103"/>
      <c r="L190" s="103"/>
      <c r="M190" s="103"/>
      <c r="N190" s="103"/>
      <c r="O190" s="103"/>
      <c r="P190" s="103"/>
      <c r="Q190" s="103"/>
      <c r="R190" s="103"/>
      <c r="S190" s="103"/>
      <c r="T190" s="103"/>
      <c r="U190" s="103"/>
      <c r="V190" s="103"/>
      <c r="W190" s="107"/>
      <c r="X190" s="107"/>
      <c r="Y190" s="107"/>
      <c r="Z190" s="75"/>
      <c r="AA190" s="75"/>
      <c r="AB190" s="74"/>
      <c r="AC190" s="74"/>
      <c r="AD190" s="74"/>
      <c r="AE190" s="74"/>
      <c r="AF190" s="74"/>
      <c r="AG190" s="74"/>
      <c r="CA190" s="41"/>
    </row>
    <row r="191" spans="1:79" ht="16.5">
      <c r="A191" s="566"/>
      <c r="B191" s="104"/>
      <c r="C191" s="103"/>
      <c r="D191" s="103"/>
      <c r="E191" s="103"/>
      <c r="F191" s="103"/>
      <c r="G191" s="103"/>
      <c r="H191" s="103"/>
      <c r="I191" s="103"/>
      <c r="J191" s="103"/>
      <c r="K191" s="103"/>
      <c r="L191" s="103"/>
      <c r="M191" s="103"/>
      <c r="N191" s="103"/>
      <c r="O191" s="103"/>
      <c r="P191" s="103"/>
      <c r="Q191" s="103"/>
      <c r="R191" s="103"/>
      <c r="S191" s="103"/>
      <c r="T191" s="103"/>
      <c r="U191" s="103"/>
      <c r="V191" s="103"/>
      <c r="W191" s="107"/>
      <c r="X191" s="107"/>
      <c r="Y191" s="107"/>
      <c r="Z191" s="75"/>
      <c r="AA191" s="75"/>
      <c r="AB191" s="74"/>
      <c r="AC191" s="74"/>
      <c r="AD191" s="74"/>
      <c r="AE191" s="74"/>
      <c r="AF191" s="74"/>
      <c r="AG191" s="74"/>
      <c r="CA191" s="41"/>
    </row>
    <row r="192" spans="1:79" ht="16.5">
      <c r="A192" s="566"/>
      <c r="B192" s="104"/>
      <c r="C192" s="103"/>
      <c r="D192" s="103"/>
      <c r="AB192" s="74"/>
      <c r="AC192" s="74"/>
      <c r="AD192" s="74"/>
      <c r="AE192" s="74"/>
      <c r="AF192" s="74"/>
      <c r="AG192" s="74"/>
      <c r="CA192" s="41"/>
    </row>
    <row r="193" spans="1:79" ht="16.5">
      <c r="A193" s="566"/>
      <c r="B193" s="104"/>
      <c r="C193" s="103"/>
      <c r="D193" s="103"/>
      <c r="AB193" s="74"/>
      <c r="AC193" s="74"/>
      <c r="AD193" s="74"/>
      <c r="AE193" s="74"/>
      <c r="AF193" s="74"/>
      <c r="AG193" s="74"/>
      <c r="CA193" s="41"/>
    </row>
    <row r="194" spans="1:79" ht="16.5">
      <c r="A194" s="566"/>
      <c r="B194" s="104"/>
      <c r="C194" s="103"/>
      <c r="D194" s="103"/>
      <c r="AB194" s="74"/>
      <c r="AC194" s="74"/>
      <c r="AD194" s="74"/>
      <c r="AE194" s="74"/>
      <c r="AF194" s="74"/>
      <c r="AG194" s="74"/>
      <c r="CA194" s="42"/>
    </row>
    <row r="195" spans="1:79" ht="16.5">
      <c r="A195" s="566"/>
      <c r="B195" s="104"/>
      <c r="C195" s="103"/>
      <c r="D195" s="103"/>
      <c r="AB195" s="74"/>
      <c r="AC195" s="74"/>
      <c r="AD195" s="74"/>
      <c r="AE195" s="74"/>
      <c r="AF195" s="74"/>
      <c r="AG195" s="74"/>
      <c r="CA195" s="42"/>
    </row>
    <row r="196" spans="1:79" ht="16.5">
      <c r="A196" s="566"/>
      <c r="B196" s="104"/>
      <c r="C196" s="103"/>
      <c r="D196" s="103"/>
      <c r="AB196" s="74"/>
      <c r="AC196" s="74"/>
      <c r="AD196" s="74"/>
      <c r="AE196" s="74"/>
      <c r="AF196" s="74"/>
      <c r="AG196" s="74"/>
      <c r="CA196" s="42"/>
    </row>
    <row r="197" spans="1:79" ht="16.5">
      <c r="A197" s="566"/>
      <c r="B197" s="104"/>
      <c r="C197" s="103"/>
      <c r="D197" s="103"/>
      <c r="AB197" s="74"/>
      <c r="AC197" s="74"/>
      <c r="AD197" s="74"/>
      <c r="AE197" s="74"/>
      <c r="AF197" s="74"/>
      <c r="AG197" s="74"/>
      <c r="CA197" s="42"/>
    </row>
    <row r="198" spans="1:79" ht="16.5">
      <c r="A198" s="566"/>
      <c r="B198" s="104"/>
      <c r="C198" s="103"/>
      <c r="D198" s="103"/>
      <c r="AB198" s="74"/>
      <c r="AC198" s="74"/>
      <c r="AD198" s="74"/>
      <c r="AE198" s="74"/>
      <c r="AF198" s="74"/>
      <c r="AG198" s="74"/>
      <c r="CA198" s="42"/>
    </row>
    <row r="199" spans="1:79" ht="16.5">
      <c r="A199" s="566"/>
      <c r="B199" s="104"/>
      <c r="C199" s="103"/>
      <c r="D199" s="103"/>
      <c r="AB199" s="74"/>
      <c r="AC199" s="74"/>
      <c r="AD199" s="74"/>
      <c r="AE199" s="74"/>
      <c r="AF199" s="74"/>
      <c r="AG199" s="74"/>
      <c r="CA199" s="42"/>
    </row>
    <row r="200" spans="1:79" ht="16.5">
      <c r="A200" s="566"/>
      <c r="B200" s="104"/>
      <c r="C200" s="103"/>
      <c r="D200" s="103"/>
      <c r="AB200" s="74"/>
      <c r="AC200" s="74"/>
      <c r="AD200" s="74"/>
      <c r="AE200" s="74"/>
      <c r="AF200" s="74"/>
      <c r="AG200" s="74"/>
      <c r="CA200" s="42"/>
    </row>
    <row r="201" spans="1:79" ht="16.5">
      <c r="A201" s="566"/>
      <c r="B201" s="104"/>
      <c r="C201" s="103"/>
      <c r="D201" s="103"/>
      <c r="AB201" s="74"/>
      <c r="AC201" s="74"/>
      <c r="AD201" s="74"/>
      <c r="AE201" s="74"/>
      <c r="AF201" s="74"/>
      <c r="AG201" s="74"/>
      <c r="CA201" s="42"/>
    </row>
    <row r="202" spans="1:79" ht="16.5">
      <c r="A202" s="566"/>
      <c r="B202" s="104"/>
      <c r="C202" s="103"/>
      <c r="D202" s="103"/>
      <c r="E202" s="103"/>
      <c r="F202" s="103"/>
      <c r="G202" s="103"/>
      <c r="H202" s="103"/>
      <c r="I202" s="103"/>
      <c r="J202" s="103"/>
      <c r="K202" s="103"/>
      <c r="L202" s="103"/>
      <c r="M202" s="103"/>
      <c r="N202" s="103"/>
      <c r="O202" s="103"/>
      <c r="P202" s="103"/>
      <c r="Q202" s="103"/>
      <c r="R202" s="103"/>
      <c r="S202" s="103"/>
      <c r="T202" s="103"/>
      <c r="U202" s="103"/>
      <c r="V202" s="103"/>
      <c r="W202" s="107"/>
      <c r="X202" s="107"/>
      <c r="Y202" s="107"/>
      <c r="Z202" s="96"/>
      <c r="AA202" s="96"/>
      <c r="AB202" s="74"/>
      <c r="AC202" s="74"/>
      <c r="AD202" s="74"/>
      <c r="AE202" s="74"/>
      <c r="AF202" s="74"/>
      <c r="AG202" s="74"/>
      <c r="CA202" s="42"/>
    </row>
    <row r="203" spans="1:79" ht="16.5">
      <c r="A203" s="566"/>
      <c r="B203" s="104"/>
      <c r="C203" s="103"/>
      <c r="D203" s="103"/>
      <c r="E203" s="103"/>
      <c r="F203" s="103"/>
      <c r="G203" s="103"/>
      <c r="H203" s="103"/>
      <c r="I203" s="103"/>
      <c r="J203" s="103"/>
      <c r="K203" s="103"/>
      <c r="L203" s="103"/>
      <c r="M203" s="103"/>
      <c r="N203" s="103"/>
      <c r="O203" s="103"/>
      <c r="P203" s="103"/>
      <c r="Q203" s="103"/>
      <c r="R203" s="103"/>
      <c r="S203" s="103"/>
      <c r="T203" s="103"/>
      <c r="U203" s="103"/>
      <c r="V203" s="103"/>
      <c r="W203" s="107"/>
      <c r="X203" s="107"/>
      <c r="Y203" s="107"/>
      <c r="Z203" s="97"/>
      <c r="AA203" s="97"/>
      <c r="AB203" s="74"/>
      <c r="AC203" s="74"/>
      <c r="AD203" s="74"/>
      <c r="AE203" s="74"/>
      <c r="AF203" s="74"/>
      <c r="AG203" s="74"/>
      <c r="CA203" s="42"/>
    </row>
    <row r="204" spans="1:79" ht="16.5">
      <c r="A204" s="566"/>
      <c r="B204" s="104"/>
      <c r="C204" s="103"/>
      <c r="D204" s="103"/>
      <c r="E204" s="110">
        <v>1</v>
      </c>
      <c r="F204" s="110">
        <v>2</v>
      </c>
      <c r="G204" s="110">
        <v>3</v>
      </c>
      <c r="H204" s="110">
        <v>4</v>
      </c>
      <c r="I204" s="110">
        <v>5</v>
      </c>
      <c r="J204" s="110">
        <v>6</v>
      </c>
      <c r="K204" s="110">
        <v>7</v>
      </c>
      <c r="L204" s="110">
        <v>8</v>
      </c>
      <c r="M204" s="110">
        <v>9</v>
      </c>
      <c r="N204" s="110">
        <v>10</v>
      </c>
      <c r="O204" s="110">
        <v>11</v>
      </c>
      <c r="P204" s="110">
        <v>12</v>
      </c>
      <c r="Q204" s="110">
        <v>13</v>
      </c>
      <c r="R204" s="110">
        <v>14</v>
      </c>
      <c r="S204" s="110">
        <v>15</v>
      </c>
      <c r="T204" s="110">
        <v>16</v>
      </c>
      <c r="U204" s="110">
        <v>17</v>
      </c>
      <c r="V204" s="110">
        <v>18</v>
      </c>
      <c r="W204" s="110">
        <v>19</v>
      </c>
      <c r="X204" s="110">
        <v>20</v>
      </c>
      <c r="Y204" s="110">
        <v>21</v>
      </c>
      <c r="Z204" s="110">
        <v>22</v>
      </c>
      <c r="AA204" s="110">
        <v>23</v>
      </c>
      <c r="AB204" s="74"/>
      <c r="AC204" s="74"/>
      <c r="AD204" s="74"/>
      <c r="AE204" s="74"/>
      <c r="AF204" s="74"/>
      <c r="AG204" s="74"/>
      <c r="CA204" s="42"/>
    </row>
    <row r="205" spans="1:79" ht="24">
      <c r="A205" s="566"/>
      <c r="B205" s="104"/>
      <c r="C205" s="103"/>
      <c r="D205" s="103"/>
      <c r="E205" s="110" t="s">
        <v>435</v>
      </c>
      <c r="F205" s="110" t="s">
        <v>436</v>
      </c>
      <c r="G205" s="110" t="s">
        <v>437</v>
      </c>
      <c r="H205" s="110" t="s">
        <v>438</v>
      </c>
      <c r="I205" s="110" t="s">
        <v>439</v>
      </c>
      <c r="J205" s="110" t="s">
        <v>440</v>
      </c>
      <c r="K205" s="110" t="s">
        <v>441</v>
      </c>
      <c r="L205" s="110" t="s">
        <v>442</v>
      </c>
      <c r="M205" s="110" t="s">
        <v>443</v>
      </c>
      <c r="N205" s="110" t="s">
        <v>444</v>
      </c>
      <c r="O205" s="110" t="s">
        <v>445</v>
      </c>
      <c r="P205" s="110" t="s">
        <v>446</v>
      </c>
      <c r="Q205" s="110" t="s">
        <v>447</v>
      </c>
      <c r="R205" s="110" t="s">
        <v>448</v>
      </c>
      <c r="S205" s="110" t="s">
        <v>449</v>
      </c>
      <c r="T205" s="110" t="s">
        <v>450</v>
      </c>
      <c r="U205" s="110" t="s">
        <v>451</v>
      </c>
      <c r="V205" s="110" t="s">
        <v>452</v>
      </c>
      <c r="W205" s="110" t="s">
        <v>453</v>
      </c>
      <c r="X205" s="110" t="s">
        <v>454</v>
      </c>
      <c r="Y205" s="110" t="s">
        <v>455</v>
      </c>
      <c r="Z205" s="305" t="s">
        <v>458</v>
      </c>
      <c r="AA205" s="305" t="s">
        <v>459</v>
      </c>
      <c r="AB205" s="74"/>
      <c r="AC205" s="74"/>
      <c r="AD205" s="74"/>
      <c r="AE205" s="74"/>
      <c r="AF205" s="74"/>
      <c r="AG205" s="74"/>
      <c r="CA205" s="42"/>
    </row>
    <row r="206" spans="1:79" ht="16.5">
      <c r="A206" s="566"/>
      <c r="B206" s="104"/>
      <c r="C206" s="103"/>
      <c r="D206" s="103"/>
      <c r="E206" s="111"/>
      <c r="F206" s="112"/>
      <c r="G206" s="113"/>
      <c r="H206" s="114"/>
      <c r="I206" s="115"/>
      <c r="J206" s="116"/>
      <c r="K206" s="117"/>
      <c r="L206" s="118"/>
      <c r="M206" s="119"/>
      <c r="N206" s="120"/>
      <c r="O206" s="121"/>
      <c r="P206" s="121"/>
      <c r="Q206" s="122"/>
      <c r="R206" s="123"/>
      <c r="S206" s="122"/>
      <c r="T206" s="124"/>
      <c r="U206" s="125"/>
      <c r="V206" s="126"/>
      <c r="W206" s="127"/>
      <c r="X206" s="128"/>
      <c r="Y206" s="129"/>
      <c r="Z206" s="76"/>
      <c r="AA206" s="77"/>
      <c r="AB206" s="74"/>
      <c r="AC206" s="74"/>
      <c r="AD206" s="74"/>
      <c r="AE206" s="74"/>
      <c r="AF206" s="74"/>
      <c r="AG206" s="74"/>
      <c r="CA206" s="42"/>
    </row>
    <row r="207" spans="1:79" ht="16.5">
      <c r="A207" s="566"/>
      <c r="B207" s="104"/>
      <c r="C207" s="103"/>
      <c r="D207" s="103"/>
      <c r="E207" s="130"/>
      <c r="F207" s="131"/>
      <c r="G207" s="132"/>
      <c r="H207" s="133"/>
      <c r="I207" s="134"/>
      <c r="J207" s="135"/>
      <c r="K207" s="136"/>
      <c r="L207" s="137"/>
      <c r="M207" s="138"/>
      <c r="N207" s="139"/>
      <c r="O207" s="140"/>
      <c r="P207" s="140"/>
      <c r="Q207" s="141"/>
      <c r="R207" s="142"/>
      <c r="S207" s="141"/>
      <c r="T207" s="143"/>
      <c r="U207" s="144"/>
      <c r="V207" s="145"/>
      <c r="W207" s="146"/>
      <c r="X207" s="147"/>
      <c r="Y207" s="148"/>
      <c r="Z207" s="78"/>
      <c r="AA207" s="79"/>
      <c r="AB207" s="74"/>
      <c r="AC207" s="74"/>
      <c r="AD207" s="74"/>
      <c r="AE207" s="74"/>
      <c r="AF207" s="74"/>
      <c r="AG207" s="74"/>
      <c r="CA207" s="42"/>
    </row>
    <row r="208" spans="1:79" ht="16.5">
      <c r="A208" s="566"/>
      <c r="B208" s="104"/>
      <c r="C208" s="103"/>
      <c r="D208" s="103"/>
      <c r="E208" s="149"/>
      <c r="F208" s="150"/>
      <c r="G208" s="151"/>
      <c r="H208" s="152"/>
      <c r="I208" s="153"/>
      <c r="J208" s="154"/>
      <c r="K208" s="155"/>
      <c r="L208" s="156"/>
      <c r="M208" s="157"/>
      <c r="N208" s="158"/>
      <c r="O208" s="159"/>
      <c r="P208" s="159"/>
      <c r="Q208" s="160"/>
      <c r="R208" s="160"/>
      <c r="S208" s="160"/>
      <c r="T208" s="161"/>
      <c r="U208" s="162"/>
      <c r="V208" s="163"/>
      <c r="W208" s="164"/>
      <c r="X208" s="165"/>
      <c r="Y208" s="166"/>
      <c r="Z208" s="80"/>
      <c r="AA208" s="81"/>
      <c r="AB208" s="74"/>
      <c r="AC208" s="74"/>
      <c r="AD208" s="74"/>
      <c r="AE208" s="74"/>
      <c r="AF208" s="74"/>
      <c r="AG208" s="74"/>
      <c r="CA208" s="42"/>
    </row>
    <row r="209" spans="1:79" ht="16.5">
      <c r="A209" s="566"/>
      <c r="B209" s="104"/>
      <c r="C209" s="103"/>
      <c r="D209" s="103"/>
      <c r="E209" s="167"/>
      <c r="F209" s="168"/>
      <c r="G209" s="169"/>
      <c r="H209" s="170"/>
      <c r="I209" s="171"/>
      <c r="J209" s="172"/>
      <c r="K209" s="173"/>
      <c r="L209" s="174"/>
      <c r="M209" s="175"/>
      <c r="N209" s="176"/>
      <c r="O209" s="177"/>
      <c r="P209" s="177"/>
      <c r="Q209" s="178"/>
      <c r="R209" s="178"/>
      <c r="S209" s="178"/>
      <c r="T209" s="179"/>
      <c r="U209" s="180"/>
      <c r="V209" s="181"/>
      <c r="W209" s="182"/>
      <c r="X209" s="183"/>
      <c r="Y209" s="184"/>
      <c r="Z209" s="82"/>
      <c r="AA209" s="83"/>
      <c r="AB209" s="74"/>
      <c r="AC209" s="74"/>
      <c r="AD209" s="74"/>
      <c r="AE209" s="74"/>
      <c r="AF209" s="74"/>
      <c r="AG209" s="74"/>
      <c r="CA209" s="42"/>
    </row>
    <row r="210" spans="1:79" ht="16.5">
      <c r="A210" s="566"/>
      <c r="B210" s="104"/>
      <c r="C210" s="103"/>
      <c r="D210" s="103"/>
      <c r="E210" s="185"/>
      <c r="F210" s="186"/>
      <c r="G210" s="187"/>
      <c r="H210" s="188"/>
      <c r="I210" s="189"/>
      <c r="J210" s="190"/>
      <c r="K210" s="191"/>
      <c r="L210" s="192"/>
      <c r="M210" s="193"/>
      <c r="N210" s="194"/>
      <c r="O210" s="195"/>
      <c r="P210" s="195"/>
      <c r="Q210" s="196"/>
      <c r="R210" s="197"/>
      <c r="S210" s="197"/>
      <c r="T210" s="198"/>
      <c r="U210" s="199"/>
      <c r="V210" s="200"/>
      <c r="W210" s="201"/>
      <c r="X210" s="202"/>
      <c r="Y210" s="203"/>
      <c r="Z210" s="84"/>
      <c r="AA210" s="85"/>
      <c r="AB210" s="74"/>
      <c r="AC210" s="74"/>
      <c r="AD210" s="74"/>
      <c r="AE210" s="74"/>
      <c r="AF210" s="74"/>
      <c r="AG210" s="74"/>
      <c r="CA210" s="42"/>
    </row>
    <row r="211" spans="1:79" ht="16.5">
      <c r="A211" s="566"/>
      <c r="B211" s="104"/>
      <c r="C211" s="103"/>
      <c r="D211" s="103"/>
      <c r="E211" s="197"/>
      <c r="F211" s="204"/>
      <c r="G211" s="205"/>
      <c r="H211" s="206"/>
      <c r="I211" s="207"/>
      <c r="J211" s="208"/>
      <c r="K211" s="209"/>
      <c r="L211" s="210"/>
      <c r="M211" s="211"/>
      <c r="N211" s="212"/>
      <c r="O211" s="213"/>
      <c r="P211" s="214"/>
      <c r="Q211" s="215"/>
      <c r="R211" s="216"/>
      <c r="S211" s="185"/>
      <c r="T211" s="217"/>
      <c r="U211" s="218"/>
      <c r="V211" s="219"/>
      <c r="W211" s="220"/>
      <c r="X211" s="221"/>
      <c r="Y211" s="222"/>
      <c r="Z211" s="86"/>
      <c r="AA211" s="87"/>
      <c r="AB211" s="74"/>
      <c r="AC211" s="74"/>
      <c r="AD211" s="74"/>
      <c r="AE211" s="74"/>
      <c r="AF211" s="74"/>
      <c r="AG211" s="74"/>
      <c r="CA211" s="42"/>
    </row>
    <row r="212" spans="1:79" ht="16.5">
      <c r="A212" s="566"/>
      <c r="B212" s="104"/>
      <c r="C212" s="103"/>
      <c r="D212" s="103"/>
      <c r="E212" s="178"/>
      <c r="F212" s="223"/>
      <c r="G212" s="224"/>
      <c r="H212" s="225"/>
      <c r="I212" s="226"/>
      <c r="J212" s="227"/>
      <c r="K212" s="228"/>
      <c r="L212" s="229"/>
      <c r="M212" s="230"/>
      <c r="N212" s="231"/>
      <c r="O212" s="232"/>
      <c r="P212" s="233"/>
      <c r="Q212" s="234"/>
      <c r="R212" s="235"/>
      <c r="S212" s="167"/>
      <c r="T212" s="236"/>
      <c r="U212" s="237"/>
      <c r="V212" s="238"/>
      <c r="W212" s="239"/>
      <c r="X212" s="240"/>
      <c r="Y212" s="241"/>
      <c r="Z212" s="88"/>
      <c r="AA212" s="89"/>
      <c r="AB212" s="74"/>
      <c r="AC212" s="74"/>
      <c r="AD212" s="74"/>
      <c r="AE212" s="74"/>
      <c r="AF212" s="74"/>
      <c r="AG212" s="74"/>
      <c r="CA212" s="42"/>
    </row>
    <row r="213" spans="1:79" ht="16.5">
      <c r="A213" s="566"/>
      <c r="B213" s="104"/>
      <c r="C213" s="103"/>
      <c r="D213" s="103"/>
      <c r="E213" s="160"/>
      <c r="F213" s="242"/>
      <c r="G213" s="243"/>
      <c r="H213" s="244"/>
      <c r="I213" s="245"/>
      <c r="J213" s="246"/>
      <c r="K213" s="247"/>
      <c r="L213" s="248"/>
      <c r="M213" s="249"/>
      <c r="N213" s="250"/>
      <c r="O213" s="251"/>
      <c r="P213" s="252"/>
      <c r="Q213" s="253"/>
      <c r="R213" s="254"/>
      <c r="S213" s="149"/>
      <c r="T213" s="255"/>
      <c r="U213" s="256"/>
      <c r="V213" s="257"/>
      <c r="W213" s="258"/>
      <c r="X213" s="259"/>
      <c r="Y213" s="260"/>
      <c r="Z213" s="90"/>
      <c r="AA213" s="91"/>
      <c r="AB213" s="74"/>
      <c r="AC213" s="74"/>
      <c r="AD213" s="74"/>
      <c r="AE213" s="74"/>
      <c r="AF213" s="74"/>
      <c r="AG213" s="74"/>
      <c r="CA213" s="42"/>
    </row>
    <row r="214" spans="1:79" ht="16.5">
      <c r="A214" s="566"/>
      <c r="B214" s="104"/>
      <c r="C214" s="103"/>
      <c r="D214" s="103"/>
      <c r="E214" s="141"/>
      <c r="F214" s="261"/>
      <c r="G214" s="262"/>
      <c r="H214" s="263"/>
      <c r="I214" s="264"/>
      <c r="J214" s="265"/>
      <c r="K214" s="266"/>
      <c r="L214" s="267"/>
      <c r="M214" s="268"/>
      <c r="N214" s="269"/>
      <c r="O214" s="270"/>
      <c r="P214" s="271"/>
      <c r="Q214" s="272"/>
      <c r="R214" s="273"/>
      <c r="S214" s="130"/>
      <c r="T214" s="274"/>
      <c r="U214" s="275"/>
      <c r="V214" s="276"/>
      <c r="W214" s="277"/>
      <c r="X214" s="278"/>
      <c r="Y214" s="279"/>
      <c r="Z214" s="92"/>
      <c r="AA214" s="93"/>
      <c r="AB214" s="74"/>
      <c r="AC214" s="74"/>
      <c r="AD214" s="74"/>
      <c r="AE214" s="74"/>
      <c r="AF214" s="74"/>
      <c r="AG214" s="74"/>
      <c r="CA214" s="42"/>
    </row>
    <row r="215" spans="1:79" ht="16.5">
      <c r="A215" s="566"/>
      <c r="B215" s="104"/>
      <c r="C215" s="103"/>
      <c r="D215" s="103"/>
      <c r="E215" s="280"/>
      <c r="F215" s="281"/>
      <c r="G215" s="282"/>
      <c r="H215" s="283"/>
      <c r="I215" s="284"/>
      <c r="J215" s="285"/>
      <c r="K215" s="286"/>
      <c r="L215" s="287"/>
      <c r="M215" s="288"/>
      <c r="N215" s="289"/>
      <c r="O215" s="290"/>
      <c r="P215" s="291"/>
      <c r="Q215" s="292"/>
      <c r="R215" s="293"/>
      <c r="S215" s="294"/>
      <c r="T215" s="295"/>
      <c r="U215" s="296"/>
      <c r="V215" s="297"/>
      <c r="W215" s="298"/>
      <c r="X215" s="299"/>
      <c r="Y215" s="300"/>
      <c r="Z215" s="94"/>
      <c r="AA215" s="95"/>
      <c r="AB215" s="74"/>
      <c r="AC215" s="74"/>
      <c r="AD215" s="74"/>
      <c r="AE215" s="74"/>
      <c r="AF215" s="74"/>
      <c r="AG215" s="74"/>
      <c r="CA215" s="42"/>
    </row>
    <row r="216" spans="1:79" ht="16.5">
      <c r="A216" s="566"/>
      <c r="B216" s="104"/>
      <c r="C216" s="103"/>
      <c r="D216" s="103"/>
      <c r="E216" s="301" t="s">
        <v>456</v>
      </c>
      <c r="F216" s="301" t="s">
        <v>456</v>
      </c>
      <c r="G216" s="301" t="s">
        <v>456</v>
      </c>
      <c r="H216" s="301" t="s">
        <v>456</v>
      </c>
      <c r="I216" s="301" t="s">
        <v>456</v>
      </c>
      <c r="J216" s="301" t="s">
        <v>456</v>
      </c>
      <c r="K216" s="301" t="s">
        <v>456</v>
      </c>
      <c r="L216" s="301" t="s">
        <v>456</v>
      </c>
      <c r="M216" s="301" t="s">
        <v>456</v>
      </c>
      <c r="N216" s="301" t="s">
        <v>456</v>
      </c>
      <c r="O216" s="301" t="s">
        <v>456</v>
      </c>
      <c r="P216" s="301" t="s">
        <v>456</v>
      </c>
      <c r="Q216" s="301" t="s">
        <v>456</v>
      </c>
      <c r="R216" s="301" t="s">
        <v>456</v>
      </c>
      <c r="S216" s="301" t="s">
        <v>456</v>
      </c>
      <c r="T216" s="301" t="s">
        <v>456</v>
      </c>
      <c r="U216" s="301" t="s">
        <v>456</v>
      </c>
      <c r="V216" s="301" t="s">
        <v>456</v>
      </c>
      <c r="W216" s="301" t="s">
        <v>456</v>
      </c>
      <c r="X216" s="301" t="s">
        <v>456</v>
      </c>
      <c r="Y216" s="301" t="s">
        <v>456</v>
      </c>
      <c r="Z216" s="74"/>
      <c r="AA216" s="74"/>
      <c r="AB216" s="74"/>
      <c r="AC216" s="74"/>
      <c r="AD216" s="74"/>
      <c r="AE216" s="74"/>
      <c r="AF216" s="74"/>
      <c r="AG216" s="74"/>
      <c r="CA216" s="42"/>
    </row>
    <row r="217" spans="1:79" ht="16.5">
      <c r="A217" s="566"/>
      <c r="B217" s="104"/>
      <c r="C217" s="103"/>
      <c r="D217" s="103"/>
      <c r="E217" s="302" t="s">
        <v>456</v>
      </c>
      <c r="F217" s="302" t="s">
        <v>456</v>
      </c>
      <c r="G217" s="302" t="s">
        <v>456</v>
      </c>
      <c r="H217" s="302" t="s">
        <v>456</v>
      </c>
      <c r="I217" s="302" t="s">
        <v>456</v>
      </c>
      <c r="J217" s="302" t="s">
        <v>456</v>
      </c>
      <c r="K217" s="302" t="s">
        <v>456</v>
      </c>
      <c r="L217" s="302" t="s">
        <v>456</v>
      </c>
      <c r="M217" s="302" t="s">
        <v>456</v>
      </c>
      <c r="N217" s="302" t="s">
        <v>456</v>
      </c>
      <c r="O217" s="302" t="s">
        <v>456</v>
      </c>
      <c r="P217" s="302" t="s">
        <v>456</v>
      </c>
      <c r="Q217" s="302" t="s">
        <v>456</v>
      </c>
      <c r="R217" s="302" t="s">
        <v>456</v>
      </c>
      <c r="S217" s="302" t="s">
        <v>456</v>
      </c>
      <c r="T217" s="302" t="s">
        <v>456</v>
      </c>
      <c r="U217" s="302" t="s">
        <v>456</v>
      </c>
      <c r="V217" s="302" t="s">
        <v>456</v>
      </c>
      <c r="W217" s="302" t="s">
        <v>456</v>
      </c>
      <c r="X217" s="302" t="s">
        <v>456</v>
      </c>
      <c r="Y217" s="302" t="s">
        <v>456</v>
      </c>
      <c r="Z217" s="74"/>
      <c r="AA217" s="74"/>
      <c r="AB217" s="74"/>
      <c r="AC217" s="74"/>
      <c r="AD217" s="74"/>
      <c r="AE217" s="74"/>
      <c r="AF217" s="74"/>
      <c r="AG217" s="74"/>
      <c r="CA217" s="42"/>
    </row>
    <row r="218" spans="1:79" ht="16.5">
      <c r="A218" s="566"/>
      <c r="B218" s="104"/>
      <c r="C218" s="103"/>
      <c r="D218" s="103"/>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74"/>
      <c r="AA218" s="74"/>
      <c r="AB218" s="74"/>
      <c r="AC218" s="74"/>
      <c r="AD218" s="74"/>
      <c r="AE218" s="74"/>
      <c r="AF218" s="74"/>
      <c r="AG218" s="74"/>
      <c r="CA218" s="42"/>
    </row>
    <row r="219" spans="1:79" ht="16.5">
      <c r="A219" s="566"/>
      <c r="B219" s="104"/>
      <c r="C219" s="103"/>
      <c r="D219" s="103"/>
      <c r="E219" s="103"/>
      <c r="F219" s="103"/>
      <c r="G219" s="103"/>
      <c r="H219" s="103"/>
      <c r="I219" s="103"/>
      <c r="J219" s="103"/>
      <c r="K219" s="103"/>
      <c r="L219" s="103"/>
      <c r="M219" s="103"/>
      <c r="N219" s="103"/>
      <c r="O219" s="103"/>
      <c r="P219" s="103"/>
      <c r="Q219" s="103"/>
      <c r="R219" s="103"/>
      <c r="S219" s="103"/>
      <c r="T219" s="103"/>
      <c r="U219" s="103"/>
      <c r="V219" s="103"/>
      <c r="W219" s="107"/>
      <c r="X219" s="107"/>
      <c r="Y219" s="107"/>
      <c r="Z219" s="74"/>
      <c r="AA219" s="74"/>
      <c r="AB219" s="74"/>
      <c r="AC219" s="74"/>
      <c r="AD219" s="74"/>
      <c r="AE219" s="74"/>
      <c r="AF219" s="74"/>
      <c r="AG219" s="74"/>
      <c r="CA219" s="42"/>
    </row>
    <row r="220" spans="1:79" ht="16.5">
      <c r="A220" s="566"/>
      <c r="B220" s="104"/>
      <c r="C220" s="103"/>
      <c r="D220" s="103"/>
      <c r="E220" s="103"/>
      <c r="F220" s="103"/>
      <c r="G220" s="103"/>
      <c r="H220" s="103"/>
      <c r="I220" s="103"/>
      <c r="J220" s="103"/>
      <c r="K220" s="103"/>
      <c r="L220" s="103"/>
      <c r="M220" s="103"/>
      <c r="N220" s="103"/>
      <c r="O220" s="103"/>
      <c r="P220" s="103"/>
      <c r="Q220" s="103"/>
      <c r="R220" s="103"/>
      <c r="S220" s="103"/>
      <c r="T220" s="103"/>
      <c r="U220" s="103"/>
      <c r="V220" s="103"/>
      <c r="W220" s="107"/>
      <c r="X220" s="107"/>
      <c r="Y220" s="107"/>
      <c r="Z220" s="74"/>
      <c r="AA220" s="74"/>
      <c r="AB220" s="74"/>
      <c r="AC220" s="74"/>
      <c r="AD220" s="74"/>
      <c r="AE220" s="74"/>
      <c r="AF220" s="74"/>
      <c r="AG220" s="74"/>
      <c r="CA220" s="42"/>
    </row>
    <row r="221" spans="1:79" ht="16.5">
      <c r="A221" s="566"/>
      <c r="B221" s="104"/>
      <c r="C221" s="103"/>
      <c r="D221" s="103"/>
      <c r="E221" s="103"/>
      <c r="F221" s="103"/>
      <c r="G221" s="103"/>
      <c r="H221" s="103"/>
      <c r="I221" s="103"/>
      <c r="J221" s="103"/>
      <c r="K221" s="103"/>
      <c r="L221" s="103"/>
      <c r="M221" s="103"/>
      <c r="N221" s="103"/>
      <c r="O221" s="103"/>
      <c r="P221" s="103"/>
      <c r="Q221" s="103"/>
      <c r="R221" s="103"/>
      <c r="S221" s="103"/>
      <c r="T221" s="103"/>
      <c r="U221" s="103"/>
      <c r="V221" s="103"/>
      <c r="W221" s="107"/>
      <c r="X221" s="107"/>
      <c r="Y221" s="107"/>
      <c r="Z221" s="74"/>
      <c r="AA221" s="74"/>
      <c r="AB221" s="74"/>
      <c r="AC221" s="74"/>
      <c r="AD221" s="74"/>
      <c r="AE221" s="74"/>
      <c r="AF221" s="74"/>
      <c r="AG221" s="74"/>
      <c r="CA221" s="42"/>
    </row>
    <row r="222" spans="1:79" ht="16.5">
      <c r="A222" s="566"/>
      <c r="B222" s="104"/>
      <c r="C222" s="103"/>
      <c r="D222" s="103"/>
      <c r="E222" s="103"/>
      <c r="F222" s="103"/>
      <c r="G222" s="103"/>
      <c r="H222" s="103"/>
      <c r="I222" s="103"/>
      <c r="J222" s="103"/>
      <c r="K222" s="103"/>
      <c r="L222" s="103"/>
      <c r="M222" s="103"/>
      <c r="N222" s="103"/>
      <c r="O222" s="103"/>
      <c r="P222" s="103"/>
      <c r="Q222" s="103"/>
      <c r="R222" s="103"/>
      <c r="S222" s="103"/>
      <c r="T222" s="103"/>
      <c r="U222" s="103"/>
      <c r="V222" s="103"/>
      <c r="W222" s="107"/>
      <c r="X222" s="107"/>
      <c r="Y222" s="107"/>
      <c r="Z222" s="74"/>
      <c r="AA222" s="74"/>
      <c r="AB222" s="74"/>
      <c r="AC222" s="74"/>
      <c r="AD222" s="74"/>
      <c r="AE222" s="74"/>
      <c r="AF222" s="74"/>
      <c r="AG222" s="74"/>
      <c r="CA222" s="42"/>
    </row>
    <row r="223" spans="1:79" ht="16.5">
      <c r="A223" s="566"/>
      <c r="B223" s="104"/>
      <c r="C223" s="103"/>
      <c r="D223" s="103"/>
      <c r="E223" s="103"/>
      <c r="F223" s="103"/>
      <c r="G223" s="103"/>
      <c r="H223" s="103"/>
      <c r="I223" s="103"/>
      <c r="J223" s="103"/>
      <c r="K223" s="103"/>
      <c r="L223" s="103"/>
      <c r="M223" s="103"/>
      <c r="N223" s="103"/>
      <c r="O223" s="103"/>
      <c r="P223" s="103"/>
      <c r="Q223" s="103"/>
      <c r="R223" s="103"/>
      <c r="S223" s="103"/>
      <c r="T223" s="103"/>
      <c r="U223" s="103"/>
      <c r="V223" s="103"/>
      <c r="W223" s="107"/>
      <c r="X223" s="107"/>
      <c r="Y223" s="107"/>
      <c r="Z223" s="74"/>
      <c r="AA223" s="74"/>
      <c r="AB223" s="74"/>
      <c r="AC223" s="74"/>
      <c r="AD223" s="74"/>
      <c r="AE223" s="74"/>
      <c r="AF223" s="74"/>
      <c r="AG223" s="74"/>
      <c r="CA223" s="42"/>
    </row>
    <row r="224" spans="1:79" ht="16.5">
      <c r="A224" s="566"/>
      <c r="B224" s="104"/>
      <c r="C224" s="103"/>
      <c r="D224" s="103"/>
      <c r="E224" s="103"/>
      <c r="F224" s="103"/>
      <c r="G224" s="103"/>
      <c r="H224" s="103"/>
      <c r="I224" s="103"/>
      <c r="J224" s="103"/>
      <c r="K224" s="103"/>
      <c r="L224" s="103"/>
      <c r="M224" s="103"/>
      <c r="N224" s="103"/>
      <c r="O224" s="103"/>
      <c r="P224" s="103"/>
      <c r="Q224" s="103"/>
      <c r="R224" s="103"/>
      <c r="S224" s="103"/>
      <c r="T224" s="103"/>
      <c r="U224" s="103"/>
      <c r="V224" s="103"/>
      <c r="W224" s="107"/>
      <c r="X224" s="107"/>
      <c r="Y224" s="107"/>
      <c r="Z224" s="74"/>
      <c r="AA224" s="74"/>
      <c r="AB224" s="74"/>
      <c r="AC224" s="74"/>
      <c r="AD224" s="74"/>
      <c r="AE224" s="74"/>
      <c r="AF224" s="74"/>
      <c r="AG224" s="74"/>
      <c r="CA224" s="42"/>
    </row>
    <row r="225" spans="1:79" ht="16.5">
      <c r="A225" s="566"/>
      <c r="B225" s="104"/>
      <c r="C225" s="103"/>
      <c r="D225" s="103"/>
      <c r="E225" s="103"/>
      <c r="F225" s="103"/>
      <c r="G225" s="103"/>
      <c r="H225" s="103"/>
      <c r="I225" s="103"/>
      <c r="J225" s="103"/>
      <c r="K225" s="103"/>
      <c r="L225" s="103"/>
      <c r="M225" s="103"/>
      <c r="N225" s="103"/>
      <c r="O225" s="103"/>
      <c r="P225" s="103"/>
      <c r="Q225" s="103"/>
      <c r="R225" s="103"/>
      <c r="S225" s="103"/>
      <c r="T225" s="103"/>
      <c r="U225" s="103"/>
      <c r="V225" s="103"/>
      <c r="W225" s="107"/>
      <c r="X225" s="107"/>
      <c r="Y225" s="107"/>
      <c r="Z225" s="74"/>
      <c r="AA225" s="74"/>
      <c r="AB225" s="74"/>
      <c r="AC225" s="74"/>
      <c r="AD225" s="74"/>
      <c r="AE225" s="74"/>
      <c r="AF225" s="74"/>
      <c r="AG225" s="74"/>
      <c r="CA225" s="42"/>
    </row>
    <row r="226" spans="1:79" ht="16.5">
      <c r="A226" s="566"/>
      <c r="B226" s="104"/>
      <c r="C226" s="103"/>
      <c r="D226" s="103"/>
      <c r="E226" s="103"/>
      <c r="F226" s="103"/>
      <c r="G226" s="103"/>
      <c r="H226" s="103"/>
      <c r="I226" s="103"/>
      <c r="J226" s="103"/>
      <c r="K226" s="103"/>
      <c r="L226" s="103"/>
      <c r="M226" s="103"/>
      <c r="N226" s="103"/>
      <c r="O226" s="103"/>
      <c r="P226" s="103"/>
      <c r="Q226" s="103"/>
      <c r="R226" s="103"/>
      <c r="S226" s="103"/>
      <c r="T226" s="103"/>
      <c r="U226" s="103"/>
      <c r="V226" s="103"/>
      <c r="W226" s="107"/>
      <c r="X226" s="107"/>
      <c r="Y226" s="107"/>
      <c r="Z226" s="74"/>
      <c r="AA226" s="74"/>
      <c r="AB226" s="74"/>
      <c r="AC226" s="74"/>
      <c r="AD226" s="74"/>
      <c r="AE226" s="74"/>
      <c r="AF226" s="74"/>
      <c r="AG226" s="74"/>
      <c r="CA226" s="42"/>
    </row>
    <row r="227" spans="1:79" ht="16.5">
      <c r="A227" s="566"/>
      <c r="B227" s="104"/>
      <c r="C227" s="103"/>
      <c r="D227" s="103"/>
      <c r="E227" s="103"/>
      <c r="F227" s="103"/>
      <c r="G227" s="103"/>
      <c r="H227" s="103"/>
      <c r="I227" s="103"/>
      <c r="J227" s="103"/>
      <c r="K227" s="103"/>
      <c r="L227" s="103"/>
      <c r="M227" s="103"/>
      <c r="N227" s="103"/>
      <c r="O227" s="103"/>
      <c r="P227" s="103"/>
      <c r="Q227" s="103"/>
      <c r="R227" s="103"/>
      <c r="S227" s="103"/>
      <c r="T227" s="103"/>
      <c r="U227" s="103"/>
      <c r="V227" s="103"/>
      <c r="W227" s="107"/>
      <c r="X227" s="107"/>
      <c r="Y227" s="107"/>
      <c r="Z227" s="74"/>
      <c r="AA227" s="74"/>
      <c r="AB227" s="74"/>
      <c r="AC227" s="74"/>
      <c r="AD227" s="74"/>
      <c r="AE227" s="74"/>
      <c r="AF227" s="74"/>
      <c r="AG227" s="74"/>
      <c r="CA227" s="42"/>
    </row>
    <row r="228" spans="1:79" ht="16.5">
      <c r="A228" s="566"/>
      <c r="B228" s="104"/>
      <c r="C228" s="103"/>
      <c r="D228" s="103"/>
      <c r="E228" s="103"/>
      <c r="F228" s="103"/>
      <c r="G228" s="103"/>
      <c r="H228" s="103"/>
      <c r="I228" s="103"/>
      <c r="J228" s="103"/>
      <c r="K228" s="103"/>
      <c r="L228" s="103"/>
      <c r="M228" s="103"/>
      <c r="N228" s="103"/>
      <c r="O228" s="103"/>
      <c r="P228" s="103"/>
      <c r="Q228" s="103"/>
      <c r="R228" s="103"/>
      <c r="S228" s="103"/>
      <c r="T228" s="103"/>
      <c r="U228" s="103"/>
      <c r="V228" s="103"/>
      <c r="W228" s="107"/>
      <c r="X228" s="107"/>
      <c r="Y228" s="107"/>
      <c r="Z228" s="74"/>
      <c r="AA228" s="74"/>
      <c r="AB228" s="74"/>
      <c r="AC228" s="74"/>
      <c r="AD228" s="74"/>
      <c r="AE228" s="74"/>
      <c r="AF228" s="74"/>
      <c r="AG228" s="74"/>
      <c r="CA228" s="42"/>
    </row>
    <row r="229" spans="1:79" ht="16.5">
      <c r="A229" s="566"/>
      <c r="B229" s="104"/>
      <c r="C229" s="103"/>
      <c r="D229" s="103"/>
      <c r="E229" s="103"/>
      <c r="F229" s="103"/>
      <c r="G229" s="103"/>
      <c r="H229" s="103"/>
      <c r="I229" s="103"/>
      <c r="J229" s="103"/>
      <c r="K229" s="103"/>
      <c r="L229" s="103"/>
      <c r="M229" s="103"/>
      <c r="N229" s="103"/>
      <c r="O229" s="103"/>
      <c r="P229" s="103"/>
      <c r="Q229" s="103"/>
      <c r="R229" s="103"/>
      <c r="S229" s="103"/>
      <c r="T229" s="103"/>
      <c r="U229" s="103"/>
      <c r="V229" s="103"/>
      <c r="W229" s="107"/>
      <c r="X229" s="107"/>
      <c r="Y229" s="107"/>
      <c r="Z229" s="74"/>
      <c r="AA229" s="74"/>
      <c r="AB229" s="74"/>
      <c r="AC229" s="74"/>
      <c r="AD229" s="74"/>
      <c r="AE229" s="74"/>
      <c r="AF229" s="74"/>
      <c r="AG229" s="74"/>
      <c r="CA229" s="42"/>
    </row>
    <row r="230" spans="1:79" ht="16.5">
      <c r="A230" s="566"/>
      <c r="B230" s="104"/>
      <c r="C230" s="103"/>
      <c r="D230" s="103"/>
      <c r="E230" s="103"/>
      <c r="F230" s="103"/>
      <c r="G230" s="103"/>
      <c r="H230" s="103"/>
      <c r="I230" s="103"/>
      <c r="J230" s="103"/>
      <c r="K230" s="103"/>
      <c r="L230" s="103"/>
      <c r="M230" s="103"/>
      <c r="N230" s="103"/>
      <c r="O230" s="103"/>
      <c r="P230" s="103"/>
      <c r="Q230" s="103"/>
      <c r="R230" s="103"/>
      <c r="S230" s="103"/>
      <c r="T230" s="103"/>
      <c r="U230" s="103"/>
      <c r="V230" s="103"/>
      <c r="W230" s="107"/>
      <c r="X230" s="107"/>
      <c r="Y230" s="107"/>
      <c r="Z230" s="74"/>
      <c r="AA230" s="74"/>
      <c r="AB230" s="74"/>
      <c r="AC230" s="74"/>
      <c r="AD230" s="74"/>
      <c r="AE230" s="74"/>
      <c r="AF230" s="74"/>
      <c r="AG230" s="74"/>
      <c r="CA230" s="42"/>
    </row>
    <row r="231" spans="1:79" ht="16.5">
      <c r="A231" s="566"/>
      <c r="B231" s="104"/>
      <c r="C231" s="103"/>
      <c r="D231" s="103"/>
      <c r="E231" s="103"/>
      <c r="F231" s="103"/>
      <c r="G231" s="103"/>
      <c r="H231" s="103"/>
      <c r="I231" s="103"/>
      <c r="J231" s="103"/>
      <c r="K231" s="103"/>
      <c r="L231" s="103"/>
      <c r="M231" s="103"/>
      <c r="N231" s="103"/>
      <c r="O231" s="103"/>
      <c r="P231" s="103"/>
      <c r="Q231" s="103"/>
      <c r="R231" s="103"/>
      <c r="S231" s="103"/>
      <c r="T231" s="103"/>
      <c r="U231" s="103"/>
      <c r="V231" s="103"/>
      <c r="W231" s="107"/>
      <c r="X231" s="107"/>
      <c r="Y231" s="107"/>
      <c r="Z231" s="74"/>
      <c r="AA231" s="74"/>
      <c r="AB231" s="74"/>
      <c r="AC231" s="74"/>
      <c r="AD231" s="74"/>
      <c r="AE231" s="74"/>
      <c r="AF231" s="74"/>
      <c r="AG231" s="74"/>
      <c r="CA231" s="42"/>
    </row>
    <row r="232" spans="1:79" ht="16.5">
      <c r="A232" s="564"/>
      <c r="B232" s="303"/>
      <c r="C232" s="109"/>
      <c r="D232" s="109"/>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74"/>
      <c r="AA232" s="74"/>
      <c r="AB232" s="74"/>
      <c r="AC232" s="74"/>
      <c r="AD232" s="74"/>
      <c r="AE232" s="74"/>
      <c r="AF232" s="74"/>
      <c r="AG232" s="74"/>
      <c r="CA232" s="42"/>
    </row>
    <row r="233" spans="1:79" ht="16.5">
      <c r="A233" s="567"/>
      <c r="B233" s="303"/>
      <c r="C233" s="109"/>
      <c r="D233" s="109"/>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74"/>
      <c r="AA233" s="74"/>
      <c r="AB233" s="74"/>
      <c r="AC233" s="74"/>
      <c r="AD233" s="74"/>
      <c r="AE233" s="74"/>
      <c r="AF233" s="74"/>
      <c r="AG233" s="74"/>
      <c r="CA233" s="42"/>
    </row>
    <row r="234" spans="1:79" ht="16.5">
      <c r="A234" s="567"/>
      <c r="B234" s="303"/>
      <c r="C234" s="109"/>
      <c r="D234" s="109"/>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74"/>
      <c r="AA234" s="74"/>
      <c r="AB234" s="74"/>
      <c r="AC234" s="74"/>
      <c r="AD234" s="74"/>
      <c r="AE234" s="74"/>
      <c r="AF234" s="74"/>
      <c r="AG234" s="74"/>
      <c r="CA234" s="42"/>
    </row>
    <row r="235" spans="1:79" ht="16.5">
      <c r="A235" s="567"/>
      <c r="B235" s="303"/>
      <c r="C235" s="109"/>
      <c r="D235" s="109"/>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74"/>
      <c r="AA235" s="74"/>
      <c r="AB235" s="74"/>
      <c r="AC235" s="74"/>
      <c r="AD235" s="74"/>
      <c r="AE235" s="74"/>
      <c r="AF235" s="74"/>
      <c r="AG235" s="74"/>
      <c r="CA235" s="42"/>
    </row>
    <row r="236" spans="1:79" ht="16.5">
      <c r="A236" s="567"/>
      <c r="B236" s="303"/>
      <c r="C236" s="109"/>
      <c r="D236" s="109"/>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74"/>
      <c r="AA236" s="74"/>
      <c r="AB236" s="74"/>
      <c r="AC236" s="74"/>
      <c r="AD236" s="74"/>
      <c r="AE236" s="74"/>
      <c r="AF236" s="74"/>
      <c r="AG236" s="74"/>
      <c r="CA236" s="42"/>
    </row>
    <row r="237" spans="1:79">
      <c r="A237" s="567"/>
      <c r="B237" s="109"/>
      <c r="C237" s="109"/>
      <c r="D237" s="109"/>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74"/>
      <c r="AA237" s="74"/>
      <c r="AB237" s="74"/>
      <c r="AC237" s="74"/>
      <c r="AD237" s="74"/>
      <c r="AE237" s="74"/>
      <c r="AF237" s="74"/>
      <c r="AG237" s="74"/>
    </row>
    <row r="238" spans="1:79">
      <c r="A238" s="565"/>
      <c r="B238" s="304"/>
      <c r="C238" s="109"/>
      <c r="D238" s="109"/>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74"/>
      <c r="AA238" s="74"/>
      <c r="AB238" s="74"/>
      <c r="AC238" s="74"/>
      <c r="AD238" s="74"/>
      <c r="AE238" s="74"/>
      <c r="AF238" s="74"/>
      <c r="AG238" s="74"/>
    </row>
    <row r="239" spans="1:79">
      <c r="A239" s="565"/>
      <c r="B239" s="304"/>
      <c r="C239" s="109"/>
      <c r="D239" s="109"/>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74"/>
      <c r="AA239" s="74"/>
      <c r="AB239" s="74"/>
      <c r="AC239" s="74"/>
      <c r="AD239" s="74"/>
      <c r="AE239" s="74"/>
      <c r="AF239" s="74"/>
      <c r="AG239" s="74"/>
    </row>
    <row r="240" spans="1:79">
      <c r="A240" s="565"/>
      <c r="B240" s="304"/>
      <c r="C240" s="109"/>
      <c r="D240" s="109"/>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74"/>
      <c r="AA240" s="74"/>
      <c r="AB240" s="74"/>
      <c r="AC240" s="74"/>
      <c r="AD240" s="74"/>
      <c r="AE240" s="74"/>
      <c r="AF240" s="74"/>
      <c r="AG240" s="74"/>
    </row>
    <row r="241" spans="1:33">
      <c r="A241" s="577" t="s">
        <v>457</v>
      </c>
      <c r="B241" s="305" t="s">
        <v>435</v>
      </c>
      <c r="C241" s="109"/>
      <c r="D241" s="109"/>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74"/>
      <c r="AA241" s="74"/>
      <c r="AB241" s="74"/>
      <c r="AC241" s="74"/>
      <c r="AD241" s="74"/>
      <c r="AE241" s="74"/>
      <c r="AF241" s="74"/>
      <c r="AG241" s="74"/>
    </row>
    <row r="242" spans="1:33">
      <c r="A242" s="578"/>
      <c r="B242" s="305" t="s">
        <v>436</v>
      </c>
      <c r="C242" s="109"/>
      <c r="D242" s="109"/>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74"/>
      <c r="AA242" s="74"/>
      <c r="AB242" s="74"/>
      <c r="AC242" s="74"/>
      <c r="AD242" s="74"/>
      <c r="AE242" s="74"/>
      <c r="AF242" s="74"/>
      <c r="AG242" s="74"/>
    </row>
    <row r="243" spans="1:33">
      <c r="A243" s="578"/>
      <c r="B243" s="305" t="s">
        <v>437</v>
      </c>
      <c r="C243" s="109"/>
      <c r="D243" s="109"/>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74"/>
      <c r="AA243" s="74"/>
      <c r="AB243" s="74"/>
      <c r="AC243" s="74"/>
      <c r="AD243" s="74"/>
      <c r="AE243" s="74"/>
      <c r="AF243" s="74"/>
      <c r="AG243" s="74"/>
    </row>
    <row r="244" spans="1:33">
      <c r="A244" s="578"/>
      <c r="B244" s="305" t="s">
        <v>438</v>
      </c>
      <c r="C244" s="109"/>
      <c r="D244" s="109"/>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74"/>
      <c r="AA244" s="74"/>
      <c r="AB244" s="74"/>
      <c r="AC244" s="74"/>
      <c r="AD244" s="74"/>
      <c r="AE244" s="74"/>
      <c r="AF244" s="74"/>
      <c r="AG244" s="74"/>
    </row>
    <row r="245" spans="1:33">
      <c r="A245" s="578"/>
      <c r="B245" s="305" t="s">
        <v>439</v>
      </c>
      <c r="C245" s="109"/>
      <c r="D245" s="109"/>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74"/>
      <c r="AA245" s="74"/>
      <c r="AB245" s="74"/>
      <c r="AC245" s="74"/>
      <c r="AD245" s="74"/>
      <c r="AE245" s="74"/>
      <c r="AF245" s="74"/>
      <c r="AG245" s="74"/>
    </row>
    <row r="246" spans="1:33">
      <c r="A246" s="578"/>
      <c r="B246" s="305" t="s">
        <v>440</v>
      </c>
      <c r="C246" s="109"/>
      <c r="D246" s="109"/>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74"/>
      <c r="AA246" s="74"/>
      <c r="AB246" s="74"/>
      <c r="AC246" s="74"/>
      <c r="AD246" s="74"/>
      <c r="AE246" s="74"/>
      <c r="AF246" s="74"/>
      <c r="AG246" s="74"/>
    </row>
    <row r="247" spans="1:33">
      <c r="A247" s="578"/>
      <c r="B247" s="305" t="s">
        <v>441</v>
      </c>
      <c r="C247" s="109"/>
      <c r="D247" s="109"/>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74"/>
      <c r="AA247" s="74"/>
      <c r="AB247" s="74"/>
      <c r="AC247" s="74"/>
      <c r="AD247" s="74"/>
      <c r="AE247" s="74"/>
      <c r="AF247" s="74"/>
      <c r="AG247" s="74"/>
    </row>
    <row r="248" spans="1:33">
      <c r="A248" s="578"/>
      <c r="B248" s="305" t="s">
        <v>442</v>
      </c>
      <c r="C248" s="109"/>
      <c r="D248" s="109"/>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74"/>
      <c r="AA248" s="74"/>
      <c r="AB248" s="74"/>
      <c r="AC248" s="74"/>
      <c r="AD248" s="74"/>
      <c r="AE248" s="74"/>
      <c r="AF248" s="74"/>
      <c r="AG248" s="74"/>
    </row>
    <row r="249" spans="1:33">
      <c r="A249" s="578"/>
      <c r="B249" s="305" t="s">
        <v>443</v>
      </c>
      <c r="C249" s="109"/>
      <c r="D249" s="109"/>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74"/>
      <c r="AA249" s="74"/>
      <c r="AB249" s="74"/>
      <c r="AC249" s="74"/>
      <c r="AD249" s="74"/>
      <c r="AE249" s="74"/>
      <c r="AF249" s="74"/>
      <c r="AG249" s="74"/>
    </row>
    <row r="250" spans="1:33">
      <c r="A250" s="578"/>
      <c r="B250" s="305" t="s">
        <v>444</v>
      </c>
      <c r="C250" s="109"/>
      <c r="D250" s="109"/>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74"/>
      <c r="AA250" s="74"/>
      <c r="AB250" s="74"/>
      <c r="AC250" s="74"/>
      <c r="AD250" s="74"/>
      <c r="AE250" s="74"/>
      <c r="AF250" s="74"/>
      <c r="AG250" s="74"/>
    </row>
    <row r="251" spans="1:33">
      <c r="A251" s="578"/>
      <c r="B251" s="305" t="s">
        <v>445</v>
      </c>
      <c r="C251" s="109"/>
      <c r="D251" s="109"/>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74"/>
      <c r="AA251" s="74"/>
      <c r="AB251" s="74"/>
      <c r="AC251" s="74"/>
      <c r="AD251" s="74"/>
      <c r="AE251" s="74"/>
      <c r="AF251" s="74"/>
      <c r="AG251" s="74"/>
    </row>
    <row r="252" spans="1:33">
      <c r="A252" s="578"/>
      <c r="B252" s="305" t="s">
        <v>446</v>
      </c>
      <c r="C252" s="109"/>
      <c r="D252" s="109"/>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74"/>
      <c r="AA252" s="74"/>
      <c r="AB252" s="74"/>
      <c r="AC252" s="74"/>
      <c r="AD252" s="74"/>
      <c r="AE252" s="74"/>
      <c r="AF252" s="74"/>
      <c r="AG252" s="74"/>
    </row>
    <row r="253" spans="1:33">
      <c r="A253" s="578"/>
      <c r="B253" s="305" t="s">
        <v>447</v>
      </c>
      <c r="C253" s="109"/>
      <c r="D253" s="109"/>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74"/>
      <c r="AA253" s="74"/>
      <c r="AB253" s="74"/>
      <c r="AC253" s="74"/>
      <c r="AD253" s="74"/>
      <c r="AE253" s="74"/>
      <c r="AF253" s="74"/>
      <c r="AG253" s="74"/>
    </row>
    <row r="254" spans="1:33">
      <c r="A254" s="578"/>
      <c r="B254" s="305" t="s">
        <v>448</v>
      </c>
      <c r="C254" s="109"/>
      <c r="D254" s="109"/>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74"/>
      <c r="AA254" s="74"/>
      <c r="AB254" s="74"/>
      <c r="AC254" s="74"/>
      <c r="AD254" s="74"/>
      <c r="AE254" s="74"/>
      <c r="AF254" s="74"/>
      <c r="AG254" s="74"/>
    </row>
    <row r="255" spans="1:33">
      <c r="A255" s="578"/>
      <c r="B255" s="305" t="s">
        <v>449</v>
      </c>
      <c r="C255" s="109"/>
      <c r="D255" s="109"/>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74"/>
      <c r="AA255" s="74"/>
      <c r="AB255" s="74"/>
      <c r="AC255" s="74"/>
      <c r="AD255" s="74"/>
      <c r="AE255" s="74"/>
      <c r="AF255" s="74"/>
      <c r="AG255" s="74"/>
    </row>
    <row r="256" spans="1:33">
      <c r="A256" s="578"/>
      <c r="B256" s="305" t="s">
        <v>450</v>
      </c>
      <c r="C256" s="109"/>
      <c r="D256" s="109"/>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74"/>
      <c r="AA256" s="74"/>
      <c r="AB256" s="74"/>
      <c r="AC256" s="74"/>
      <c r="AD256" s="74"/>
      <c r="AE256" s="74"/>
      <c r="AF256" s="74"/>
      <c r="AG256" s="74"/>
    </row>
    <row r="257" spans="1:33">
      <c r="A257" s="578"/>
      <c r="B257" s="305" t="s">
        <v>451</v>
      </c>
      <c r="C257" s="109"/>
      <c r="D257" s="109"/>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74"/>
      <c r="AA257" s="74"/>
      <c r="AB257" s="74"/>
      <c r="AC257" s="74"/>
      <c r="AD257" s="74"/>
      <c r="AE257" s="74"/>
      <c r="AF257" s="74"/>
      <c r="AG257" s="74"/>
    </row>
    <row r="258" spans="1:33">
      <c r="A258" s="578"/>
      <c r="B258" s="305" t="s">
        <v>452</v>
      </c>
      <c r="C258" s="109"/>
      <c r="D258" s="109"/>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74"/>
      <c r="AA258" s="74"/>
      <c r="AB258" s="74"/>
      <c r="AC258" s="74"/>
      <c r="AD258" s="74"/>
      <c r="AE258" s="74"/>
      <c r="AF258" s="74"/>
      <c r="AG258" s="74"/>
    </row>
    <row r="259" spans="1:33">
      <c r="A259" s="578"/>
      <c r="B259" s="305" t="s">
        <v>453</v>
      </c>
      <c r="C259" s="109"/>
      <c r="D259" s="109"/>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74"/>
      <c r="AA259" s="74"/>
      <c r="AB259" s="74"/>
      <c r="AC259" s="74"/>
      <c r="AD259" s="74"/>
      <c r="AE259" s="74"/>
      <c r="AF259" s="74"/>
      <c r="AG259" s="74"/>
    </row>
    <row r="260" spans="1:33">
      <c r="A260" s="578"/>
      <c r="B260" s="305" t="s">
        <v>454</v>
      </c>
      <c r="C260" s="109"/>
      <c r="D260" s="109"/>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74"/>
      <c r="AA260" s="74"/>
      <c r="AB260" s="74"/>
      <c r="AC260" s="74"/>
      <c r="AD260" s="74"/>
      <c r="AE260" s="74"/>
      <c r="AF260" s="74"/>
      <c r="AG260" s="74"/>
    </row>
    <row r="261" spans="1:33">
      <c r="A261" s="578"/>
      <c r="B261" s="305" t="s">
        <v>455</v>
      </c>
      <c r="C261" s="109"/>
      <c r="D261" s="109"/>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74"/>
      <c r="AA261" s="74"/>
      <c r="AB261" s="74"/>
      <c r="AC261" s="74"/>
      <c r="AD261" s="74"/>
      <c r="AE261" s="74"/>
      <c r="AF261" s="74"/>
      <c r="AG261" s="74"/>
    </row>
    <row r="262" spans="1:33">
      <c r="A262" s="578"/>
      <c r="B262" s="305" t="s">
        <v>458</v>
      </c>
      <c r="C262" s="109"/>
      <c r="D262" s="109"/>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74"/>
      <c r="AA262" s="74"/>
      <c r="AB262" s="74"/>
      <c r="AC262" s="74"/>
      <c r="AD262" s="74"/>
      <c r="AE262" s="74"/>
      <c r="AF262" s="74"/>
      <c r="AG262" s="74"/>
    </row>
    <row r="263" spans="1:33">
      <c r="A263" s="568"/>
      <c r="B263" s="305" t="s">
        <v>459</v>
      </c>
      <c r="C263" s="109"/>
      <c r="D263" s="109"/>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74"/>
      <c r="AA263" s="74"/>
      <c r="AB263" s="74"/>
      <c r="AC263" s="74"/>
      <c r="AD263" s="74"/>
      <c r="AE263" s="74"/>
      <c r="AF263" s="74"/>
      <c r="AG263" s="74"/>
    </row>
    <row r="264" spans="1:33">
      <c r="A264" s="568"/>
      <c r="B264" s="305"/>
      <c r="C264" s="109"/>
      <c r="D264" s="109"/>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74"/>
      <c r="AA264" s="74"/>
      <c r="AB264" s="74"/>
      <c r="AC264" s="74"/>
      <c r="AD264" s="74"/>
      <c r="AE264" s="74"/>
      <c r="AF264" s="74"/>
      <c r="AG264" s="74"/>
    </row>
    <row r="265" spans="1:33">
      <c r="A265" s="565" t="s">
        <v>460</v>
      </c>
      <c r="B265" s="304">
        <v>2</v>
      </c>
      <c r="C265" s="109"/>
      <c r="D265" s="109"/>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74"/>
      <c r="AA265" s="74"/>
      <c r="AB265" s="74"/>
      <c r="AC265" s="74"/>
      <c r="AD265" s="74"/>
      <c r="AE265" s="74"/>
      <c r="AF265" s="74"/>
      <c r="AG265" s="74"/>
    </row>
    <row r="266" spans="1:33">
      <c r="A266" s="567"/>
      <c r="B266" s="109"/>
      <c r="C266" s="109"/>
      <c r="D266" s="109"/>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74"/>
      <c r="AA266" s="74"/>
      <c r="AB266" s="74"/>
      <c r="AC266" s="74"/>
      <c r="AD266" s="74"/>
      <c r="AE266" s="74"/>
      <c r="AF266" s="74"/>
      <c r="AG266" s="74"/>
    </row>
    <row r="267" spans="1:33">
      <c r="A267" s="569" t="s">
        <v>461</v>
      </c>
      <c r="B267" s="306" t="s">
        <v>462</v>
      </c>
      <c r="C267" s="306" t="s">
        <v>463</v>
      </c>
      <c r="D267" s="109"/>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74"/>
      <c r="AA267" s="74"/>
      <c r="AB267" s="74"/>
      <c r="AC267" s="74"/>
      <c r="AD267" s="74"/>
      <c r="AE267" s="74"/>
      <c r="AF267" s="74"/>
      <c r="AG267" s="74"/>
    </row>
    <row r="268" spans="1:33">
      <c r="A268" s="570">
        <f>C269</f>
        <v>11.386545583240062</v>
      </c>
      <c r="B268" s="307">
        <v>1664039</v>
      </c>
      <c r="C268" s="99">
        <f>MAX(E140:AR140)</f>
        <v>23.11818076383139</v>
      </c>
      <c r="D268" s="109"/>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74"/>
      <c r="AA268" s="74"/>
      <c r="AB268" s="74"/>
      <c r="AC268" s="74"/>
      <c r="AD268" s="74"/>
      <c r="AE268" s="74"/>
      <c r="AF268" s="74"/>
      <c r="AG268" s="74"/>
    </row>
    <row r="269" spans="1:33">
      <c r="A269" s="571">
        <f>A268+C$270</f>
        <v>12.690060603305765</v>
      </c>
      <c r="B269" s="308">
        <v>2200141</v>
      </c>
      <c r="C269" s="100">
        <f>MIN(E140:AR140)</f>
        <v>11.386545583240062</v>
      </c>
      <c r="D269" s="109"/>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74"/>
      <c r="AA269" s="74"/>
      <c r="AB269" s="74"/>
      <c r="AC269" s="74"/>
      <c r="AD269" s="74"/>
      <c r="AE269" s="74"/>
      <c r="AF269" s="74"/>
      <c r="AG269" s="74"/>
    </row>
    <row r="270" spans="1:33">
      <c r="A270" s="571">
        <f t="shared" ref="A270:A277" si="25">A269+C$270</f>
        <v>13.993575623371468</v>
      </c>
      <c r="B270" s="308">
        <v>4308095</v>
      </c>
      <c r="C270" s="309">
        <f>(C268-C269)/(11-2)</f>
        <v>1.3035150200657031</v>
      </c>
      <c r="D270" s="109"/>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74"/>
      <c r="AA270" s="74"/>
      <c r="AB270" s="74"/>
      <c r="AC270" s="74"/>
      <c r="AD270" s="74"/>
      <c r="AE270" s="74"/>
      <c r="AF270" s="74"/>
      <c r="AG270" s="74"/>
    </row>
    <row r="271" spans="1:33">
      <c r="A271" s="571">
        <f t="shared" si="25"/>
        <v>15.297090643437171</v>
      </c>
      <c r="B271" s="308">
        <v>8839608</v>
      </c>
      <c r="C271" s="109"/>
      <c r="D271" s="109"/>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74"/>
      <c r="AA271" s="74"/>
      <c r="AB271" s="74"/>
      <c r="AC271" s="74"/>
      <c r="AD271" s="74"/>
      <c r="AE271" s="74"/>
      <c r="AF271" s="74"/>
      <c r="AG271" s="74"/>
    </row>
    <row r="272" spans="1:33">
      <c r="A272" s="571">
        <f t="shared" si="25"/>
        <v>16.600605663502876</v>
      </c>
      <c r="B272" s="308">
        <v>13694438</v>
      </c>
      <c r="C272" s="109"/>
      <c r="D272" s="109"/>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74"/>
      <c r="AA272" s="74"/>
      <c r="AB272" s="74"/>
      <c r="AC272" s="74"/>
      <c r="AD272" s="74"/>
      <c r="AE272" s="74"/>
      <c r="AF272" s="74"/>
      <c r="AG272" s="74"/>
    </row>
    <row r="273" spans="1:33">
      <c r="A273" s="571">
        <f t="shared" si="25"/>
        <v>17.904120683568578</v>
      </c>
      <c r="B273" s="308">
        <v>15720701</v>
      </c>
      <c r="C273" s="109"/>
      <c r="D273" s="109"/>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74"/>
      <c r="AA273" s="74"/>
      <c r="AB273" s="74"/>
      <c r="AC273" s="74"/>
      <c r="AD273" s="74"/>
      <c r="AE273" s="74"/>
      <c r="AF273" s="74"/>
      <c r="AG273" s="74"/>
    </row>
    <row r="274" spans="1:33">
      <c r="A274" s="571">
        <f t="shared" si="25"/>
        <v>19.207635703634281</v>
      </c>
      <c r="B274" s="308">
        <v>14333681</v>
      </c>
      <c r="C274" s="109"/>
      <c r="D274" s="109"/>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74"/>
      <c r="AA274" s="74"/>
      <c r="AB274" s="74"/>
      <c r="AC274" s="74"/>
      <c r="AD274" s="74"/>
      <c r="AE274" s="74"/>
      <c r="AF274" s="74"/>
      <c r="AG274" s="74"/>
    </row>
    <row r="275" spans="1:33">
      <c r="A275" s="571">
        <f t="shared" si="25"/>
        <v>20.511150723699984</v>
      </c>
      <c r="B275" s="308">
        <v>11433950</v>
      </c>
      <c r="C275" s="109"/>
      <c r="D275" s="109"/>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74"/>
      <c r="AA275" s="74"/>
      <c r="AB275" s="74"/>
      <c r="AC275" s="74"/>
      <c r="AD275" s="74"/>
      <c r="AE275" s="74"/>
      <c r="AF275" s="74"/>
      <c r="AG275" s="74"/>
    </row>
    <row r="276" spans="1:33">
      <c r="A276" s="571">
        <f t="shared" si="25"/>
        <v>21.814665743765687</v>
      </c>
      <c r="B276" s="308">
        <v>8196549</v>
      </c>
      <c r="C276" s="109"/>
      <c r="D276" s="109"/>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74"/>
      <c r="AA276" s="74"/>
      <c r="AB276" s="74"/>
      <c r="AC276" s="74"/>
      <c r="AD276" s="74"/>
      <c r="AE276" s="74"/>
      <c r="AF276" s="74"/>
      <c r="AG276" s="74"/>
    </row>
    <row r="277" spans="1:33">
      <c r="A277" s="571">
        <f t="shared" si="25"/>
        <v>23.11818076383139</v>
      </c>
      <c r="B277" s="310">
        <v>5374350</v>
      </c>
      <c r="C277" s="109"/>
      <c r="D277" s="109"/>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74"/>
      <c r="AA277" s="74"/>
      <c r="AB277" s="74"/>
      <c r="AC277" s="74"/>
      <c r="AD277" s="74"/>
      <c r="AE277" s="74"/>
      <c r="AF277" s="74"/>
      <c r="AG277" s="74"/>
    </row>
    <row r="278" spans="1:33">
      <c r="A278" s="572"/>
      <c r="B278" s="109"/>
      <c r="C278" s="109"/>
      <c r="D278" s="109"/>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74"/>
      <c r="AA278" s="74"/>
      <c r="AB278" s="74"/>
      <c r="AC278" s="74"/>
      <c r="AD278" s="74"/>
      <c r="AE278" s="74"/>
      <c r="AF278" s="74"/>
      <c r="AG278" s="74"/>
    </row>
    <row r="279" spans="1:33">
      <c r="A279" s="572"/>
      <c r="B279" s="109"/>
      <c r="C279" s="109"/>
      <c r="D279" s="109"/>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74"/>
      <c r="AA279" s="74"/>
      <c r="AB279" s="74"/>
      <c r="AC279" s="74"/>
      <c r="AD279" s="74"/>
      <c r="AE279" s="74"/>
      <c r="AF279" s="74"/>
      <c r="AG279" s="74"/>
    </row>
    <row r="280" spans="1:33">
      <c r="A280" s="572"/>
      <c r="B280" s="109"/>
      <c r="C280" s="109"/>
      <c r="D280" s="109"/>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74"/>
      <c r="AA280" s="74"/>
      <c r="AB280" s="74"/>
      <c r="AC280" s="74"/>
      <c r="AD280" s="74"/>
      <c r="AE280" s="74"/>
      <c r="AF280" s="74"/>
      <c r="AG280" s="74"/>
    </row>
    <row r="281" spans="1:33">
      <c r="A281" s="573" t="s">
        <v>464</v>
      </c>
      <c r="B281" s="311" t="s">
        <v>465</v>
      </c>
      <c r="C281" s="109"/>
      <c r="D281" s="109"/>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74"/>
      <c r="AA281" s="74"/>
      <c r="AB281" s="74"/>
      <c r="AC281" s="74"/>
      <c r="AD281" s="74"/>
      <c r="AE281" s="74"/>
      <c r="AF281" s="74"/>
      <c r="AG281" s="74"/>
    </row>
    <row r="282" spans="1:33">
      <c r="A282" s="574" t="s">
        <v>466</v>
      </c>
      <c r="B282" s="312" t="s">
        <v>62</v>
      </c>
      <c r="C282" s="109"/>
      <c r="D282" s="109"/>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74"/>
      <c r="AA282" s="74"/>
      <c r="AB282" s="74"/>
      <c r="AC282" s="74"/>
      <c r="AD282" s="74"/>
      <c r="AE282" s="74"/>
      <c r="AF282" s="74"/>
      <c r="AG282" s="74"/>
    </row>
    <row r="283" spans="1:33">
      <c r="A283" s="575" t="s">
        <v>346</v>
      </c>
      <c r="B283" s="312" t="s">
        <v>64</v>
      </c>
      <c r="C283" s="109"/>
      <c r="D283" s="109"/>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74"/>
      <c r="AA283" s="74"/>
      <c r="AB283" s="74"/>
      <c r="AC283" s="74"/>
      <c r="AD283" s="74"/>
      <c r="AE283" s="74"/>
      <c r="AF283" s="74"/>
      <c r="AG283" s="74"/>
    </row>
    <row r="284" spans="1:33">
      <c r="A284" s="576" t="s">
        <v>347</v>
      </c>
      <c r="B284" s="312" t="s">
        <v>66</v>
      </c>
      <c r="C284" s="109"/>
      <c r="D284" s="109"/>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74"/>
      <c r="AA284" s="74"/>
      <c r="AB284" s="74"/>
      <c r="AC284" s="74"/>
      <c r="AD284" s="74"/>
      <c r="AE284" s="74"/>
      <c r="AF284" s="74"/>
      <c r="AG284" s="74"/>
    </row>
    <row r="285" spans="1:33">
      <c r="A285" s="575" t="s">
        <v>348</v>
      </c>
      <c r="B285" s="312" t="s">
        <v>68</v>
      </c>
      <c r="C285" s="109"/>
      <c r="D285" s="109"/>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74"/>
      <c r="AA285" s="74"/>
      <c r="AB285" s="74"/>
      <c r="AC285" s="74"/>
      <c r="AD285" s="74"/>
      <c r="AE285" s="74"/>
      <c r="AF285" s="74"/>
      <c r="AG285" s="74"/>
    </row>
    <row r="286" spans="1:33">
      <c r="A286" s="575" t="s">
        <v>349</v>
      </c>
      <c r="B286" s="312" t="s">
        <v>70</v>
      </c>
      <c r="C286" s="109"/>
      <c r="D286" s="109"/>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74"/>
      <c r="AA286" s="74"/>
      <c r="AB286" s="74"/>
      <c r="AC286" s="74"/>
      <c r="AD286" s="74"/>
      <c r="AE286" s="74"/>
      <c r="AF286" s="74"/>
      <c r="AG286" s="74"/>
    </row>
    <row r="287" spans="1:33">
      <c r="A287" s="575" t="s">
        <v>350</v>
      </c>
      <c r="B287" s="312" t="s">
        <v>72</v>
      </c>
      <c r="C287" s="109"/>
      <c r="D287" s="109"/>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74"/>
      <c r="AA287" s="74"/>
      <c r="AB287" s="74"/>
      <c r="AC287" s="74"/>
      <c r="AD287" s="74"/>
      <c r="AE287" s="74"/>
      <c r="AF287" s="74"/>
      <c r="AG287" s="74"/>
    </row>
    <row r="288" spans="1:33">
      <c r="A288" s="575" t="s">
        <v>359</v>
      </c>
      <c r="B288" s="312" t="s">
        <v>74</v>
      </c>
      <c r="C288" s="109"/>
      <c r="D288" s="109"/>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74"/>
      <c r="AA288" s="74"/>
      <c r="AB288" s="74"/>
      <c r="AC288" s="74"/>
      <c r="AD288" s="74"/>
      <c r="AE288" s="74"/>
      <c r="AF288" s="74"/>
      <c r="AG288" s="74"/>
    </row>
    <row r="289" spans="1:33">
      <c r="A289" s="575" t="s">
        <v>351</v>
      </c>
      <c r="B289" s="312" t="s">
        <v>76</v>
      </c>
      <c r="C289" s="109"/>
      <c r="D289" s="109"/>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74"/>
      <c r="AA289" s="74"/>
      <c r="AB289" s="74"/>
      <c r="AC289" s="74"/>
      <c r="AD289" s="74"/>
      <c r="AE289" s="74"/>
      <c r="AF289" s="74"/>
      <c r="AG289" s="74"/>
    </row>
    <row r="290" spans="1:33">
      <c r="A290" s="575" t="s">
        <v>358</v>
      </c>
      <c r="B290" s="312" t="s">
        <v>78</v>
      </c>
      <c r="C290" s="109"/>
      <c r="D290" s="109"/>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74"/>
      <c r="AA290" s="74"/>
      <c r="AB290" s="74"/>
      <c r="AC290" s="74"/>
      <c r="AD290" s="74"/>
      <c r="AE290" s="74"/>
      <c r="AF290" s="74"/>
      <c r="AG290" s="74"/>
    </row>
    <row r="291" spans="1:33">
      <c r="A291" s="575" t="s">
        <v>357</v>
      </c>
      <c r="B291" s="312" t="s">
        <v>80</v>
      </c>
      <c r="C291" s="109"/>
      <c r="D291" s="109"/>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74"/>
      <c r="AA291" s="74"/>
      <c r="AB291" s="74"/>
      <c r="AC291" s="74"/>
      <c r="AD291" s="74"/>
      <c r="AE291" s="74"/>
      <c r="AF291" s="74"/>
      <c r="AG291" s="74"/>
    </row>
    <row r="292" spans="1:33">
      <c r="A292" s="575" t="s">
        <v>352</v>
      </c>
      <c r="B292" s="312" t="s">
        <v>82</v>
      </c>
      <c r="C292" s="109"/>
      <c r="D292" s="109"/>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74"/>
      <c r="AA292" s="74"/>
      <c r="AB292" s="74"/>
      <c r="AC292" s="74"/>
      <c r="AD292" s="74"/>
      <c r="AE292" s="74"/>
      <c r="AF292" s="74"/>
      <c r="AG292" s="74"/>
    </row>
    <row r="293" spans="1:33">
      <c r="A293" s="575" t="s">
        <v>353</v>
      </c>
      <c r="B293" s="312" t="s">
        <v>84</v>
      </c>
      <c r="C293" s="109"/>
      <c r="D293" s="109"/>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74"/>
      <c r="AA293" s="74"/>
      <c r="AB293" s="74"/>
      <c r="AC293" s="74"/>
      <c r="AD293" s="74"/>
      <c r="AE293" s="74"/>
      <c r="AF293" s="74"/>
      <c r="AG293" s="74"/>
    </row>
    <row r="294" spans="1:33">
      <c r="A294" s="575" t="s">
        <v>354</v>
      </c>
      <c r="B294" s="312" t="s">
        <v>86</v>
      </c>
      <c r="C294" s="109"/>
      <c r="D294" s="109"/>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74"/>
      <c r="AA294" s="74"/>
      <c r="AB294" s="74"/>
      <c r="AC294" s="74"/>
      <c r="AD294" s="74"/>
      <c r="AE294" s="74"/>
      <c r="AF294" s="74"/>
      <c r="AG294" s="74"/>
    </row>
    <row r="295" spans="1:33">
      <c r="A295" s="575" t="s">
        <v>355</v>
      </c>
      <c r="B295" s="312" t="s">
        <v>88</v>
      </c>
      <c r="C295" s="109"/>
      <c r="D295" s="109"/>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74"/>
      <c r="AA295" s="74"/>
      <c r="AB295" s="74"/>
      <c r="AC295" s="74"/>
      <c r="AD295" s="74"/>
      <c r="AE295" s="74"/>
      <c r="AF295" s="74"/>
      <c r="AG295" s="74"/>
    </row>
    <row r="296" spans="1:33">
      <c r="A296" s="575" t="s">
        <v>356</v>
      </c>
      <c r="B296" s="312" t="s">
        <v>90</v>
      </c>
      <c r="C296" s="109"/>
      <c r="D296" s="109"/>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74"/>
      <c r="AA296" s="74"/>
      <c r="AB296" s="74"/>
      <c r="AC296" s="74"/>
      <c r="AD296" s="74"/>
      <c r="AE296" s="74"/>
      <c r="AF296" s="74"/>
      <c r="AG296" s="74"/>
    </row>
    <row r="297" spans="1:33">
      <c r="A297" s="575" t="s">
        <v>364</v>
      </c>
      <c r="B297" s="312" t="s">
        <v>92</v>
      </c>
      <c r="C297" s="109"/>
      <c r="D297" s="109"/>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74"/>
      <c r="AA297" s="74"/>
      <c r="AB297" s="74"/>
      <c r="AC297" s="74"/>
      <c r="AD297" s="74"/>
      <c r="AE297" s="74"/>
      <c r="AF297" s="74"/>
      <c r="AG297" s="74"/>
    </row>
    <row r="298" spans="1:33">
      <c r="A298" s="575" t="s">
        <v>362</v>
      </c>
      <c r="B298" s="312" t="s">
        <v>94</v>
      </c>
      <c r="C298" s="109"/>
      <c r="D298" s="109"/>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74"/>
      <c r="AA298" s="74"/>
      <c r="AB298" s="74"/>
      <c r="AC298" s="74"/>
      <c r="AD298" s="74"/>
      <c r="AE298" s="74"/>
      <c r="AF298" s="74"/>
      <c r="AG298" s="74"/>
    </row>
    <row r="299" spans="1:33">
      <c r="A299" s="575" t="s">
        <v>365</v>
      </c>
      <c r="B299" s="312" t="s">
        <v>96</v>
      </c>
      <c r="C299" s="109"/>
      <c r="D299" s="109"/>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74"/>
      <c r="AA299" s="74"/>
      <c r="AB299" s="74"/>
      <c r="AC299" s="74"/>
      <c r="AD299" s="74"/>
      <c r="AE299" s="74"/>
      <c r="AF299" s="74"/>
      <c r="AG299" s="74"/>
    </row>
    <row r="300" spans="1:33">
      <c r="A300" s="575" t="s">
        <v>366</v>
      </c>
      <c r="B300" s="312" t="s">
        <v>98</v>
      </c>
      <c r="C300" s="109"/>
      <c r="D300" s="109"/>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74"/>
      <c r="AA300" s="74"/>
      <c r="AB300" s="74"/>
      <c r="AC300" s="74"/>
      <c r="AD300" s="74"/>
      <c r="AE300" s="74"/>
      <c r="AF300" s="74"/>
      <c r="AG300" s="74"/>
    </row>
    <row r="301" spans="1:33">
      <c r="A301" s="575" t="s">
        <v>367</v>
      </c>
      <c r="B301" s="312" t="s">
        <v>100</v>
      </c>
      <c r="C301" s="109"/>
      <c r="D301" s="109"/>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74"/>
      <c r="AA301" s="74"/>
      <c r="AB301" s="74"/>
      <c r="AC301" s="74"/>
      <c r="AD301" s="74"/>
      <c r="AE301" s="74"/>
      <c r="AF301" s="74"/>
      <c r="AG301" s="74"/>
    </row>
    <row r="302" spans="1:33">
      <c r="A302" s="575" t="s">
        <v>368</v>
      </c>
      <c r="B302" s="312" t="s">
        <v>102</v>
      </c>
      <c r="C302" s="109"/>
      <c r="D302" s="109"/>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74"/>
      <c r="AA302" s="74"/>
      <c r="AB302" s="74"/>
      <c r="AC302" s="74"/>
      <c r="AD302" s="74"/>
      <c r="AE302" s="74"/>
      <c r="AF302" s="74"/>
      <c r="AG302" s="74"/>
    </row>
    <row r="303" spans="1:33">
      <c r="A303" s="575" t="s">
        <v>385</v>
      </c>
      <c r="B303" s="312" t="s">
        <v>104</v>
      </c>
      <c r="C303" s="109"/>
      <c r="D303" s="109"/>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74"/>
      <c r="AA303" s="74"/>
      <c r="AB303" s="74"/>
      <c r="AC303" s="74"/>
      <c r="AD303" s="74"/>
      <c r="AE303" s="74"/>
      <c r="AF303" s="74"/>
      <c r="AG303" s="74"/>
    </row>
    <row r="304" spans="1:33">
      <c r="A304" s="575" t="s">
        <v>369</v>
      </c>
      <c r="B304" s="312" t="s">
        <v>106</v>
      </c>
      <c r="C304" s="109"/>
      <c r="D304" s="109"/>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74"/>
      <c r="AA304" s="74"/>
      <c r="AB304" s="74"/>
      <c r="AC304" s="74"/>
      <c r="AD304" s="74"/>
      <c r="AE304" s="74"/>
      <c r="AF304" s="74"/>
      <c r="AG304" s="74"/>
    </row>
    <row r="305" spans="1:33">
      <c r="A305" s="575" t="s">
        <v>370</v>
      </c>
      <c r="B305" s="312" t="s">
        <v>108</v>
      </c>
      <c r="C305" s="109"/>
      <c r="D305" s="109"/>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74"/>
      <c r="AA305" s="74"/>
      <c r="AB305" s="74"/>
      <c r="AC305" s="74"/>
      <c r="AD305" s="74"/>
      <c r="AE305" s="74"/>
      <c r="AF305" s="74"/>
      <c r="AG305" s="74"/>
    </row>
    <row r="306" spans="1:33">
      <c r="A306" s="575" t="s">
        <v>371</v>
      </c>
      <c r="B306" s="312" t="s">
        <v>110</v>
      </c>
      <c r="C306" s="109"/>
      <c r="D306" s="109"/>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74"/>
      <c r="AA306" s="74"/>
      <c r="AB306" s="74"/>
      <c r="AC306" s="74"/>
      <c r="AD306" s="74"/>
      <c r="AE306" s="74"/>
      <c r="AF306" s="74"/>
      <c r="AG306" s="74"/>
    </row>
    <row r="307" spans="1:33">
      <c r="A307" s="575" t="s">
        <v>363</v>
      </c>
      <c r="B307" s="312" t="s">
        <v>112</v>
      </c>
      <c r="C307" s="109"/>
      <c r="D307" s="109"/>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74"/>
      <c r="AA307" s="74"/>
      <c r="AB307" s="74"/>
      <c r="AC307" s="74"/>
      <c r="AD307" s="74"/>
      <c r="AE307" s="74"/>
      <c r="AF307" s="74"/>
      <c r="AG307" s="74"/>
    </row>
    <row r="308" spans="1:33">
      <c r="A308" s="575" t="s">
        <v>372</v>
      </c>
      <c r="B308" s="312" t="s">
        <v>114</v>
      </c>
      <c r="C308" s="109"/>
      <c r="D308" s="109"/>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74"/>
      <c r="AA308" s="74"/>
      <c r="AB308" s="74"/>
      <c r="AC308" s="74"/>
      <c r="AD308" s="74"/>
      <c r="AE308" s="74"/>
      <c r="AF308" s="74"/>
      <c r="AG308" s="74"/>
    </row>
    <row r="309" spans="1:33">
      <c r="A309" s="575" t="s">
        <v>360</v>
      </c>
      <c r="B309" s="312" t="s">
        <v>116</v>
      </c>
      <c r="C309" s="109"/>
      <c r="D309" s="109"/>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74"/>
      <c r="AA309" s="74"/>
      <c r="AB309" s="74"/>
      <c r="AC309" s="74"/>
      <c r="AD309" s="74"/>
      <c r="AE309" s="74"/>
      <c r="AF309" s="74"/>
      <c r="AG309" s="74"/>
    </row>
    <row r="310" spans="1:33">
      <c r="A310" s="575" t="s">
        <v>361</v>
      </c>
      <c r="B310" s="312" t="s">
        <v>118</v>
      </c>
      <c r="C310" s="109"/>
      <c r="D310" s="109"/>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74"/>
      <c r="AA310" s="74"/>
      <c r="AB310" s="74"/>
      <c r="AC310" s="74"/>
      <c r="AD310" s="74"/>
      <c r="AE310" s="74"/>
      <c r="AF310" s="74"/>
      <c r="AG310" s="74"/>
    </row>
    <row r="311" spans="1:33">
      <c r="A311" s="575" t="s">
        <v>373</v>
      </c>
      <c r="B311" s="312" t="s">
        <v>120</v>
      </c>
      <c r="C311" s="109"/>
      <c r="D311" s="109"/>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74"/>
      <c r="AA311" s="74"/>
      <c r="AB311" s="74"/>
      <c r="AC311" s="74"/>
      <c r="AD311" s="74"/>
      <c r="AE311" s="74"/>
      <c r="AF311" s="74"/>
      <c r="AG311" s="74"/>
    </row>
    <row r="312" spans="1:33">
      <c r="A312" s="575" t="s">
        <v>374</v>
      </c>
      <c r="B312" s="312" t="s">
        <v>122</v>
      </c>
      <c r="C312" s="109"/>
      <c r="D312" s="109"/>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74"/>
      <c r="AA312" s="74"/>
      <c r="AB312" s="74"/>
      <c r="AC312" s="74"/>
      <c r="AD312" s="74"/>
      <c r="AE312" s="74"/>
      <c r="AF312" s="74"/>
      <c r="AG312" s="74"/>
    </row>
    <row r="313" spans="1:33">
      <c r="A313" s="575" t="s">
        <v>375</v>
      </c>
      <c r="B313" s="312" t="s">
        <v>124</v>
      </c>
      <c r="C313" s="109"/>
      <c r="D313" s="109"/>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74"/>
      <c r="AA313" s="74"/>
      <c r="AB313" s="74"/>
      <c r="AC313" s="74"/>
      <c r="AD313" s="74"/>
      <c r="AE313" s="74"/>
      <c r="AF313" s="74"/>
      <c r="AG313" s="74"/>
    </row>
    <row r="314" spans="1:33">
      <c r="A314" s="575" t="s">
        <v>376</v>
      </c>
      <c r="B314" s="312" t="s">
        <v>126</v>
      </c>
      <c r="C314" s="109"/>
      <c r="D314" s="109"/>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74"/>
      <c r="AA314" s="74"/>
      <c r="AB314" s="74"/>
      <c r="AC314" s="74"/>
      <c r="AD314" s="74"/>
      <c r="AE314" s="74"/>
      <c r="AF314" s="74"/>
      <c r="AG314" s="74"/>
    </row>
    <row r="315" spans="1:33">
      <c r="A315" s="575" t="s">
        <v>377</v>
      </c>
      <c r="B315" s="312" t="s">
        <v>128</v>
      </c>
      <c r="C315" s="109"/>
      <c r="D315" s="109"/>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74"/>
      <c r="AA315" s="74"/>
      <c r="AB315" s="74"/>
      <c r="AC315" s="74"/>
      <c r="AD315" s="74"/>
      <c r="AE315" s="74"/>
      <c r="AF315" s="74"/>
      <c r="AG315" s="74"/>
    </row>
    <row r="316" spans="1:33">
      <c r="A316" s="575" t="s">
        <v>378</v>
      </c>
      <c r="B316" s="312" t="s">
        <v>130</v>
      </c>
      <c r="C316" s="109"/>
      <c r="D316" s="109"/>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74"/>
      <c r="AA316" s="74"/>
      <c r="AB316" s="74"/>
      <c r="AC316" s="74"/>
      <c r="AD316" s="74"/>
      <c r="AE316" s="74"/>
      <c r="AF316" s="74"/>
      <c r="AG316" s="74"/>
    </row>
    <row r="317" spans="1:33">
      <c r="A317" s="575" t="s">
        <v>379</v>
      </c>
      <c r="B317" s="312" t="s">
        <v>132</v>
      </c>
      <c r="C317" s="109"/>
      <c r="D317" s="109"/>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74"/>
      <c r="AA317" s="74"/>
      <c r="AB317" s="74"/>
      <c r="AC317" s="74"/>
      <c r="AD317" s="74"/>
      <c r="AE317" s="74"/>
      <c r="AF317" s="74"/>
      <c r="AG317" s="74"/>
    </row>
    <row r="318" spans="1:33">
      <c r="A318" s="575" t="s">
        <v>380</v>
      </c>
      <c r="B318" s="312" t="s">
        <v>134</v>
      </c>
      <c r="C318" s="109"/>
      <c r="D318" s="109"/>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74"/>
      <c r="AA318" s="74"/>
      <c r="AB318" s="74"/>
      <c r="AC318" s="74"/>
      <c r="AD318" s="74"/>
      <c r="AE318" s="74"/>
      <c r="AF318" s="74"/>
      <c r="AG318" s="74"/>
    </row>
    <row r="319" spans="1:33">
      <c r="A319" s="575" t="s">
        <v>381</v>
      </c>
      <c r="B319" s="312" t="s">
        <v>136</v>
      </c>
      <c r="C319" s="109"/>
      <c r="D319" s="109"/>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74"/>
      <c r="AA319" s="74"/>
      <c r="AB319" s="74"/>
      <c r="AC319" s="74"/>
      <c r="AD319" s="74"/>
      <c r="AE319" s="74"/>
      <c r="AF319" s="74"/>
      <c r="AG319" s="74"/>
    </row>
    <row r="320" spans="1:33">
      <c r="A320" s="575" t="s">
        <v>382</v>
      </c>
      <c r="B320" s="312" t="s">
        <v>138</v>
      </c>
      <c r="C320" s="109"/>
      <c r="D320" s="109"/>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74"/>
      <c r="AA320" s="74"/>
      <c r="AB320" s="74"/>
      <c r="AC320" s="74"/>
      <c r="AD320" s="74"/>
      <c r="AE320" s="74"/>
      <c r="AF320" s="74"/>
      <c r="AG320" s="74"/>
    </row>
    <row r="321" spans="1:33">
      <c r="A321" s="575" t="s">
        <v>383</v>
      </c>
      <c r="B321" s="312" t="s">
        <v>140</v>
      </c>
      <c r="C321" s="109"/>
      <c r="D321" s="109"/>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74"/>
      <c r="AA321" s="74"/>
      <c r="AB321" s="74"/>
      <c r="AC321" s="74"/>
      <c r="AD321" s="74"/>
      <c r="AE321" s="74"/>
      <c r="AF321" s="74"/>
      <c r="AG321" s="74"/>
    </row>
    <row r="322" spans="1:33" ht="16.5">
      <c r="A322" s="562"/>
      <c r="B322" s="45"/>
      <c r="C322" s="98"/>
      <c r="D322" s="98"/>
      <c r="E322" s="74"/>
      <c r="F322" s="74"/>
      <c r="G322" s="74"/>
      <c r="H322" s="74"/>
      <c r="I322" s="74"/>
      <c r="J322" s="74"/>
      <c r="K322" s="74"/>
      <c r="L322" s="74"/>
      <c r="M322" s="74"/>
      <c r="N322" s="74"/>
      <c r="O322" s="74"/>
      <c r="P322" s="74"/>
      <c r="Q322" s="74"/>
      <c r="R322" s="74"/>
      <c r="S322" s="74"/>
      <c r="T322" s="74"/>
      <c r="U322" s="74"/>
      <c r="V322" s="74"/>
      <c r="W322" s="74"/>
      <c r="X322" s="74"/>
      <c r="Y322" s="74"/>
      <c r="Z322" s="74"/>
      <c r="AA322" s="74"/>
      <c r="AB322" s="74"/>
      <c r="AC322" s="74"/>
      <c r="AD322" s="74"/>
      <c r="AE322" s="74"/>
      <c r="AF322" s="74"/>
      <c r="AG322" s="74"/>
    </row>
    <row r="323" spans="1:33" ht="16.5">
      <c r="A323" s="562"/>
      <c r="B323" s="45"/>
      <c r="C323" s="98"/>
      <c r="D323" s="98"/>
      <c r="E323" s="74"/>
      <c r="F323" s="74"/>
      <c r="G323" s="74"/>
      <c r="H323" s="74"/>
      <c r="I323" s="74"/>
      <c r="J323" s="74"/>
      <c r="K323" s="74"/>
      <c r="L323" s="74"/>
      <c r="M323" s="74"/>
      <c r="N323" s="74"/>
      <c r="O323" s="74"/>
      <c r="P323" s="74"/>
      <c r="Q323" s="74"/>
      <c r="R323" s="74"/>
      <c r="S323" s="74"/>
      <c r="T323" s="74"/>
      <c r="U323" s="74"/>
      <c r="V323" s="74"/>
      <c r="W323" s="74"/>
      <c r="X323" s="74"/>
      <c r="Y323" s="74"/>
      <c r="Z323" s="74"/>
      <c r="AA323" s="74"/>
      <c r="AB323" s="74"/>
      <c r="AC323" s="74"/>
      <c r="AD323" s="74"/>
      <c r="AE323" s="74"/>
      <c r="AF323" s="74"/>
      <c r="AG323" s="74"/>
    </row>
    <row r="324" spans="1:33" ht="16.5">
      <c r="A324" s="562"/>
      <c r="B324" s="45"/>
      <c r="C324" s="98"/>
      <c r="D324" s="98"/>
      <c r="E324" s="74"/>
      <c r="F324" s="74"/>
      <c r="G324" s="74"/>
      <c r="H324" s="74"/>
      <c r="I324" s="74"/>
      <c r="J324" s="74"/>
      <c r="K324" s="74"/>
      <c r="L324" s="74"/>
      <c r="M324" s="74"/>
      <c r="N324" s="74"/>
      <c r="O324" s="74"/>
      <c r="P324" s="74"/>
      <c r="Q324" s="74"/>
      <c r="R324" s="74"/>
      <c r="S324" s="74"/>
      <c r="T324" s="74"/>
      <c r="U324" s="74"/>
      <c r="V324" s="74"/>
      <c r="W324" s="74"/>
      <c r="X324" s="74"/>
      <c r="Y324" s="74"/>
      <c r="Z324" s="74"/>
      <c r="AA324" s="74"/>
      <c r="AB324" s="74"/>
      <c r="AC324" s="74"/>
      <c r="AD324" s="74"/>
      <c r="AE324" s="74"/>
      <c r="AF324" s="74"/>
      <c r="AG324" s="74"/>
    </row>
    <row r="325" spans="1:33" ht="16.5">
      <c r="A325" s="562"/>
      <c r="B325" s="45"/>
      <c r="C325" s="98"/>
      <c r="D325" s="98"/>
      <c r="E325" s="74"/>
      <c r="F325" s="74"/>
      <c r="G325" s="74"/>
      <c r="H325" s="74"/>
      <c r="I325" s="74"/>
      <c r="J325" s="74"/>
      <c r="K325" s="74"/>
      <c r="L325" s="74"/>
      <c r="M325" s="74"/>
      <c r="N325" s="74"/>
      <c r="O325" s="74"/>
      <c r="P325" s="74"/>
      <c r="Q325" s="74"/>
      <c r="R325" s="74"/>
      <c r="S325" s="74"/>
      <c r="T325" s="74"/>
      <c r="U325" s="74"/>
      <c r="V325" s="74"/>
      <c r="W325" s="74"/>
      <c r="X325" s="74"/>
      <c r="Y325" s="74"/>
      <c r="Z325" s="74"/>
      <c r="AA325" s="74"/>
      <c r="AB325" s="74"/>
      <c r="AC325" s="74"/>
      <c r="AD325" s="74"/>
      <c r="AE325" s="74"/>
      <c r="AF325" s="74"/>
      <c r="AG325" s="74"/>
    </row>
    <row r="326" spans="1:33" ht="16.5">
      <c r="A326" s="562"/>
      <c r="B326" s="45"/>
      <c r="C326" s="98"/>
      <c r="D326" s="98"/>
      <c r="E326" s="74"/>
      <c r="F326" s="74"/>
      <c r="G326" s="74"/>
      <c r="H326" s="74"/>
      <c r="I326" s="74"/>
      <c r="J326" s="74"/>
      <c r="K326" s="74"/>
      <c r="L326" s="74"/>
      <c r="M326" s="74"/>
      <c r="N326" s="74"/>
      <c r="O326" s="74"/>
      <c r="P326" s="74"/>
      <c r="Q326" s="74"/>
      <c r="R326" s="74"/>
      <c r="S326" s="74"/>
      <c r="T326" s="74"/>
      <c r="U326" s="74"/>
      <c r="V326" s="74"/>
      <c r="W326" s="74"/>
      <c r="X326" s="74"/>
      <c r="Y326" s="74"/>
      <c r="Z326" s="74"/>
      <c r="AA326" s="74"/>
      <c r="AB326" s="74"/>
      <c r="AC326" s="74"/>
      <c r="AD326" s="74"/>
      <c r="AE326" s="74"/>
      <c r="AF326" s="74"/>
      <c r="AG326" s="74"/>
    </row>
    <row r="327" spans="1:33" ht="16.5">
      <c r="A327" s="562"/>
      <c r="B327" s="45"/>
      <c r="C327" s="98"/>
      <c r="D327" s="98"/>
      <c r="E327" s="74"/>
      <c r="F327" s="74"/>
      <c r="G327" s="74"/>
      <c r="H327" s="74"/>
      <c r="I327" s="74"/>
      <c r="J327" s="74"/>
      <c r="K327" s="74"/>
      <c r="L327" s="74"/>
      <c r="M327" s="74"/>
      <c r="N327" s="74"/>
      <c r="O327" s="74"/>
      <c r="P327" s="74"/>
      <c r="Q327" s="74"/>
      <c r="R327" s="74"/>
      <c r="S327" s="74"/>
      <c r="T327" s="74"/>
      <c r="U327" s="74"/>
      <c r="V327" s="74"/>
      <c r="W327" s="74"/>
      <c r="X327" s="74"/>
      <c r="Y327" s="74"/>
      <c r="Z327" s="74"/>
      <c r="AA327" s="74"/>
      <c r="AB327" s="74"/>
      <c r="AC327" s="74"/>
      <c r="AD327" s="74"/>
      <c r="AE327" s="74"/>
      <c r="AF327" s="74"/>
      <c r="AG327" s="74"/>
    </row>
    <row r="328" spans="1:33" ht="16.5">
      <c r="A328" s="562"/>
      <c r="B328" s="45"/>
      <c r="C328" s="98"/>
      <c r="D328" s="98"/>
      <c r="E328" s="74"/>
      <c r="F328" s="74"/>
      <c r="G328" s="74"/>
      <c r="H328" s="74"/>
      <c r="I328" s="74"/>
      <c r="J328" s="74"/>
      <c r="K328" s="74"/>
      <c r="L328" s="74"/>
      <c r="M328" s="74"/>
      <c r="N328" s="74"/>
      <c r="O328" s="74"/>
      <c r="P328" s="74"/>
      <c r="Q328" s="74"/>
      <c r="R328" s="74"/>
      <c r="S328" s="74"/>
      <c r="T328" s="74"/>
      <c r="U328" s="74"/>
      <c r="V328" s="74"/>
      <c r="W328" s="74"/>
      <c r="X328" s="74"/>
      <c r="Y328" s="74"/>
      <c r="Z328" s="74"/>
      <c r="AA328" s="74"/>
      <c r="AB328" s="74"/>
      <c r="AC328" s="74"/>
      <c r="AD328" s="74"/>
      <c r="AE328" s="74"/>
      <c r="AF328" s="74"/>
      <c r="AG328" s="74"/>
    </row>
    <row r="329" spans="1:33">
      <c r="A329" s="555"/>
    </row>
    <row r="330" spans="1:33">
      <c r="A330" s="555"/>
    </row>
    <row r="331" spans="1:33">
      <c r="A331" s="555"/>
    </row>
    <row r="332" spans="1:33">
      <c r="A332" s="555"/>
    </row>
    <row r="333" spans="1:33">
      <c r="A333" s="555"/>
    </row>
    <row r="334" spans="1:33" ht="16.5">
      <c r="A334" s="555"/>
      <c r="B334"/>
    </row>
    <row r="335" spans="1:33">
      <c r="A335" s="555"/>
    </row>
    <row r="336" spans="1:33">
      <c r="A336" s="555"/>
    </row>
    <row r="337" spans="1:1">
      <c r="A337" s="555"/>
    </row>
    <row r="338" spans="1:1">
      <c r="A338" s="555"/>
    </row>
    <row r="339" spans="1:1">
      <c r="A339" s="555"/>
    </row>
    <row r="340" spans="1:1">
      <c r="A340" s="555"/>
    </row>
    <row r="341" spans="1:1">
      <c r="A341" s="555"/>
    </row>
    <row r="342" spans="1:1">
      <c r="A342" s="555"/>
    </row>
    <row r="343" spans="1:1">
      <c r="A343" s="555"/>
    </row>
    <row r="344" spans="1:1">
      <c r="A344" s="555"/>
    </row>
    <row r="345" spans="1:1">
      <c r="A345" s="555"/>
    </row>
    <row r="346" spans="1:1">
      <c r="A346" s="555"/>
    </row>
    <row r="347" spans="1:1">
      <c r="A347" s="555"/>
    </row>
    <row r="348" spans="1:1">
      <c r="A348" s="555"/>
    </row>
    <row r="349" spans="1:1">
      <c r="A349" s="555"/>
    </row>
    <row r="350" spans="1:1">
      <c r="A350" s="555"/>
    </row>
    <row r="351" spans="1:1">
      <c r="A351" s="555"/>
    </row>
    <row r="352" spans="1:1">
      <c r="A352" s="555"/>
    </row>
    <row r="353" spans="1:1">
      <c r="A353" s="555"/>
    </row>
    <row r="354" spans="1:1">
      <c r="A354" s="555"/>
    </row>
    <row r="355" spans="1:1">
      <c r="A355" s="555"/>
    </row>
    <row r="356" spans="1:1">
      <c r="A356" s="555"/>
    </row>
    <row r="357" spans="1:1">
      <c r="A357" s="555"/>
    </row>
    <row r="358" spans="1:1">
      <c r="A358" s="555"/>
    </row>
    <row r="359" spans="1:1">
      <c r="A359" s="555"/>
    </row>
    <row r="360" spans="1:1">
      <c r="A360" s="555"/>
    </row>
    <row r="361" spans="1:1">
      <c r="A361" s="555"/>
    </row>
    <row r="362" spans="1:1">
      <c r="A362" s="555"/>
    </row>
    <row r="363" spans="1:1">
      <c r="A363" s="555"/>
    </row>
    <row r="364" spans="1:1">
      <c r="A364" s="555"/>
    </row>
    <row r="365" spans="1:1">
      <c r="A365" s="555"/>
    </row>
    <row r="366" spans="1:1">
      <c r="A366" s="555"/>
    </row>
    <row r="367" spans="1:1">
      <c r="A367" s="555"/>
    </row>
    <row r="368" spans="1:1">
      <c r="A368" s="555"/>
    </row>
    <row r="369" spans="1:1">
      <c r="A369" s="555"/>
    </row>
    <row r="370" spans="1:1">
      <c r="A370" s="555"/>
    </row>
    <row r="371" spans="1:1">
      <c r="A371" s="555"/>
    </row>
    <row r="372" spans="1:1">
      <c r="A372" s="555"/>
    </row>
    <row r="373" spans="1:1">
      <c r="A373" s="555"/>
    </row>
    <row r="374" spans="1:1">
      <c r="A374" s="555"/>
    </row>
    <row r="375" spans="1:1">
      <c r="A375" s="555"/>
    </row>
    <row r="376" spans="1:1">
      <c r="A376" s="555"/>
    </row>
    <row r="377" spans="1:1">
      <c r="A377" s="555"/>
    </row>
    <row r="378" spans="1:1">
      <c r="A378" s="555"/>
    </row>
    <row r="379" spans="1:1">
      <c r="A379" s="555"/>
    </row>
    <row r="380" spans="1:1">
      <c r="A380" s="555"/>
    </row>
    <row r="381" spans="1:1">
      <c r="A381" s="555"/>
    </row>
    <row r="382" spans="1:1">
      <c r="A382" s="555"/>
    </row>
    <row r="383" spans="1:1">
      <c r="A383" s="555"/>
    </row>
    <row r="384" spans="1:1">
      <c r="A384" s="555"/>
    </row>
    <row r="385" spans="1:1">
      <c r="A385" s="555"/>
    </row>
    <row r="386" spans="1:1">
      <c r="A386" s="555"/>
    </row>
    <row r="387" spans="1:1">
      <c r="A387" s="555"/>
    </row>
    <row r="388" spans="1:1">
      <c r="A388" s="555"/>
    </row>
    <row r="389" spans="1:1">
      <c r="A389" s="555"/>
    </row>
    <row r="390" spans="1:1">
      <c r="A390" s="555"/>
    </row>
    <row r="391" spans="1:1">
      <c r="A391" s="555"/>
    </row>
    <row r="392" spans="1:1">
      <c r="A392" s="555"/>
    </row>
    <row r="393" spans="1:1">
      <c r="A393" s="555"/>
    </row>
    <row r="394" spans="1:1">
      <c r="A394" s="555"/>
    </row>
    <row r="395" spans="1:1">
      <c r="A395" s="555"/>
    </row>
    <row r="396" spans="1:1">
      <c r="A396" s="555"/>
    </row>
    <row r="397" spans="1:1">
      <c r="A397" s="555"/>
    </row>
    <row r="398" spans="1:1">
      <c r="A398" s="555"/>
    </row>
    <row r="399" spans="1:1">
      <c r="A399" s="555"/>
    </row>
    <row r="400" spans="1:1">
      <c r="A400" s="555"/>
    </row>
    <row r="401" spans="1:1">
      <c r="A401" s="555"/>
    </row>
    <row r="402" spans="1:1">
      <c r="A402" s="555"/>
    </row>
    <row r="403" spans="1:1">
      <c r="A403" s="555"/>
    </row>
    <row r="404" spans="1:1">
      <c r="A404" s="555"/>
    </row>
    <row r="405" spans="1:1">
      <c r="A405" s="555"/>
    </row>
    <row r="406" spans="1:1">
      <c r="A406" s="555"/>
    </row>
    <row r="407" spans="1:1">
      <c r="A407" s="555"/>
    </row>
    <row r="408" spans="1:1">
      <c r="A408" s="555"/>
    </row>
    <row r="409" spans="1:1">
      <c r="A409" s="555"/>
    </row>
    <row r="410" spans="1:1">
      <c r="A410" s="555"/>
    </row>
    <row r="411" spans="1:1">
      <c r="A411" s="555"/>
    </row>
    <row r="412" spans="1:1">
      <c r="A412" s="555"/>
    </row>
    <row r="413" spans="1:1">
      <c r="A413" s="555"/>
    </row>
    <row r="414" spans="1:1">
      <c r="A414" s="555"/>
    </row>
    <row r="415" spans="1:1">
      <c r="A415" s="555"/>
    </row>
    <row r="416" spans="1:1">
      <c r="A416" s="555"/>
    </row>
    <row r="417" spans="1:1">
      <c r="A417" s="555"/>
    </row>
    <row r="418" spans="1:1">
      <c r="A418" s="555"/>
    </row>
    <row r="419" spans="1:1">
      <c r="A419" s="555"/>
    </row>
    <row r="420" spans="1:1">
      <c r="A420" s="555"/>
    </row>
    <row r="421" spans="1:1">
      <c r="A421" s="555"/>
    </row>
    <row r="422" spans="1:1">
      <c r="A422" s="555"/>
    </row>
    <row r="423" spans="1:1">
      <c r="A423" s="555"/>
    </row>
    <row r="424" spans="1:1">
      <c r="A424" s="555"/>
    </row>
    <row r="425" spans="1:1">
      <c r="A425" s="555"/>
    </row>
    <row r="426" spans="1:1">
      <c r="A426" s="555"/>
    </row>
    <row r="427" spans="1:1">
      <c r="A427" s="555"/>
    </row>
    <row r="428" spans="1:1">
      <c r="A428" s="555"/>
    </row>
    <row r="429" spans="1:1">
      <c r="A429" s="555"/>
    </row>
    <row r="430" spans="1:1">
      <c r="A430" s="555"/>
    </row>
    <row r="431" spans="1:1">
      <c r="A431" s="555"/>
    </row>
    <row r="432" spans="1:1">
      <c r="A432" s="555"/>
    </row>
    <row r="433" spans="1:1">
      <c r="A433" s="555"/>
    </row>
    <row r="434" spans="1:1">
      <c r="A434" s="555"/>
    </row>
    <row r="435" spans="1:1">
      <c r="A435" s="555"/>
    </row>
    <row r="436" spans="1:1">
      <c r="A436" s="555"/>
    </row>
    <row r="437" spans="1:1">
      <c r="A437" s="555"/>
    </row>
    <row r="438" spans="1:1">
      <c r="A438" s="555"/>
    </row>
    <row r="439" spans="1:1">
      <c r="A439" s="555"/>
    </row>
    <row r="440" spans="1:1">
      <c r="A440" s="555"/>
    </row>
    <row r="441" spans="1:1">
      <c r="A441" s="555"/>
    </row>
    <row r="442" spans="1:1">
      <c r="A442" s="555"/>
    </row>
    <row r="443" spans="1:1">
      <c r="A443" s="555"/>
    </row>
    <row r="444" spans="1:1">
      <c r="A444" s="555"/>
    </row>
    <row r="445" spans="1:1">
      <c r="A445" s="555"/>
    </row>
    <row r="446" spans="1:1">
      <c r="A446" s="555"/>
    </row>
    <row r="447" spans="1:1">
      <c r="A447" s="555"/>
    </row>
    <row r="448" spans="1:1">
      <c r="A448" s="555"/>
    </row>
    <row r="449" spans="1:1">
      <c r="A449" s="555"/>
    </row>
    <row r="450" spans="1:1">
      <c r="A450" s="555"/>
    </row>
    <row r="451" spans="1:1">
      <c r="A451" s="555"/>
    </row>
    <row r="452" spans="1:1">
      <c r="A452" s="555"/>
    </row>
    <row r="453" spans="1:1">
      <c r="A453" s="555"/>
    </row>
    <row r="454" spans="1:1">
      <c r="A454" s="555"/>
    </row>
    <row r="455" spans="1:1">
      <c r="A455" s="555"/>
    </row>
    <row r="456" spans="1:1">
      <c r="A456" s="555"/>
    </row>
    <row r="457" spans="1:1">
      <c r="A457" s="555"/>
    </row>
    <row r="458" spans="1:1">
      <c r="A458" s="555"/>
    </row>
    <row r="459" spans="1:1">
      <c r="A459" s="555"/>
    </row>
    <row r="460" spans="1:1">
      <c r="A460" s="555"/>
    </row>
    <row r="461" spans="1:1">
      <c r="A461" s="555"/>
    </row>
    <row r="462" spans="1:1">
      <c r="A462" s="555"/>
    </row>
    <row r="463" spans="1:1">
      <c r="A463" s="555"/>
    </row>
    <row r="464" spans="1:1">
      <c r="A464" s="555"/>
    </row>
    <row r="465" spans="1:1">
      <c r="A465" s="555"/>
    </row>
    <row r="466" spans="1:1">
      <c r="A466" s="555"/>
    </row>
    <row r="467" spans="1:1">
      <c r="A467" s="555"/>
    </row>
    <row r="468" spans="1:1">
      <c r="A468" s="555"/>
    </row>
    <row r="469" spans="1:1">
      <c r="A469" s="555"/>
    </row>
    <row r="470" spans="1:1">
      <c r="A470" s="555"/>
    </row>
    <row r="471" spans="1:1">
      <c r="A471" s="555"/>
    </row>
    <row r="472" spans="1:1">
      <c r="A472" s="555"/>
    </row>
    <row r="473" spans="1:1">
      <c r="A473" s="555"/>
    </row>
    <row r="474" spans="1:1">
      <c r="A474" s="555"/>
    </row>
    <row r="475" spans="1:1">
      <c r="A475" s="555"/>
    </row>
    <row r="476" spans="1:1">
      <c r="A476" s="555"/>
    </row>
    <row r="477" spans="1:1">
      <c r="A477" s="555"/>
    </row>
    <row r="478" spans="1:1">
      <c r="A478" s="555"/>
    </row>
    <row r="479" spans="1:1">
      <c r="A479" s="555"/>
    </row>
    <row r="480" spans="1:1">
      <c r="A480" s="555"/>
    </row>
    <row r="481" spans="1:1">
      <c r="A481" s="555"/>
    </row>
    <row r="482" spans="1:1">
      <c r="A482" s="555"/>
    </row>
    <row r="483" spans="1:1">
      <c r="A483" s="555"/>
    </row>
    <row r="484" spans="1:1">
      <c r="A484" s="555"/>
    </row>
    <row r="485" spans="1:1">
      <c r="A485" s="555"/>
    </row>
    <row r="486" spans="1:1">
      <c r="A486" s="555"/>
    </row>
    <row r="487" spans="1:1">
      <c r="A487" s="555"/>
    </row>
    <row r="488" spans="1:1">
      <c r="A488" s="555"/>
    </row>
    <row r="489" spans="1:1">
      <c r="A489" s="555"/>
    </row>
    <row r="490" spans="1:1">
      <c r="A490" s="555"/>
    </row>
    <row r="491" spans="1:1">
      <c r="A491" s="555"/>
    </row>
    <row r="492" spans="1:1">
      <c r="A492" s="555"/>
    </row>
    <row r="493" spans="1:1">
      <c r="A493" s="555"/>
    </row>
    <row r="494" spans="1:1">
      <c r="A494" s="555"/>
    </row>
    <row r="495" spans="1:1">
      <c r="A495" s="555"/>
    </row>
    <row r="496" spans="1:1">
      <c r="A496" s="555"/>
    </row>
    <row r="497" spans="1:1">
      <c r="A497" s="555"/>
    </row>
    <row r="498" spans="1:1">
      <c r="A498" s="555"/>
    </row>
    <row r="499" spans="1:1">
      <c r="A499" s="555"/>
    </row>
    <row r="500" spans="1:1">
      <c r="A500" s="555"/>
    </row>
    <row r="501" spans="1:1">
      <c r="A501" s="555"/>
    </row>
    <row r="502" spans="1:1">
      <c r="A502" s="555"/>
    </row>
    <row r="503" spans="1:1">
      <c r="A503" s="555"/>
    </row>
    <row r="504" spans="1:1">
      <c r="A504" s="555"/>
    </row>
    <row r="505" spans="1:1">
      <c r="A505" s="555"/>
    </row>
    <row r="506" spans="1:1">
      <c r="A506" s="555"/>
    </row>
    <row r="507" spans="1:1">
      <c r="A507" s="555"/>
    </row>
    <row r="508" spans="1:1">
      <c r="A508" s="555"/>
    </row>
    <row r="509" spans="1:1">
      <c r="A509" s="555"/>
    </row>
    <row r="510" spans="1:1">
      <c r="A510" s="555"/>
    </row>
    <row r="511" spans="1:1">
      <c r="A511" s="555"/>
    </row>
    <row r="512" spans="1:1">
      <c r="A512" s="555"/>
    </row>
    <row r="513" spans="1:1">
      <c r="A513" s="555"/>
    </row>
    <row r="514" spans="1:1">
      <c r="A514" s="555"/>
    </row>
    <row r="515" spans="1:1">
      <c r="A515" s="555"/>
    </row>
    <row r="516" spans="1:1">
      <c r="A516" s="555"/>
    </row>
    <row r="517" spans="1:1">
      <c r="A517" s="555"/>
    </row>
    <row r="518" spans="1:1">
      <c r="A518" s="555"/>
    </row>
    <row r="519" spans="1:1">
      <c r="A519" s="555"/>
    </row>
    <row r="520" spans="1:1">
      <c r="A520" s="555"/>
    </row>
    <row r="521" spans="1:1">
      <c r="A521" s="555"/>
    </row>
    <row r="522" spans="1:1">
      <c r="A522" s="555"/>
    </row>
    <row r="523" spans="1:1">
      <c r="A523" s="555"/>
    </row>
    <row r="524" spans="1:1">
      <c r="A524" s="555"/>
    </row>
    <row r="525" spans="1:1">
      <c r="A525" s="555"/>
    </row>
    <row r="526" spans="1:1">
      <c r="A526" s="555"/>
    </row>
    <row r="527" spans="1:1">
      <c r="A527" s="555"/>
    </row>
    <row r="528" spans="1:1">
      <c r="A528" s="555"/>
    </row>
    <row r="529" spans="1:1">
      <c r="A529" s="555"/>
    </row>
    <row r="530" spans="1:1">
      <c r="A530" s="555"/>
    </row>
    <row r="531" spans="1:1">
      <c r="A531" s="555"/>
    </row>
    <row r="532" spans="1:1">
      <c r="A532" s="555"/>
    </row>
    <row r="533" spans="1:1">
      <c r="A533" s="555"/>
    </row>
    <row r="534" spans="1:1">
      <c r="A534" s="555"/>
    </row>
    <row r="535" spans="1:1">
      <c r="A535" s="555"/>
    </row>
    <row r="536" spans="1:1">
      <c r="A536" s="555"/>
    </row>
    <row r="537" spans="1:1">
      <c r="A537" s="555"/>
    </row>
    <row r="538" spans="1:1">
      <c r="A538" s="555"/>
    </row>
    <row r="539" spans="1:1">
      <c r="A539" s="555"/>
    </row>
    <row r="540" spans="1:1">
      <c r="A540" s="555"/>
    </row>
    <row r="541" spans="1:1">
      <c r="A541" s="555"/>
    </row>
    <row r="542" spans="1:1">
      <c r="A542" s="555"/>
    </row>
    <row r="543" spans="1:1">
      <c r="A543" s="555"/>
    </row>
    <row r="544" spans="1:1">
      <c r="A544" s="555"/>
    </row>
    <row r="545" spans="1:1">
      <c r="A545" s="555"/>
    </row>
    <row r="546" spans="1:1">
      <c r="A546" s="555"/>
    </row>
    <row r="547" spans="1:1">
      <c r="A547" s="555"/>
    </row>
    <row r="548" spans="1:1">
      <c r="A548" s="555"/>
    </row>
    <row r="549" spans="1:1">
      <c r="A549" s="555"/>
    </row>
    <row r="550" spans="1:1">
      <c r="A550" s="555"/>
    </row>
    <row r="551" spans="1:1">
      <c r="A551" s="555"/>
    </row>
    <row r="552" spans="1:1">
      <c r="A552" s="555"/>
    </row>
    <row r="553" spans="1:1">
      <c r="A553" s="555"/>
    </row>
    <row r="554" spans="1:1">
      <c r="A554" s="555"/>
    </row>
    <row r="555" spans="1:1">
      <c r="A555" s="555"/>
    </row>
    <row r="556" spans="1:1">
      <c r="A556" s="555"/>
    </row>
    <row r="557" spans="1:1">
      <c r="A557" s="555"/>
    </row>
    <row r="558" spans="1:1">
      <c r="A558" s="555"/>
    </row>
    <row r="559" spans="1:1">
      <c r="A559" s="555"/>
    </row>
    <row r="560" spans="1:1">
      <c r="A560" s="555"/>
    </row>
    <row r="561" spans="1:1">
      <c r="A561" s="555"/>
    </row>
    <row r="562" spans="1:1">
      <c r="A562" s="555"/>
    </row>
    <row r="563" spans="1:1">
      <c r="A563" s="555"/>
    </row>
    <row r="564" spans="1:1">
      <c r="A564" s="555"/>
    </row>
    <row r="565" spans="1:1">
      <c r="A565" s="555"/>
    </row>
    <row r="566" spans="1:1">
      <c r="A566" s="555"/>
    </row>
    <row r="567" spans="1:1">
      <c r="A567" s="555"/>
    </row>
    <row r="568" spans="1:1">
      <c r="A568" s="555"/>
    </row>
    <row r="569" spans="1:1">
      <c r="A569" s="555"/>
    </row>
    <row r="570" spans="1:1">
      <c r="A570" s="555"/>
    </row>
    <row r="571" spans="1:1">
      <c r="A571" s="555"/>
    </row>
    <row r="572" spans="1:1">
      <c r="A572" s="555"/>
    </row>
    <row r="573" spans="1:1">
      <c r="A573" s="555"/>
    </row>
    <row r="574" spans="1:1">
      <c r="A574" s="555"/>
    </row>
    <row r="575" spans="1:1">
      <c r="A575" s="555"/>
    </row>
    <row r="576" spans="1:1">
      <c r="A576" s="555"/>
    </row>
    <row r="577" spans="1:1">
      <c r="A577" s="555"/>
    </row>
    <row r="578" spans="1:1">
      <c r="A578" s="555"/>
    </row>
    <row r="579" spans="1:1">
      <c r="A579" s="555"/>
    </row>
    <row r="580" spans="1:1">
      <c r="A580" s="555"/>
    </row>
    <row r="581" spans="1:1">
      <c r="A581" s="555"/>
    </row>
    <row r="582" spans="1:1">
      <c r="A582" s="555"/>
    </row>
    <row r="583" spans="1:1">
      <c r="A583" s="555"/>
    </row>
    <row r="584" spans="1:1">
      <c r="A584" s="555"/>
    </row>
    <row r="585" spans="1:1">
      <c r="A585" s="555"/>
    </row>
    <row r="586" spans="1:1">
      <c r="A586" s="555"/>
    </row>
    <row r="587" spans="1:1">
      <c r="A587" s="555"/>
    </row>
    <row r="588" spans="1:1">
      <c r="A588" s="555"/>
    </row>
    <row r="589" spans="1:1">
      <c r="A589" s="555"/>
    </row>
    <row r="590" spans="1:1">
      <c r="A590" s="555"/>
    </row>
    <row r="591" spans="1:1">
      <c r="A591" s="555"/>
    </row>
    <row r="592" spans="1:1">
      <c r="A592" s="555"/>
    </row>
    <row r="593" spans="1:1">
      <c r="A593" s="555"/>
    </row>
    <row r="594" spans="1:1">
      <c r="A594" s="555"/>
    </row>
    <row r="595" spans="1:1">
      <c r="A595" s="555"/>
    </row>
    <row r="596" spans="1:1">
      <c r="A596" s="555"/>
    </row>
    <row r="597" spans="1:1">
      <c r="A597" s="555"/>
    </row>
    <row r="598" spans="1:1">
      <c r="A598" s="555"/>
    </row>
    <row r="599" spans="1:1">
      <c r="A599" s="555"/>
    </row>
    <row r="600" spans="1:1">
      <c r="A600" s="555"/>
    </row>
    <row r="601" spans="1:1">
      <c r="A601" s="555"/>
    </row>
    <row r="602" spans="1:1">
      <c r="A602" s="555"/>
    </row>
    <row r="603" spans="1:1">
      <c r="A603" s="555"/>
    </row>
    <row r="604" spans="1:1">
      <c r="A604" s="555"/>
    </row>
    <row r="605" spans="1:1">
      <c r="A605" s="555"/>
    </row>
    <row r="606" spans="1:1">
      <c r="A606" s="555"/>
    </row>
    <row r="607" spans="1:1">
      <c r="A607" s="555"/>
    </row>
    <row r="608" spans="1:1">
      <c r="A608" s="555"/>
    </row>
    <row r="609" spans="1:1">
      <c r="A609" s="555"/>
    </row>
    <row r="610" spans="1:1">
      <c r="A610" s="555"/>
    </row>
    <row r="611" spans="1:1">
      <c r="A611" s="555"/>
    </row>
    <row r="612" spans="1:1">
      <c r="A612" s="555"/>
    </row>
    <row r="613" spans="1:1">
      <c r="A613" s="555"/>
    </row>
    <row r="614" spans="1:1">
      <c r="A614" s="555"/>
    </row>
    <row r="615" spans="1:1">
      <c r="A615" s="555"/>
    </row>
    <row r="616" spans="1:1">
      <c r="A616" s="555"/>
    </row>
    <row r="617" spans="1:1">
      <c r="A617" s="555"/>
    </row>
    <row r="618" spans="1:1">
      <c r="A618" s="555"/>
    </row>
    <row r="619" spans="1:1">
      <c r="A619" s="555"/>
    </row>
    <row r="620" spans="1:1">
      <c r="A620" s="555"/>
    </row>
    <row r="621" spans="1:1">
      <c r="A621" s="555"/>
    </row>
    <row r="622" spans="1:1">
      <c r="A622" s="555"/>
    </row>
    <row r="623" spans="1:1">
      <c r="A623" s="555"/>
    </row>
    <row r="624" spans="1:1">
      <c r="A624" s="555"/>
    </row>
    <row r="625" spans="1:1">
      <c r="A625" s="555"/>
    </row>
    <row r="626" spans="1:1">
      <c r="A626" s="555"/>
    </row>
    <row r="627" spans="1:1">
      <c r="A627" s="555"/>
    </row>
    <row r="628" spans="1:1">
      <c r="A628" s="555"/>
    </row>
    <row r="629" spans="1:1">
      <c r="A629" s="555"/>
    </row>
    <row r="630" spans="1:1">
      <c r="A630" s="555"/>
    </row>
    <row r="631" spans="1:1">
      <c r="A631" s="555"/>
    </row>
    <row r="632" spans="1:1">
      <c r="A632" s="555"/>
    </row>
    <row r="633" spans="1:1">
      <c r="A633" s="555"/>
    </row>
    <row r="634" spans="1:1">
      <c r="A634" s="555"/>
    </row>
    <row r="635" spans="1:1">
      <c r="A635" s="555"/>
    </row>
    <row r="636" spans="1:1">
      <c r="A636" s="555"/>
    </row>
    <row r="637" spans="1:1">
      <c r="A637" s="555"/>
    </row>
    <row r="638" spans="1:1">
      <c r="A638" s="555"/>
    </row>
    <row r="639" spans="1:1">
      <c r="A639" s="555"/>
    </row>
    <row r="640" spans="1:1">
      <c r="A640" s="555"/>
    </row>
    <row r="641" spans="1:1">
      <c r="A641" s="555"/>
    </row>
    <row r="642" spans="1:1">
      <c r="A642" s="555"/>
    </row>
    <row r="643" spans="1:1">
      <c r="A643" s="555"/>
    </row>
    <row r="644" spans="1:1">
      <c r="A644" s="555"/>
    </row>
    <row r="645" spans="1:1">
      <c r="A645" s="555"/>
    </row>
    <row r="646" spans="1:1">
      <c r="A646" s="555"/>
    </row>
    <row r="647" spans="1:1">
      <c r="A647" s="555"/>
    </row>
    <row r="648" spans="1:1">
      <c r="A648" s="555"/>
    </row>
    <row r="649" spans="1:1">
      <c r="A649" s="555"/>
    </row>
    <row r="650" spans="1:1">
      <c r="A650" s="555"/>
    </row>
    <row r="651" spans="1:1">
      <c r="A651" s="555"/>
    </row>
    <row r="652" spans="1:1">
      <c r="A652" s="555"/>
    </row>
    <row r="653" spans="1:1">
      <c r="A653" s="555"/>
    </row>
    <row r="654" spans="1:1">
      <c r="A654" s="555"/>
    </row>
    <row r="655" spans="1:1">
      <c r="A655" s="555"/>
    </row>
    <row r="656" spans="1:1">
      <c r="A656" s="555"/>
    </row>
    <row r="657" spans="1:1">
      <c r="A657" s="555"/>
    </row>
    <row r="658" spans="1:1">
      <c r="A658" s="555"/>
    </row>
    <row r="659" spans="1:1">
      <c r="A659" s="555"/>
    </row>
    <row r="660" spans="1:1">
      <c r="A660" s="555"/>
    </row>
    <row r="661" spans="1:1">
      <c r="A661" s="555"/>
    </row>
    <row r="662" spans="1:1">
      <c r="A662" s="555"/>
    </row>
    <row r="663" spans="1:1">
      <c r="A663" s="555"/>
    </row>
    <row r="664" spans="1:1">
      <c r="A664" s="555"/>
    </row>
    <row r="665" spans="1:1">
      <c r="A665" s="555"/>
    </row>
    <row r="666" spans="1:1">
      <c r="A666" s="555"/>
    </row>
    <row r="667" spans="1:1">
      <c r="A667" s="555"/>
    </row>
    <row r="668" spans="1:1">
      <c r="A668" s="555"/>
    </row>
    <row r="669" spans="1:1">
      <c r="A669" s="555"/>
    </row>
    <row r="670" spans="1:1">
      <c r="A670" s="555"/>
    </row>
    <row r="671" spans="1:1">
      <c r="A671" s="555"/>
    </row>
    <row r="672" spans="1:1">
      <c r="A672" s="555"/>
    </row>
    <row r="673" spans="1:1">
      <c r="A673" s="555"/>
    </row>
    <row r="674" spans="1:1">
      <c r="A674" s="555"/>
    </row>
    <row r="675" spans="1:1">
      <c r="A675" s="555"/>
    </row>
    <row r="676" spans="1:1">
      <c r="A676" s="555"/>
    </row>
    <row r="677" spans="1:1">
      <c r="A677" s="555"/>
    </row>
    <row r="678" spans="1:1">
      <c r="A678" s="555"/>
    </row>
    <row r="679" spans="1:1">
      <c r="A679" s="555"/>
    </row>
    <row r="680" spans="1:1">
      <c r="A680" s="555"/>
    </row>
    <row r="681" spans="1:1">
      <c r="A681" s="555"/>
    </row>
    <row r="682" spans="1:1">
      <c r="A682" s="555"/>
    </row>
    <row r="683" spans="1:1">
      <c r="A683" s="555"/>
    </row>
    <row r="684" spans="1:1">
      <c r="A684" s="555"/>
    </row>
    <row r="685" spans="1:1">
      <c r="A685" s="555"/>
    </row>
    <row r="686" spans="1:1">
      <c r="A686" s="555"/>
    </row>
    <row r="687" spans="1:1">
      <c r="A687" s="555"/>
    </row>
    <row r="688" spans="1:1">
      <c r="A688" s="555"/>
    </row>
    <row r="689" spans="1:1">
      <c r="A689" s="555"/>
    </row>
    <row r="690" spans="1:1">
      <c r="A690" s="555"/>
    </row>
    <row r="691" spans="1:1">
      <c r="A691" s="555"/>
    </row>
    <row r="692" spans="1:1">
      <c r="A692" s="555"/>
    </row>
    <row r="693" spans="1:1">
      <c r="A693" s="555"/>
    </row>
    <row r="694" spans="1:1">
      <c r="A694" s="555"/>
    </row>
    <row r="695" spans="1:1">
      <c r="A695" s="555"/>
    </row>
    <row r="696" spans="1:1">
      <c r="A696" s="555"/>
    </row>
    <row r="697" spans="1:1">
      <c r="A697" s="555"/>
    </row>
    <row r="698" spans="1:1">
      <c r="A698" s="555"/>
    </row>
    <row r="699" spans="1:1">
      <c r="A699" s="555"/>
    </row>
    <row r="700" spans="1:1">
      <c r="A700" s="555"/>
    </row>
    <row r="701" spans="1:1">
      <c r="A701" s="555"/>
    </row>
    <row r="702" spans="1:1">
      <c r="A702" s="555"/>
    </row>
    <row r="703" spans="1:1">
      <c r="A703" s="555"/>
    </row>
    <row r="704" spans="1:1">
      <c r="A704" s="555"/>
    </row>
    <row r="705" spans="1:1">
      <c r="A705" s="555"/>
    </row>
    <row r="706" spans="1:1">
      <c r="A706" s="555"/>
    </row>
    <row r="707" spans="1:1">
      <c r="A707" s="555"/>
    </row>
    <row r="708" spans="1:1">
      <c r="A708" s="555"/>
    </row>
    <row r="709" spans="1:1">
      <c r="A709" s="555"/>
    </row>
    <row r="710" spans="1:1">
      <c r="A710" s="555"/>
    </row>
    <row r="711" spans="1:1">
      <c r="A711" s="555"/>
    </row>
    <row r="712" spans="1:1">
      <c r="A712" s="555"/>
    </row>
    <row r="713" spans="1:1">
      <c r="A713" s="555"/>
    </row>
    <row r="714" spans="1:1">
      <c r="A714" s="555"/>
    </row>
    <row r="715" spans="1:1">
      <c r="A715" s="555"/>
    </row>
    <row r="716" spans="1:1">
      <c r="A716" s="555"/>
    </row>
    <row r="717" spans="1:1">
      <c r="A717" s="555"/>
    </row>
    <row r="718" spans="1:1">
      <c r="A718" s="555"/>
    </row>
    <row r="719" spans="1:1">
      <c r="A719" s="555"/>
    </row>
    <row r="720" spans="1:1">
      <c r="A720" s="555"/>
    </row>
    <row r="721" spans="1:1">
      <c r="A721" s="555"/>
    </row>
    <row r="722" spans="1:1">
      <c r="A722" s="555"/>
    </row>
    <row r="723" spans="1:1">
      <c r="A723" s="555"/>
    </row>
    <row r="724" spans="1:1">
      <c r="A724" s="555"/>
    </row>
    <row r="725" spans="1:1">
      <c r="A725" s="555"/>
    </row>
    <row r="726" spans="1:1">
      <c r="A726" s="555"/>
    </row>
    <row r="727" spans="1:1">
      <c r="A727" s="555"/>
    </row>
    <row r="728" spans="1:1">
      <c r="A728" s="555"/>
    </row>
    <row r="729" spans="1:1">
      <c r="A729" s="555"/>
    </row>
    <row r="730" spans="1:1">
      <c r="A730" s="555"/>
    </row>
    <row r="731" spans="1:1">
      <c r="A731" s="555"/>
    </row>
    <row r="732" spans="1:1">
      <c r="A732" s="555"/>
    </row>
    <row r="733" spans="1:1">
      <c r="A733" s="555"/>
    </row>
    <row r="734" spans="1:1">
      <c r="A734" s="555"/>
    </row>
    <row r="735" spans="1:1">
      <c r="A735" s="555"/>
    </row>
    <row r="736" spans="1:1">
      <c r="A736" s="555"/>
    </row>
    <row r="737" spans="1:1">
      <c r="A737" s="555"/>
    </row>
    <row r="738" spans="1:1">
      <c r="A738" s="555"/>
    </row>
    <row r="739" spans="1:1">
      <c r="A739" s="555"/>
    </row>
    <row r="740" spans="1:1">
      <c r="A740" s="555"/>
    </row>
    <row r="741" spans="1:1">
      <c r="A741" s="555"/>
    </row>
    <row r="742" spans="1:1">
      <c r="A742" s="555"/>
    </row>
    <row r="743" spans="1:1">
      <c r="A743" s="555"/>
    </row>
    <row r="744" spans="1:1">
      <c r="A744" s="555"/>
    </row>
    <row r="745" spans="1:1">
      <c r="A745" s="555"/>
    </row>
    <row r="746" spans="1:1">
      <c r="A746" s="555"/>
    </row>
    <row r="747" spans="1:1">
      <c r="A747" s="555"/>
    </row>
    <row r="748" spans="1:1">
      <c r="A748" s="555"/>
    </row>
    <row r="749" spans="1:1">
      <c r="A749" s="555"/>
    </row>
    <row r="750" spans="1:1">
      <c r="A750" s="555"/>
    </row>
    <row r="751" spans="1:1">
      <c r="A751" s="555"/>
    </row>
    <row r="752" spans="1:1">
      <c r="A752" s="555"/>
    </row>
    <row r="753" spans="1:1">
      <c r="A753" s="555"/>
    </row>
    <row r="754" spans="1:1">
      <c r="A754" s="555"/>
    </row>
    <row r="755" spans="1:1">
      <c r="A755" s="555"/>
    </row>
    <row r="756" spans="1:1">
      <c r="A756" s="555"/>
    </row>
    <row r="757" spans="1:1">
      <c r="A757" s="555"/>
    </row>
    <row r="758" spans="1:1">
      <c r="A758" s="555"/>
    </row>
    <row r="759" spans="1:1">
      <c r="A759" s="555"/>
    </row>
    <row r="760" spans="1:1">
      <c r="A760" s="555"/>
    </row>
    <row r="761" spans="1:1">
      <c r="A761" s="555"/>
    </row>
    <row r="762" spans="1:1">
      <c r="A762" s="555"/>
    </row>
    <row r="763" spans="1:1">
      <c r="A763" s="555"/>
    </row>
    <row r="764" spans="1:1">
      <c r="A764" s="555"/>
    </row>
    <row r="765" spans="1:1">
      <c r="A765" s="555"/>
    </row>
    <row r="766" spans="1:1">
      <c r="A766" s="555"/>
    </row>
    <row r="767" spans="1:1">
      <c r="A767" s="555"/>
    </row>
    <row r="768" spans="1:1">
      <c r="A768" s="555"/>
    </row>
    <row r="769" spans="1:1">
      <c r="A769" s="555"/>
    </row>
    <row r="770" spans="1:1">
      <c r="A770" s="555"/>
    </row>
    <row r="771" spans="1:1">
      <c r="A771" s="555"/>
    </row>
    <row r="772" spans="1:1">
      <c r="A772" s="555"/>
    </row>
    <row r="773" spans="1:1">
      <c r="A773" s="555"/>
    </row>
    <row r="774" spans="1:1">
      <c r="A774" s="555"/>
    </row>
    <row r="775" spans="1:1">
      <c r="A775" s="555"/>
    </row>
    <row r="776" spans="1:1">
      <c r="A776" s="555"/>
    </row>
    <row r="777" spans="1:1">
      <c r="A777" s="555"/>
    </row>
    <row r="778" spans="1:1">
      <c r="A778" s="555"/>
    </row>
    <row r="779" spans="1:1">
      <c r="A779" s="555"/>
    </row>
    <row r="780" spans="1:1">
      <c r="A780" s="555"/>
    </row>
    <row r="781" spans="1:1">
      <c r="A781" s="555"/>
    </row>
    <row r="782" spans="1:1">
      <c r="A782" s="555"/>
    </row>
    <row r="783" spans="1:1">
      <c r="A783" s="555"/>
    </row>
    <row r="784" spans="1:1">
      <c r="A784" s="555"/>
    </row>
    <row r="785" spans="1:1">
      <c r="A785" s="555"/>
    </row>
    <row r="786" spans="1:1">
      <c r="A786" s="555"/>
    </row>
    <row r="787" spans="1:1">
      <c r="A787" s="555"/>
    </row>
    <row r="788" spans="1:1">
      <c r="A788" s="555"/>
    </row>
    <row r="789" spans="1:1">
      <c r="A789" s="555"/>
    </row>
    <row r="790" spans="1:1">
      <c r="A790" s="555"/>
    </row>
    <row r="791" spans="1:1">
      <c r="A791" s="555"/>
    </row>
    <row r="792" spans="1:1">
      <c r="A792" s="555"/>
    </row>
    <row r="793" spans="1:1">
      <c r="A793" s="555"/>
    </row>
    <row r="794" spans="1:1">
      <c r="A794" s="555"/>
    </row>
    <row r="795" spans="1:1">
      <c r="A795" s="555"/>
    </row>
    <row r="796" spans="1:1">
      <c r="A796" s="555"/>
    </row>
    <row r="797" spans="1:1">
      <c r="A797" s="555"/>
    </row>
    <row r="798" spans="1:1">
      <c r="A798" s="555"/>
    </row>
    <row r="799" spans="1:1">
      <c r="A799" s="555"/>
    </row>
    <row r="800" spans="1:1">
      <c r="A800" s="555"/>
    </row>
    <row r="801" spans="1:1">
      <c r="A801" s="555"/>
    </row>
    <row r="802" spans="1:1">
      <c r="A802" s="555"/>
    </row>
    <row r="803" spans="1:1">
      <c r="A803" s="555"/>
    </row>
    <row r="804" spans="1:1">
      <c r="A804" s="555"/>
    </row>
    <row r="805" spans="1:1">
      <c r="A805" s="555"/>
    </row>
    <row r="806" spans="1:1">
      <c r="A806" s="555"/>
    </row>
    <row r="807" spans="1:1">
      <c r="A807" s="555"/>
    </row>
    <row r="808" spans="1:1">
      <c r="A808" s="555"/>
    </row>
    <row r="809" spans="1:1">
      <c r="A809" s="555"/>
    </row>
    <row r="810" spans="1:1">
      <c r="A810" s="555"/>
    </row>
    <row r="811" spans="1:1">
      <c r="A811" s="555"/>
    </row>
    <row r="812" spans="1:1">
      <c r="A812" s="555"/>
    </row>
    <row r="813" spans="1:1">
      <c r="A813" s="555"/>
    </row>
    <row r="814" spans="1:1">
      <c r="A814" s="555"/>
    </row>
    <row r="815" spans="1:1">
      <c r="A815" s="555"/>
    </row>
    <row r="816" spans="1:1">
      <c r="A816" s="555"/>
    </row>
    <row r="817" spans="1:1">
      <c r="A817" s="555"/>
    </row>
    <row r="818" spans="1:1">
      <c r="A818" s="555"/>
    </row>
    <row r="819" spans="1:1">
      <c r="A819" s="555"/>
    </row>
    <row r="820" spans="1:1">
      <c r="A820" s="555"/>
    </row>
    <row r="821" spans="1:1">
      <c r="A821" s="555"/>
    </row>
    <row r="822" spans="1:1">
      <c r="A822" s="555"/>
    </row>
    <row r="823" spans="1:1">
      <c r="A823" s="555"/>
    </row>
    <row r="824" spans="1:1">
      <c r="A824" s="555"/>
    </row>
    <row r="825" spans="1:1">
      <c r="A825" s="555"/>
    </row>
    <row r="826" spans="1:1">
      <c r="A826" s="555"/>
    </row>
    <row r="827" spans="1:1">
      <c r="A827" s="555"/>
    </row>
    <row r="828" spans="1:1">
      <c r="A828" s="555"/>
    </row>
    <row r="829" spans="1:1">
      <c r="A829" s="555"/>
    </row>
    <row r="830" spans="1:1">
      <c r="A830" s="555"/>
    </row>
    <row r="831" spans="1:1">
      <c r="A831" s="555"/>
    </row>
    <row r="832" spans="1:1">
      <c r="A832" s="555"/>
    </row>
    <row r="833" spans="1:1">
      <c r="A833" s="555"/>
    </row>
    <row r="834" spans="1:1">
      <c r="A834" s="555"/>
    </row>
    <row r="835" spans="1:1">
      <c r="A835" s="555"/>
    </row>
    <row r="836" spans="1:1">
      <c r="A836" s="555"/>
    </row>
    <row r="837" spans="1:1">
      <c r="A837" s="555"/>
    </row>
    <row r="838" spans="1:1">
      <c r="A838" s="555"/>
    </row>
    <row r="839" spans="1:1">
      <c r="A839" s="555"/>
    </row>
    <row r="840" spans="1:1">
      <c r="A840" s="555"/>
    </row>
    <row r="841" spans="1:1">
      <c r="A841" s="555"/>
    </row>
    <row r="842" spans="1:1">
      <c r="A842" s="555"/>
    </row>
    <row r="843" spans="1:1">
      <c r="A843" s="555"/>
    </row>
    <row r="844" spans="1:1">
      <c r="A844" s="555"/>
    </row>
    <row r="845" spans="1:1">
      <c r="A845" s="555"/>
    </row>
    <row r="846" spans="1:1">
      <c r="A846" s="555"/>
    </row>
    <row r="847" spans="1:1">
      <c r="A847" s="555"/>
    </row>
    <row r="848" spans="1:1">
      <c r="A848" s="555"/>
    </row>
    <row r="849" spans="1:1">
      <c r="A849" s="555"/>
    </row>
    <row r="850" spans="1:1">
      <c r="A850" s="555"/>
    </row>
    <row r="851" spans="1:1">
      <c r="A851" s="555"/>
    </row>
    <row r="852" spans="1:1">
      <c r="A852" s="555"/>
    </row>
    <row r="853" spans="1:1">
      <c r="A853" s="555"/>
    </row>
    <row r="854" spans="1:1">
      <c r="A854" s="555"/>
    </row>
    <row r="855" spans="1:1">
      <c r="A855" s="555"/>
    </row>
    <row r="856" spans="1:1">
      <c r="A856" s="555"/>
    </row>
    <row r="857" spans="1:1">
      <c r="A857" s="555"/>
    </row>
    <row r="858" spans="1:1">
      <c r="A858" s="555"/>
    </row>
    <row r="859" spans="1:1">
      <c r="A859" s="555"/>
    </row>
    <row r="860" spans="1:1">
      <c r="A860" s="555"/>
    </row>
    <row r="861" spans="1:1">
      <c r="A861" s="555"/>
    </row>
    <row r="862" spans="1:1">
      <c r="A862" s="555"/>
    </row>
    <row r="863" spans="1:1">
      <c r="A863" s="555"/>
    </row>
    <row r="864" spans="1:1">
      <c r="A864" s="555"/>
    </row>
    <row r="865" spans="1:1">
      <c r="A865" s="555"/>
    </row>
    <row r="866" spans="1:1">
      <c r="A866" s="555"/>
    </row>
    <row r="867" spans="1:1">
      <c r="A867" s="555"/>
    </row>
    <row r="868" spans="1:1">
      <c r="A868" s="555"/>
    </row>
    <row r="869" spans="1:1">
      <c r="A869" s="555"/>
    </row>
    <row r="870" spans="1:1">
      <c r="A870" s="555"/>
    </row>
    <row r="871" spans="1:1">
      <c r="A871" s="555"/>
    </row>
    <row r="872" spans="1:1">
      <c r="A872" s="555"/>
    </row>
    <row r="873" spans="1:1">
      <c r="A873" s="555"/>
    </row>
    <row r="874" spans="1:1">
      <c r="A874" s="555"/>
    </row>
    <row r="875" spans="1:1">
      <c r="A875" s="555"/>
    </row>
    <row r="876" spans="1:1">
      <c r="A876" s="555"/>
    </row>
    <row r="877" spans="1:1">
      <c r="A877" s="555"/>
    </row>
    <row r="878" spans="1:1">
      <c r="A878" s="555"/>
    </row>
    <row r="879" spans="1:1">
      <c r="A879" s="555"/>
    </row>
    <row r="880" spans="1:1">
      <c r="A880" s="555"/>
    </row>
    <row r="881" spans="1:1">
      <c r="A881" s="555"/>
    </row>
    <row r="882" spans="1:1">
      <c r="A882" s="555"/>
    </row>
    <row r="883" spans="1:1">
      <c r="A883" s="555"/>
    </row>
    <row r="884" spans="1:1">
      <c r="A884" s="555"/>
    </row>
    <row r="885" spans="1:1">
      <c r="A885" s="555"/>
    </row>
    <row r="886" spans="1:1">
      <c r="A886" s="555"/>
    </row>
    <row r="887" spans="1:1">
      <c r="A887" s="555"/>
    </row>
    <row r="888" spans="1:1">
      <c r="A888" s="555"/>
    </row>
    <row r="889" spans="1:1">
      <c r="A889" s="555"/>
    </row>
    <row r="890" spans="1:1">
      <c r="A890" s="555"/>
    </row>
    <row r="891" spans="1:1">
      <c r="A891" s="555"/>
    </row>
    <row r="892" spans="1:1">
      <c r="A892" s="555"/>
    </row>
    <row r="893" spans="1:1">
      <c r="A893" s="555"/>
    </row>
    <row r="894" spans="1:1">
      <c r="A894" s="555"/>
    </row>
    <row r="895" spans="1:1">
      <c r="A895" s="555"/>
    </row>
    <row r="896" spans="1:1">
      <c r="A896" s="555"/>
    </row>
    <row r="897" spans="1:1">
      <c r="A897" s="555"/>
    </row>
    <row r="898" spans="1:1">
      <c r="A898" s="555"/>
    </row>
    <row r="899" spans="1:1">
      <c r="A899" s="555"/>
    </row>
    <row r="900" spans="1:1">
      <c r="A900" s="555"/>
    </row>
    <row r="901" spans="1:1">
      <c r="A901" s="555"/>
    </row>
    <row r="902" spans="1:1">
      <c r="A902" s="555"/>
    </row>
    <row r="903" spans="1:1">
      <c r="A903" s="555"/>
    </row>
    <row r="904" spans="1:1">
      <c r="A904" s="555"/>
    </row>
    <row r="905" spans="1:1">
      <c r="A905" s="555"/>
    </row>
    <row r="906" spans="1:1">
      <c r="A906" s="555"/>
    </row>
    <row r="907" spans="1:1">
      <c r="A907" s="555"/>
    </row>
    <row r="908" spans="1:1">
      <c r="A908" s="555"/>
    </row>
    <row r="909" spans="1:1">
      <c r="A909" s="555"/>
    </row>
    <row r="910" spans="1:1">
      <c r="A910" s="555"/>
    </row>
    <row r="911" spans="1:1">
      <c r="A911" s="555"/>
    </row>
    <row r="912" spans="1:1">
      <c r="A912" s="555"/>
    </row>
    <row r="913" spans="1:1">
      <c r="A913" s="555"/>
    </row>
    <row r="914" spans="1:1">
      <c r="A914" s="555"/>
    </row>
    <row r="915" spans="1:1">
      <c r="A915" s="555"/>
    </row>
    <row r="916" spans="1:1">
      <c r="A916" s="555"/>
    </row>
    <row r="917" spans="1:1">
      <c r="A917" s="555"/>
    </row>
    <row r="918" spans="1:1">
      <c r="A918" s="555"/>
    </row>
    <row r="919" spans="1:1">
      <c r="A919" s="555"/>
    </row>
    <row r="920" spans="1:1">
      <c r="A920" s="555"/>
    </row>
    <row r="921" spans="1:1">
      <c r="A921" s="555"/>
    </row>
    <row r="922" spans="1:1">
      <c r="A922" s="555"/>
    </row>
    <row r="923" spans="1:1">
      <c r="A923" s="555"/>
    </row>
    <row r="924" spans="1:1">
      <c r="A924" s="555"/>
    </row>
    <row r="925" spans="1:1">
      <c r="A925" s="555"/>
    </row>
    <row r="926" spans="1:1">
      <c r="A926" s="555"/>
    </row>
    <row r="927" spans="1:1">
      <c r="A927" s="555"/>
    </row>
    <row r="928" spans="1:1">
      <c r="A928" s="555"/>
    </row>
    <row r="929" spans="1:1">
      <c r="A929" s="555"/>
    </row>
    <row r="930" spans="1:1">
      <c r="A930" s="555"/>
    </row>
    <row r="931" spans="1:1">
      <c r="A931" s="555"/>
    </row>
    <row r="932" spans="1:1">
      <c r="A932" s="555"/>
    </row>
    <row r="933" spans="1:1">
      <c r="A933" s="555"/>
    </row>
    <row r="934" spans="1:1">
      <c r="A934" s="555"/>
    </row>
    <row r="935" spans="1:1">
      <c r="A935" s="555"/>
    </row>
    <row r="936" spans="1:1">
      <c r="A936" s="555"/>
    </row>
    <row r="937" spans="1:1">
      <c r="A937" s="555"/>
    </row>
    <row r="938" spans="1:1">
      <c r="A938" s="555"/>
    </row>
    <row r="939" spans="1:1">
      <c r="A939" s="555"/>
    </row>
    <row r="940" spans="1:1">
      <c r="A940" s="555"/>
    </row>
    <row r="941" spans="1:1">
      <c r="A941" s="555"/>
    </row>
    <row r="942" spans="1:1">
      <c r="A942" s="555"/>
    </row>
    <row r="943" spans="1:1">
      <c r="A943" s="555"/>
    </row>
    <row r="944" spans="1:1">
      <c r="A944" s="555"/>
    </row>
    <row r="945" spans="1:1">
      <c r="A945" s="555"/>
    </row>
    <row r="946" spans="1:1">
      <c r="A946" s="555"/>
    </row>
    <row r="947" spans="1:1">
      <c r="A947" s="555"/>
    </row>
    <row r="948" spans="1:1">
      <c r="A948" s="555"/>
    </row>
    <row r="949" spans="1:1">
      <c r="A949" s="555"/>
    </row>
    <row r="950" spans="1:1">
      <c r="A950" s="555"/>
    </row>
    <row r="951" spans="1:1">
      <c r="A951" s="555"/>
    </row>
    <row r="952" spans="1:1">
      <c r="A952" s="555"/>
    </row>
    <row r="953" spans="1:1">
      <c r="A953" s="555"/>
    </row>
    <row r="954" spans="1:1">
      <c r="A954" s="555"/>
    </row>
    <row r="955" spans="1:1">
      <c r="A955" s="555"/>
    </row>
    <row r="956" spans="1:1">
      <c r="A956" s="555"/>
    </row>
    <row r="957" spans="1:1">
      <c r="A957" s="555"/>
    </row>
    <row r="958" spans="1:1">
      <c r="A958" s="555"/>
    </row>
    <row r="959" spans="1:1">
      <c r="A959" s="555"/>
    </row>
    <row r="960" spans="1:1">
      <c r="A960" s="555"/>
    </row>
    <row r="961" spans="1:1">
      <c r="A961" s="555"/>
    </row>
    <row r="962" spans="1:1">
      <c r="A962" s="555"/>
    </row>
    <row r="963" spans="1:1">
      <c r="A963" s="555"/>
    </row>
    <row r="964" spans="1:1">
      <c r="A964" s="555"/>
    </row>
    <row r="965" spans="1:1">
      <c r="A965" s="555"/>
    </row>
    <row r="966" spans="1:1">
      <c r="A966" s="555"/>
    </row>
    <row r="967" spans="1:1">
      <c r="A967" s="555"/>
    </row>
    <row r="968" spans="1:1">
      <c r="A968" s="555"/>
    </row>
    <row r="969" spans="1:1">
      <c r="A969" s="555"/>
    </row>
    <row r="970" spans="1:1">
      <c r="A970" s="555"/>
    </row>
    <row r="971" spans="1:1">
      <c r="A971" s="555"/>
    </row>
    <row r="972" spans="1:1">
      <c r="A972" s="555"/>
    </row>
    <row r="973" spans="1:1">
      <c r="A973" s="555"/>
    </row>
    <row r="974" spans="1:1">
      <c r="A974" s="555"/>
    </row>
    <row r="975" spans="1:1">
      <c r="A975" s="555"/>
    </row>
    <row r="976" spans="1:1">
      <c r="A976" s="555"/>
    </row>
    <row r="977" spans="1:1">
      <c r="A977" s="555"/>
    </row>
    <row r="978" spans="1:1">
      <c r="A978" s="555"/>
    </row>
    <row r="979" spans="1:1">
      <c r="A979" s="555"/>
    </row>
    <row r="980" spans="1:1">
      <c r="A980" s="555"/>
    </row>
    <row r="981" spans="1:1">
      <c r="A981" s="555"/>
    </row>
    <row r="982" spans="1:1">
      <c r="A982" s="555"/>
    </row>
    <row r="983" spans="1:1">
      <c r="A983" s="555"/>
    </row>
    <row r="984" spans="1:1">
      <c r="A984" s="555"/>
    </row>
    <row r="985" spans="1:1">
      <c r="A985" s="555"/>
    </row>
    <row r="986" spans="1:1">
      <c r="A986" s="555"/>
    </row>
    <row r="987" spans="1:1">
      <c r="A987" s="555"/>
    </row>
    <row r="988" spans="1:1">
      <c r="A988" s="555"/>
    </row>
    <row r="989" spans="1:1">
      <c r="A989" s="555"/>
    </row>
    <row r="990" spans="1:1">
      <c r="A990" s="555"/>
    </row>
    <row r="991" spans="1:1">
      <c r="A991" s="555"/>
    </row>
    <row r="992" spans="1:1">
      <c r="A992" s="555"/>
    </row>
    <row r="993" spans="1:1">
      <c r="A993" s="555"/>
    </row>
    <row r="994" spans="1:1">
      <c r="A994" s="555"/>
    </row>
    <row r="995" spans="1:1">
      <c r="A995" s="555"/>
    </row>
    <row r="996" spans="1:1">
      <c r="A996" s="555"/>
    </row>
    <row r="997" spans="1:1">
      <c r="A997" s="555"/>
    </row>
    <row r="998" spans="1:1">
      <c r="A998" s="555"/>
    </row>
    <row r="999" spans="1:1">
      <c r="A999" s="555"/>
    </row>
    <row r="1000" spans="1:1">
      <c r="A1000" s="555"/>
    </row>
    <row r="1001" spans="1:1">
      <c r="A1001" s="555"/>
    </row>
    <row r="1002" spans="1:1">
      <c r="A1002" s="555"/>
    </row>
    <row r="1003" spans="1:1">
      <c r="A1003" s="555"/>
    </row>
    <row r="1004" spans="1:1">
      <c r="A1004" s="555"/>
    </row>
    <row r="1005" spans="1:1">
      <c r="A1005" s="555"/>
    </row>
    <row r="1006" spans="1:1">
      <c r="A1006" s="555"/>
    </row>
    <row r="1007" spans="1:1">
      <c r="A1007" s="555"/>
    </row>
    <row r="1008" spans="1:1">
      <c r="A1008" s="555"/>
    </row>
    <row r="1009" spans="1:1">
      <c r="A1009" s="555"/>
    </row>
    <row r="1010" spans="1:1">
      <c r="A1010" s="555"/>
    </row>
    <row r="1011" spans="1:1">
      <c r="A1011" s="555"/>
    </row>
    <row r="1012" spans="1:1">
      <c r="A1012" s="555"/>
    </row>
    <row r="1013" spans="1:1">
      <c r="A1013" s="555"/>
    </row>
    <row r="1014" spans="1:1">
      <c r="A1014" s="555"/>
    </row>
    <row r="1015" spans="1:1">
      <c r="A1015" s="555"/>
    </row>
    <row r="1016" spans="1:1">
      <c r="A1016" s="555"/>
    </row>
    <row r="1017" spans="1:1">
      <c r="A1017" s="555"/>
    </row>
    <row r="1018" spans="1:1">
      <c r="A1018" s="555"/>
    </row>
    <row r="1019" spans="1:1">
      <c r="A1019" s="555"/>
    </row>
    <row r="1020" spans="1:1">
      <c r="A1020" s="555"/>
    </row>
    <row r="1021" spans="1:1">
      <c r="A1021" s="555"/>
    </row>
    <row r="1022" spans="1:1">
      <c r="A1022" s="555"/>
    </row>
    <row r="1023" spans="1:1">
      <c r="A1023" s="555"/>
    </row>
    <row r="1024" spans="1:1">
      <c r="A1024" s="555"/>
    </row>
    <row r="1025" spans="1:1">
      <c r="A1025" s="555"/>
    </row>
    <row r="1026" spans="1:1">
      <c r="A1026" s="555"/>
    </row>
    <row r="1027" spans="1:1">
      <c r="A1027" s="555"/>
    </row>
    <row r="1028" spans="1:1">
      <c r="A1028" s="555"/>
    </row>
    <row r="1029" spans="1:1">
      <c r="A1029" s="555"/>
    </row>
    <row r="1030" spans="1:1">
      <c r="A1030" s="555"/>
    </row>
    <row r="1031" spans="1:1">
      <c r="A1031" s="555"/>
    </row>
    <row r="1032" spans="1:1">
      <c r="A1032" s="555"/>
    </row>
    <row r="1033" spans="1:1">
      <c r="A1033" s="555"/>
    </row>
    <row r="1034" spans="1:1">
      <c r="A1034" s="555"/>
    </row>
    <row r="1035" spans="1:1">
      <c r="A1035" s="555"/>
    </row>
    <row r="1036" spans="1:1">
      <c r="A1036" s="555"/>
    </row>
    <row r="1037" spans="1:1">
      <c r="A1037" s="555"/>
    </row>
    <row r="1038" spans="1:1">
      <c r="A1038" s="555"/>
    </row>
    <row r="1039" spans="1:1">
      <c r="A1039" s="555"/>
    </row>
    <row r="1040" spans="1:1">
      <c r="A1040" s="555"/>
    </row>
    <row r="1041" spans="1:1">
      <c r="A1041" s="555"/>
    </row>
    <row r="1042" spans="1:1">
      <c r="A1042" s="555"/>
    </row>
    <row r="1043" spans="1:1">
      <c r="A1043" s="555"/>
    </row>
    <row r="1044" spans="1:1">
      <c r="A1044" s="555"/>
    </row>
    <row r="1045" spans="1:1">
      <c r="A1045" s="555"/>
    </row>
    <row r="1046" spans="1:1">
      <c r="A1046" s="555"/>
    </row>
    <row r="1047" spans="1:1">
      <c r="A1047" s="555"/>
    </row>
    <row r="1048" spans="1:1">
      <c r="A1048" s="555"/>
    </row>
    <row r="1049" spans="1:1">
      <c r="A1049" s="555"/>
    </row>
    <row r="1050" spans="1:1">
      <c r="A1050" s="555"/>
    </row>
    <row r="1051" spans="1:1">
      <c r="A1051" s="555"/>
    </row>
    <row r="1052" spans="1:1">
      <c r="A1052" s="555"/>
    </row>
    <row r="1053" spans="1:1">
      <c r="A1053" s="555"/>
    </row>
    <row r="1054" spans="1:1">
      <c r="A1054" s="555"/>
    </row>
    <row r="1055" spans="1:1">
      <c r="A1055" s="555"/>
    </row>
    <row r="1056" spans="1:1">
      <c r="A1056" s="555"/>
    </row>
    <row r="1057" spans="1:1">
      <c r="A1057" s="555"/>
    </row>
    <row r="1058" spans="1:1">
      <c r="A1058" s="555"/>
    </row>
    <row r="1059" spans="1:1">
      <c r="A1059" s="555"/>
    </row>
    <row r="1060" spans="1:1">
      <c r="A1060" s="555"/>
    </row>
    <row r="1061" spans="1:1">
      <c r="A1061" s="555"/>
    </row>
    <row r="1062" spans="1:1">
      <c r="A1062" s="555"/>
    </row>
    <row r="1063" spans="1:1">
      <c r="A1063" s="555"/>
    </row>
    <row r="1064" spans="1:1">
      <c r="A1064" s="555"/>
    </row>
    <row r="1065" spans="1:1">
      <c r="A1065" s="555"/>
    </row>
    <row r="1066" spans="1:1">
      <c r="A1066" s="555"/>
    </row>
    <row r="1067" spans="1:1">
      <c r="A1067" s="555"/>
    </row>
    <row r="1068" spans="1:1">
      <c r="A1068" s="555"/>
    </row>
    <row r="1069" spans="1:1">
      <c r="A1069" s="555"/>
    </row>
    <row r="1070" spans="1:1">
      <c r="A1070" s="555"/>
    </row>
    <row r="1071" spans="1:1">
      <c r="A1071" s="555"/>
    </row>
    <row r="1072" spans="1:1">
      <c r="A1072" s="555"/>
    </row>
    <row r="1073" spans="1:1">
      <c r="A1073" s="555"/>
    </row>
    <row r="1074" spans="1:1">
      <c r="A1074" s="555"/>
    </row>
    <row r="1075" spans="1:1">
      <c r="A1075" s="555"/>
    </row>
    <row r="1076" spans="1:1">
      <c r="A1076" s="555"/>
    </row>
    <row r="1077" spans="1:1">
      <c r="A1077" s="555"/>
    </row>
    <row r="1078" spans="1:1">
      <c r="A1078" s="555"/>
    </row>
    <row r="1079" spans="1:1">
      <c r="A1079" s="555"/>
    </row>
    <row r="1080" spans="1:1">
      <c r="A1080" s="555"/>
    </row>
    <row r="1081" spans="1:1">
      <c r="A1081" s="555"/>
    </row>
    <row r="1082" spans="1:1">
      <c r="A1082" s="555"/>
    </row>
    <row r="1083" spans="1:1">
      <c r="A1083" s="555"/>
    </row>
    <row r="1084" spans="1:1">
      <c r="A1084" s="555"/>
    </row>
    <row r="1085" spans="1:1">
      <c r="A1085" s="555"/>
    </row>
    <row r="1086" spans="1:1">
      <c r="A1086" s="555"/>
    </row>
    <row r="1087" spans="1:1">
      <c r="A1087" s="555"/>
    </row>
    <row r="1088" spans="1:1">
      <c r="A1088" s="555"/>
    </row>
    <row r="1089" spans="1:1">
      <c r="A1089" s="555"/>
    </row>
    <row r="1090" spans="1:1">
      <c r="A1090" s="555"/>
    </row>
    <row r="1091" spans="1:1">
      <c r="A1091" s="555"/>
    </row>
    <row r="1092" spans="1:1">
      <c r="A1092" s="555"/>
    </row>
    <row r="1093" spans="1:1">
      <c r="A1093" s="555"/>
    </row>
    <row r="1094" spans="1:1">
      <c r="A1094" s="555"/>
    </row>
    <row r="1095" spans="1:1">
      <c r="A1095" s="555"/>
    </row>
    <row r="1096" spans="1:1">
      <c r="A1096" s="555"/>
    </row>
    <row r="1097" spans="1:1">
      <c r="A1097" s="555"/>
    </row>
    <row r="1098" spans="1:1">
      <c r="A1098" s="555"/>
    </row>
    <row r="1099" spans="1:1">
      <c r="A1099" s="555"/>
    </row>
    <row r="1100" spans="1:1">
      <c r="A1100" s="555"/>
    </row>
    <row r="1101" spans="1:1">
      <c r="A1101" s="555"/>
    </row>
    <row r="1102" spans="1:1">
      <c r="A1102" s="555"/>
    </row>
    <row r="1103" spans="1:1">
      <c r="A1103" s="555"/>
    </row>
    <row r="1104" spans="1:1">
      <c r="A1104" s="555"/>
    </row>
    <row r="1105" spans="1:1">
      <c r="A1105" s="555"/>
    </row>
    <row r="1106" spans="1:1">
      <c r="A1106" s="555"/>
    </row>
    <row r="1107" spans="1:1">
      <c r="A1107" s="555"/>
    </row>
    <row r="1108" spans="1:1">
      <c r="A1108" s="555"/>
    </row>
    <row r="1109" spans="1:1">
      <c r="A1109" s="555"/>
    </row>
    <row r="1110" spans="1:1">
      <c r="A1110" s="555"/>
    </row>
    <row r="1111" spans="1:1">
      <c r="A1111" s="555"/>
    </row>
    <row r="1112" spans="1:1">
      <c r="A1112" s="555"/>
    </row>
    <row r="1113" spans="1:1">
      <c r="A1113" s="555"/>
    </row>
    <row r="1114" spans="1:1">
      <c r="A1114" s="555"/>
    </row>
    <row r="1115" spans="1:1">
      <c r="A1115" s="555"/>
    </row>
    <row r="1116" spans="1:1">
      <c r="A1116" s="555"/>
    </row>
    <row r="1117" spans="1:1">
      <c r="A1117" s="555"/>
    </row>
    <row r="1118" spans="1:1">
      <c r="A1118" s="555"/>
    </row>
    <row r="1119" spans="1:1">
      <c r="A1119" s="555"/>
    </row>
    <row r="1120" spans="1:1">
      <c r="A1120" s="555"/>
    </row>
    <row r="1121" spans="1:1">
      <c r="A1121" s="555"/>
    </row>
    <row r="1122" spans="1:1">
      <c r="A1122" s="555"/>
    </row>
    <row r="1123" spans="1:1">
      <c r="A1123" s="555"/>
    </row>
    <row r="1124" spans="1:1">
      <c r="A1124" s="555"/>
    </row>
    <row r="1125" spans="1:1">
      <c r="A1125" s="555"/>
    </row>
    <row r="1126" spans="1:1">
      <c r="A1126" s="555"/>
    </row>
    <row r="1127" spans="1:1">
      <c r="A1127" s="555"/>
    </row>
    <row r="1128" spans="1:1">
      <c r="A1128" s="555"/>
    </row>
    <row r="1129" spans="1:1">
      <c r="A1129" s="555"/>
    </row>
    <row r="1130" spans="1:1">
      <c r="A1130" s="555"/>
    </row>
    <row r="1131" spans="1:1">
      <c r="A1131" s="555"/>
    </row>
    <row r="1132" spans="1:1">
      <c r="A1132" s="555"/>
    </row>
    <row r="1133" spans="1:1">
      <c r="A1133" s="555"/>
    </row>
    <row r="1134" spans="1:1">
      <c r="A1134" s="555"/>
    </row>
    <row r="1135" spans="1:1">
      <c r="A1135" s="555"/>
    </row>
    <row r="1136" spans="1:1">
      <c r="A1136" s="555"/>
    </row>
    <row r="1137" spans="1:1">
      <c r="A1137" s="555"/>
    </row>
    <row r="1138" spans="1:1">
      <c r="A1138" s="555"/>
    </row>
    <row r="1139" spans="1:1">
      <c r="A1139" s="555"/>
    </row>
    <row r="1140" spans="1:1">
      <c r="A1140" s="555"/>
    </row>
    <row r="1141" spans="1:1">
      <c r="A1141" s="555"/>
    </row>
    <row r="1142" spans="1:1">
      <c r="A1142" s="555"/>
    </row>
    <row r="1143" spans="1:1">
      <c r="A1143" s="555"/>
    </row>
    <row r="1144" spans="1:1">
      <c r="A1144" s="555"/>
    </row>
    <row r="1145" spans="1:1">
      <c r="A1145" s="555"/>
    </row>
    <row r="1146" spans="1:1">
      <c r="A1146" s="555"/>
    </row>
    <row r="1147" spans="1:1">
      <c r="A1147" s="555"/>
    </row>
    <row r="1148" spans="1:1">
      <c r="A1148" s="555"/>
    </row>
    <row r="1149" spans="1:1">
      <c r="A1149" s="555"/>
    </row>
    <row r="1150" spans="1:1">
      <c r="A1150" s="555"/>
    </row>
    <row r="1151" spans="1:1">
      <c r="A1151" s="555"/>
    </row>
    <row r="1152" spans="1:1">
      <c r="A1152" s="555"/>
    </row>
    <row r="1153" spans="1:1">
      <c r="A1153" s="555"/>
    </row>
    <row r="1154" spans="1:1">
      <c r="A1154" s="555"/>
    </row>
    <row r="1155" spans="1:1">
      <c r="A1155" s="555"/>
    </row>
    <row r="1156" spans="1:1">
      <c r="A1156" s="555"/>
    </row>
    <row r="1157" spans="1:1">
      <c r="A1157" s="555"/>
    </row>
    <row r="1158" spans="1:1">
      <c r="A1158" s="555"/>
    </row>
    <row r="1159" spans="1:1">
      <c r="A1159" s="555"/>
    </row>
    <row r="1160" spans="1:1">
      <c r="A1160" s="555"/>
    </row>
    <row r="1161" spans="1:1">
      <c r="A1161" s="555"/>
    </row>
    <row r="1162" spans="1:1">
      <c r="A1162" s="555"/>
    </row>
    <row r="1163" spans="1:1">
      <c r="A1163" s="555"/>
    </row>
    <row r="1164" spans="1:1">
      <c r="A1164" s="555"/>
    </row>
    <row r="1165" spans="1:1">
      <c r="A1165" s="555"/>
    </row>
    <row r="1166" spans="1:1">
      <c r="A1166" s="555"/>
    </row>
    <row r="1167" spans="1:1">
      <c r="A1167" s="555"/>
    </row>
    <row r="1168" spans="1:1">
      <c r="A1168" s="555"/>
    </row>
    <row r="1169" spans="1:1">
      <c r="A1169" s="555"/>
    </row>
    <row r="1170" spans="1:1">
      <c r="A1170" s="555"/>
    </row>
    <row r="1171" spans="1:1">
      <c r="A1171" s="555"/>
    </row>
    <row r="1172" spans="1:1">
      <c r="A1172" s="555"/>
    </row>
    <row r="1173" spans="1:1">
      <c r="A1173" s="555"/>
    </row>
    <row r="1174" spans="1:1">
      <c r="A1174" s="555"/>
    </row>
    <row r="1175" spans="1:1">
      <c r="A1175" s="555"/>
    </row>
    <row r="1176" spans="1:1">
      <c r="A1176" s="555"/>
    </row>
    <row r="1177" spans="1:1">
      <c r="A1177" s="555"/>
    </row>
    <row r="1178" spans="1:1">
      <c r="A1178" s="555"/>
    </row>
    <row r="1179" spans="1:1">
      <c r="A1179" s="555"/>
    </row>
    <row r="1180" spans="1:1">
      <c r="A1180" s="555"/>
    </row>
    <row r="1181" spans="1:1">
      <c r="A1181" s="555"/>
    </row>
    <row r="1182" spans="1:1">
      <c r="A1182" s="555"/>
    </row>
    <row r="1183" spans="1:1">
      <c r="A1183" s="555"/>
    </row>
    <row r="1184" spans="1:1">
      <c r="A1184" s="555"/>
    </row>
    <row r="1185" spans="1:1">
      <c r="A1185" s="555"/>
    </row>
    <row r="1186" spans="1:1">
      <c r="A1186" s="555"/>
    </row>
    <row r="1187" spans="1:1">
      <c r="A1187" s="555"/>
    </row>
    <row r="1188" spans="1:1">
      <c r="A1188" s="555"/>
    </row>
    <row r="1189" spans="1:1">
      <c r="A1189" s="555"/>
    </row>
    <row r="1190" spans="1:1">
      <c r="A1190" s="555"/>
    </row>
    <row r="1191" spans="1:1">
      <c r="A1191" s="555"/>
    </row>
    <row r="1192" spans="1:1">
      <c r="A1192" s="555"/>
    </row>
    <row r="1193" spans="1:1">
      <c r="A1193" s="555"/>
    </row>
    <row r="1194" spans="1:1">
      <c r="A1194" s="555"/>
    </row>
    <row r="1195" spans="1:1">
      <c r="A1195" s="555"/>
    </row>
    <row r="1196" spans="1:1">
      <c r="A1196" s="555"/>
    </row>
    <row r="1197" spans="1:1">
      <c r="A1197" s="555"/>
    </row>
    <row r="1198" spans="1:1">
      <c r="A1198" s="555"/>
    </row>
    <row r="1199" spans="1:1">
      <c r="A1199" s="555"/>
    </row>
    <row r="1200" spans="1:1">
      <c r="A1200" s="555"/>
    </row>
    <row r="1201" spans="1:1">
      <c r="A1201" s="555"/>
    </row>
    <row r="1202" spans="1:1">
      <c r="A1202" s="555"/>
    </row>
    <row r="1203" spans="1:1">
      <c r="A1203" s="555"/>
    </row>
    <row r="1204" spans="1:1">
      <c r="A1204" s="555"/>
    </row>
    <row r="1205" spans="1:1">
      <c r="A1205" s="555"/>
    </row>
    <row r="1206" spans="1:1">
      <c r="A1206" s="555"/>
    </row>
    <row r="1207" spans="1:1">
      <c r="A1207" s="555"/>
    </row>
    <row r="1208" spans="1:1">
      <c r="A1208" s="555"/>
    </row>
    <row r="1209" spans="1:1">
      <c r="A1209" s="555"/>
    </row>
    <row r="1210" spans="1:1">
      <c r="A1210" s="555"/>
    </row>
    <row r="1211" spans="1:1">
      <c r="A1211" s="555"/>
    </row>
    <row r="1212" spans="1:1">
      <c r="A1212" s="555"/>
    </row>
    <row r="1213" spans="1:1">
      <c r="A1213" s="555"/>
    </row>
    <row r="1214" spans="1:1">
      <c r="A1214" s="555"/>
    </row>
    <row r="1215" spans="1:1">
      <c r="A1215" s="555"/>
    </row>
    <row r="1216" spans="1:1">
      <c r="A1216" s="555"/>
    </row>
    <row r="1217" spans="1:1">
      <c r="A1217" s="555"/>
    </row>
    <row r="1218" spans="1:1">
      <c r="A1218" s="555"/>
    </row>
    <row r="1219" spans="1:1">
      <c r="A1219" s="555"/>
    </row>
    <row r="1220" spans="1:1">
      <c r="A1220" s="555"/>
    </row>
    <row r="1221" spans="1:1">
      <c r="A1221" s="555"/>
    </row>
    <row r="1222" spans="1:1">
      <c r="A1222" s="555"/>
    </row>
    <row r="1223" spans="1:1">
      <c r="A1223" s="555"/>
    </row>
    <row r="1224" spans="1:1">
      <c r="A1224" s="555"/>
    </row>
    <row r="1225" spans="1:1">
      <c r="A1225" s="555"/>
    </row>
    <row r="1226" spans="1:1">
      <c r="A1226" s="555"/>
    </row>
    <row r="1227" spans="1:1">
      <c r="A1227" s="555"/>
    </row>
    <row r="1228" spans="1:1">
      <c r="A1228" s="555"/>
    </row>
    <row r="1229" spans="1:1">
      <c r="A1229" s="555"/>
    </row>
    <row r="1230" spans="1:1">
      <c r="A1230" s="555"/>
    </row>
    <row r="1231" spans="1:1">
      <c r="A1231" s="555"/>
    </row>
    <row r="1232" spans="1:1">
      <c r="A1232" s="555"/>
    </row>
    <row r="1233" spans="1:1">
      <c r="A1233" s="555"/>
    </row>
    <row r="1234" spans="1:1">
      <c r="A1234" s="555"/>
    </row>
    <row r="1235" spans="1:1">
      <c r="A1235" s="555"/>
    </row>
    <row r="1236" spans="1:1">
      <c r="A1236" s="555"/>
    </row>
    <row r="1237" spans="1:1">
      <c r="A1237" s="555"/>
    </row>
    <row r="1238" spans="1:1">
      <c r="A1238" s="555"/>
    </row>
    <row r="1239" spans="1:1">
      <c r="A1239" s="555"/>
    </row>
    <row r="1240" spans="1:1">
      <c r="A1240" s="555"/>
    </row>
    <row r="1241" spans="1:1">
      <c r="A1241" s="555"/>
    </row>
    <row r="1242" spans="1:1">
      <c r="A1242" s="555"/>
    </row>
    <row r="1243" spans="1:1">
      <c r="A1243" s="555"/>
    </row>
    <row r="1244" spans="1:1">
      <c r="A1244" s="555"/>
    </row>
    <row r="1245" spans="1:1">
      <c r="A1245" s="555"/>
    </row>
    <row r="1246" spans="1:1">
      <c r="A1246" s="555"/>
    </row>
    <row r="1247" spans="1:1">
      <c r="A1247" s="555"/>
    </row>
    <row r="1248" spans="1:1">
      <c r="A1248" s="555"/>
    </row>
    <row r="1249" spans="1:1">
      <c r="A1249" s="555"/>
    </row>
    <row r="1250" spans="1:1">
      <c r="A1250" s="555"/>
    </row>
    <row r="1251" spans="1:1">
      <c r="A1251" s="555"/>
    </row>
    <row r="1252" spans="1:1">
      <c r="A1252" s="555"/>
    </row>
    <row r="1253" spans="1:1">
      <c r="A1253" s="555"/>
    </row>
    <row r="1254" spans="1:1">
      <c r="A1254" s="555"/>
    </row>
    <row r="1255" spans="1:1">
      <c r="A1255" s="555"/>
    </row>
    <row r="1256" spans="1:1">
      <c r="A1256" s="555"/>
    </row>
    <row r="1257" spans="1:1">
      <c r="A1257" s="555"/>
    </row>
    <row r="1258" spans="1:1">
      <c r="A1258" s="555"/>
    </row>
    <row r="1259" spans="1:1">
      <c r="A1259" s="555"/>
    </row>
    <row r="1260" spans="1:1">
      <c r="A1260" s="555"/>
    </row>
    <row r="1261" spans="1:1">
      <c r="A1261" s="555"/>
    </row>
    <row r="1262" spans="1:1">
      <c r="A1262" s="555"/>
    </row>
    <row r="1263" spans="1:1">
      <c r="A1263" s="555"/>
    </row>
    <row r="1264" spans="1:1">
      <c r="A1264" s="555"/>
    </row>
    <row r="1265" spans="1:1">
      <c r="A1265" s="555"/>
    </row>
    <row r="1266" spans="1:1">
      <c r="A1266" s="555"/>
    </row>
    <row r="1267" spans="1:1">
      <c r="A1267" s="555"/>
    </row>
    <row r="1268" spans="1:1">
      <c r="A1268" s="555"/>
    </row>
    <row r="1269" spans="1:1">
      <c r="A1269" s="555"/>
    </row>
    <row r="1270" spans="1:1">
      <c r="A1270" s="555"/>
    </row>
    <row r="1271" spans="1:1">
      <c r="A1271" s="555"/>
    </row>
    <row r="1272" spans="1:1">
      <c r="A1272" s="555"/>
    </row>
    <row r="1273" spans="1:1">
      <c r="A1273" s="555"/>
    </row>
    <row r="1274" spans="1:1">
      <c r="A1274" s="555"/>
    </row>
    <row r="1275" spans="1:1">
      <c r="A1275" s="555"/>
    </row>
    <row r="1276" spans="1:1">
      <c r="A1276" s="555"/>
    </row>
    <row r="1277" spans="1:1">
      <c r="A1277" s="555"/>
    </row>
    <row r="1278" spans="1:1">
      <c r="A1278" s="555"/>
    </row>
    <row r="1279" spans="1:1">
      <c r="A1279" s="555"/>
    </row>
    <row r="1280" spans="1:1">
      <c r="A1280" s="555"/>
    </row>
    <row r="1281" spans="1:1">
      <c r="A1281" s="555"/>
    </row>
    <row r="1282" spans="1:1">
      <c r="A1282" s="555"/>
    </row>
    <row r="1283" spans="1:1">
      <c r="A1283" s="555"/>
    </row>
    <row r="1284" spans="1:1">
      <c r="A1284" s="555"/>
    </row>
    <row r="1285" spans="1:1">
      <c r="A1285" s="555"/>
    </row>
    <row r="1286" spans="1:1">
      <c r="A1286" s="555"/>
    </row>
    <row r="1287" spans="1:1">
      <c r="A1287" s="555"/>
    </row>
    <row r="1288" spans="1:1">
      <c r="A1288" s="555"/>
    </row>
    <row r="1289" spans="1:1">
      <c r="A1289" s="555"/>
    </row>
    <row r="1290" spans="1:1">
      <c r="A1290" s="555"/>
    </row>
    <row r="1291" spans="1:1">
      <c r="A1291" s="555"/>
    </row>
    <row r="1292" spans="1:1">
      <c r="A1292" s="555"/>
    </row>
    <row r="1293" spans="1:1">
      <c r="A1293" s="555"/>
    </row>
    <row r="1294" spans="1:1">
      <c r="A1294" s="555"/>
    </row>
    <row r="1295" spans="1:1">
      <c r="A1295" s="555"/>
    </row>
    <row r="1296" spans="1:1">
      <c r="A1296" s="555"/>
    </row>
    <row r="1297" spans="1:1">
      <c r="A1297" s="555"/>
    </row>
    <row r="1298" spans="1:1">
      <c r="A1298" s="555"/>
    </row>
    <row r="1299" spans="1:1">
      <c r="A1299" s="555"/>
    </row>
    <row r="1300" spans="1:1">
      <c r="A1300" s="555"/>
    </row>
    <row r="1301" spans="1:1">
      <c r="A1301" s="555"/>
    </row>
    <row r="1302" spans="1:1">
      <c r="A1302" s="555"/>
    </row>
    <row r="1303" spans="1:1">
      <c r="A1303" s="555"/>
    </row>
    <row r="1304" spans="1:1">
      <c r="A1304" s="555"/>
    </row>
    <row r="1305" spans="1:1">
      <c r="A1305" s="555"/>
    </row>
    <row r="1306" spans="1:1">
      <c r="A1306" s="555"/>
    </row>
    <row r="1307" spans="1:1">
      <c r="A1307" s="555"/>
    </row>
    <row r="1308" spans="1:1">
      <c r="A1308" s="555"/>
    </row>
    <row r="1309" spans="1:1">
      <c r="A1309" s="555"/>
    </row>
    <row r="1310" spans="1:1">
      <c r="A1310" s="555"/>
    </row>
    <row r="1311" spans="1:1">
      <c r="A1311" s="555"/>
    </row>
    <row r="1312" spans="1:1">
      <c r="A1312" s="555"/>
    </row>
    <row r="1313" spans="1:1">
      <c r="A1313" s="555"/>
    </row>
    <row r="1314" spans="1:1">
      <c r="A1314" s="555"/>
    </row>
    <row r="1315" spans="1:1">
      <c r="A1315" s="555"/>
    </row>
    <row r="1316" spans="1:1">
      <c r="A1316" s="555"/>
    </row>
    <row r="1317" spans="1:1">
      <c r="A1317" s="555"/>
    </row>
    <row r="1318" spans="1:1">
      <c r="A1318" s="555"/>
    </row>
    <row r="1319" spans="1:1">
      <c r="A1319" s="555"/>
    </row>
    <row r="1320" spans="1:1">
      <c r="A1320" s="555"/>
    </row>
    <row r="1321" spans="1:1">
      <c r="A1321" s="555"/>
    </row>
    <row r="1322" spans="1:1">
      <c r="A1322" s="555"/>
    </row>
    <row r="1323" spans="1:1">
      <c r="A1323" s="555"/>
    </row>
    <row r="1324" spans="1:1">
      <c r="A1324" s="555"/>
    </row>
    <row r="1325" spans="1:1">
      <c r="A1325" s="555"/>
    </row>
    <row r="1326" spans="1:1">
      <c r="A1326" s="555"/>
    </row>
    <row r="1327" spans="1:1">
      <c r="A1327" s="555"/>
    </row>
    <row r="1328" spans="1:1">
      <c r="A1328" s="555"/>
    </row>
    <row r="1329" spans="1:1">
      <c r="A1329" s="555"/>
    </row>
    <row r="1330" spans="1:1">
      <c r="A1330" s="555"/>
    </row>
    <row r="1331" spans="1:1">
      <c r="A1331" s="555"/>
    </row>
    <row r="1332" spans="1:1">
      <c r="A1332" s="555"/>
    </row>
    <row r="1333" spans="1:1">
      <c r="A1333" s="555"/>
    </row>
    <row r="1334" spans="1:1">
      <c r="A1334" s="555"/>
    </row>
    <row r="1335" spans="1:1">
      <c r="A1335" s="555"/>
    </row>
    <row r="1336" spans="1:1">
      <c r="A1336" s="555"/>
    </row>
    <row r="1337" spans="1:1">
      <c r="A1337" s="555"/>
    </row>
    <row r="1338" spans="1:1">
      <c r="A1338" s="555"/>
    </row>
    <row r="1339" spans="1:1">
      <c r="A1339" s="555"/>
    </row>
    <row r="1340" spans="1:1">
      <c r="A1340" s="555"/>
    </row>
    <row r="1341" spans="1:1">
      <c r="A1341" s="555"/>
    </row>
    <row r="1342" spans="1:1">
      <c r="A1342" s="555"/>
    </row>
    <row r="1343" spans="1:1">
      <c r="A1343" s="555"/>
    </row>
    <row r="1344" spans="1:1">
      <c r="A1344" s="555"/>
    </row>
    <row r="1345" spans="1:1">
      <c r="A1345" s="555"/>
    </row>
    <row r="1346" spans="1:1">
      <c r="A1346" s="555"/>
    </row>
    <row r="1347" spans="1:1">
      <c r="A1347" s="555"/>
    </row>
    <row r="1348" spans="1:1">
      <c r="A1348" s="555"/>
    </row>
    <row r="1349" spans="1:1">
      <c r="A1349" s="555"/>
    </row>
    <row r="1350" spans="1:1">
      <c r="A1350" s="555"/>
    </row>
    <row r="1351" spans="1:1">
      <c r="A1351" s="555"/>
    </row>
    <row r="1352" spans="1:1">
      <c r="A1352" s="555"/>
    </row>
    <row r="1353" spans="1:1">
      <c r="A1353" s="555"/>
    </row>
    <row r="1354" spans="1:1">
      <c r="A1354" s="555"/>
    </row>
    <row r="1355" spans="1:1">
      <c r="A1355" s="555"/>
    </row>
    <row r="1356" spans="1:1">
      <c r="A1356" s="555"/>
    </row>
    <row r="1357" spans="1:1">
      <c r="A1357" s="555"/>
    </row>
    <row r="1358" spans="1:1">
      <c r="A1358" s="555"/>
    </row>
    <row r="1359" spans="1:1">
      <c r="A1359" s="555"/>
    </row>
    <row r="1360" spans="1:1">
      <c r="A1360" s="555"/>
    </row>
    <row r="1361" spans="1:1">
      <c r="A1361" s="555"/>
    </row>
    <row r="1362" spans="1:1">
      <c r="A1362" s="555"/>
    </row>
    <row r="1363" spans="1:1">
      <c r="A1363" s="555"/>
    </row>
    <row r="1364" spans="1:1">
      <c r="A1364" s="555"/>
    </row>
    <row r="1365" spans="1:1">
      <c r="A1365" s="555"/>
    </row>
    <row r="1366" spans="1:1">
      <c r="A1366" s="555"/>
    </row>
    <row r="1367" spans="1:1">
      <c r="A1367" s="555"/>
    </row>
    <row r="1368" spans="1:1">
      <c r="A1368" s="555"/>
    </row>
    <row r="1369" spans="1:1">
      <c r="A1369" s="555"/>
    </row>
    <row r="1370" spans="1:1">
      <c r="A1370" s="555"/>
    </row>
    <row r="1371" spans="1:1">
      <c r="A1371" s="555"/>
    </row>
    <row r="1372" spans="1:1">
      <c r="A1372" s="555"/>
    </row>
    <row r="1373" spans="1:1">
      <c r="A1373" s="555"/>
    </row>
    <row r="1374" spans="1:1">
      <c r="A1374" s="555"/>
    </row>
    <row r="1375" spans="1:1">
      <c r="A1375" s="555"/>
    </row>
    <row r="1376" spans="1:1">
      <c r="A1376" s="555"/>
    </row>
    <row r="1377" spans="1:1">
      <c r="A1377" s="555"/>
    </row>
    <row r="1378" spans="1:1">
      <c r="A1378" s="555"/>
    </row>
    <row r="1379" spans="1:1">
      <c r="A1379" s="555"/>
    </row>
    <row r="1380" spans="1:1">
      <c r="A1380" s="555"/>
    </row>
    <row r="1381" spans="1:1">
      <c r="A1381" s="555"/>
    </row>
    <row r="1382" spans="1:1">
      <c r="A1382" s="555"/>
    </row>
    <row r="1383" spans="1:1">
      <c r="A1383" s="555"/>
    </row>
    <row r="1384" spans="1:1">
      <c r="A1384" s="555"/>
    </row>
    <row r="1385" spans="1:1">
      <c r="A1385" s="555"/>
    </row>
    <row r="1386" spans="1:1">
      <c r="A1386" s="555"/>
    </row>
    <row r="1387" spans="1:1">
      <c r="A1387" s="555"/>
    </row>
    <row r="1388" spans="1:1">
      <c r="A1388" s="555"/>
    </row>
    <row r="1389" spans="1:1">
      <c r="A1389" s="555"/>
    </row>
    <row r="1390" spans="1:1">
      <c r="A1390" s="555"/>
    </row>
    <row r="1391" spans="1:1">
      <c r="A1391" s="555"/>
    </row>
    <row r="1392" spans="1:1">
      <c r="A1392" s="555"/>
    </row>
    <row r="1393" spans="1:1">
      <c r="A1393" s="555"/>
    </row>
    <row r="1394" spans="1:1">
      <c r="A1394" s="555"/>
    </row>
    <row r="1395" spans="1:1">
      <c r="A1395" s="555"/>
    </row>
    <row r="1396" spans="1:1">
      <c r="A1396" s="555"/>
    </row>
    <row r="1397" spans="1:1">
      <c r="A1397" s="555"/>
    </row>
    <row r="1398" spans="1:1">
      <c r="A1398" s="555"/>
    </row>
    <row r="1399" spans="1:1">
      <c r="A1399" s="555"/>
    </row>
    <row r="1400" spans="1:1">
      <c r="A1400" s="555"/>
    </row>
    <row r="1401" spans="1:1">
      <c r="A1401" s="555"/>
    </row>
    <row r="1402" spans="1:1">
      <c r="A1402" s="555"/>
    </row>
    <row r="1403" spans="1:1">
      <c r="A1403" s="555"/>
    </row>
    <row r="1404" spans="1:1">
      <c r="A1404" s="555"/>
    </row>
    <row r="1405" spans="1:1">
      <c r="A1405" s="555"/>
    </row>
    <row r="1406" spans="1:1">
      <c r="A1406" s="555"/>
    </row>
    <row r="1407" spans="1:1">
      <c r="A1407" s="555"/>
    </row>
    <row r="1408" spans="1:1">
      <c r="A1408" s="555"/>
    </row>
    <row r="1409" spans="1:1">
      <c r="A1409" s="555"/>
    </row>
    <row r="1410" spans="1:1">
      <c r="A1410" s="555"/>
    </row>
    <row r="1411" spans="1:1">
      <c r="A1411" s="555"/>
    </row>
    <row r="1412" spans="1:1">
      <c r="A1412" s="555"/>
    </row>
    <row r="1413" spans="1:1">
      <c r="A1413" s="555"/>
    </row>
    <row r="1414" spans="1:1">
      <c r="A1414" s="555"/>
    </row>
    <row r="1415" spans="1:1">
      <c r="A1415" s="555"/>
    </row>
    <row r="1416" spans="1:1">
      <c r="A1416" s="555"/>
    </row>
    <row r="1417" spans="1:1">
      <c r="A1417" s="555"/>
    </row>
    <row r="1418" spans="1:1">
      <c r="A1418" s="555"/>
    </row>
    <row r="1419" spans="1:1">
      <c r="A1419" s="555"/>
    </row>
    <row r="1420" spans="1:1">
      <c r="A1420" s="555"/>
    </row>
    <row r="1421" spans="1:1">
      <c r="A1421" s="555"/>
    </row>
    <row r="1422" spans="1:1">
      <c r="A1422" s="555"/>
    </row>
    <row r="1423" spans="1:1">
      <c r="A1423" s="555"/>
    </row>
    <row r="1424" spans="1:1">
      <c r="A1424" s="555"/>
    </row>
    <row r="1425" spans="1:1">
      <c r="A1425" s="555"/>
    </row>
    <row r="1426" spans="1:1">
      <c r="A1426" s="555"/>
    </row>
    <row r="1427" spans="1:1">
      <c r="A1427" s="555"/>
    </row>
    <row r="1428" spans="1:1">
      <c r="A1428" s="555"/>
    </row>
    <row r="1429" spans="1:1">
      <c r="A1429" s="555"/>
    </row>
    <row r="1430" spans="1:1">
      <c r="A1430" s="555"/>
    </row>
    <row r="1431" spans="1:1">
      <c r="A1431" s="555"/>
    </row>
    <row r="1432" spans="1:1">
      <c r="A1432" s="555"/>
    </row>
    <row r="1433" spans="1:1">
      <c r="A1433" s="555"/>
    </row>
    <row r="1434" spans="1:1">
      <c r="A1434" s="555"/>
    </row>
    <row r="1435" spans="1:1">
      <c r="A1435" s="555"/>
    </row>
    <row r="1436" spans="1:1">
      <c r="A1436" s="555"/>
    </row>
    <row r="1437" spans="1:1">
      <c r="A1437" s="555"/>
    </row>
    <row r="1438" spans="1:1">
      <c r="A1438" s="555"/>
    </row>
    <row r="1439" spans="1:1">
      <c r="A1439" s="555"/>
    </row>
    <row r="1440" spans="1:1">
      <c r="A1440" s="555"/>
    </row>
    <row r="1441" spans="1:1">
      <c r="A1441" s="555"/>
    </row>
    <row r="1442" spans="1:1">
      <c r="A1442" s="555"/>
    </row>
    <row r="1443" spans="1:1">
      <c r="A1443" s="555"/>
    </row>
    <row r="1444" spans="1:1">
      <c r="A1444" s="555"/>
    </row>
    <row r="1445" spans="1:1">
      <c r="A1445" s="555"/>
    </row>
    <row r="1446" spans="1:1">
      <c r="A1446" s="555"/>
    </row>
    <row r="1447" spans="1:1">
      <c r="A1447" s="555"/>
    </row>
    <row r="1448" spans="1:1">
      <c r="A1448" s="555"/>
    </row>
    <row r="1449" spans="1:1">
      <c r="A1449" s="555"/>
    </row>
    <row r="1450" spans="1:1">
      <c r="A1450" s="555"/>
    </row>
    <row r="1451" spans="1:1">
      <c r="A1451" s="555"/>
    </row>
    <row r="1452" spans="1:1">
      <c r="A1452" s="555"/>
    </row>
    <row r="1453" spans="1:1">
      <c r="A1453" s="555"/>
    </row>
    <row r="1454" spans="1:1">
      <c r="A1454" s="555"/>
    </row>
    <row r="1455" spans="1:1">
      <c r="A1455" s="555"/>
    </row>
    <row r="1456" spans="1:1">
      <c r="A1456" s="555"/>
    </row>
    <row r="1457" spans="1:1">
      <c r="A1457" s="555"/>
    </row>
    <row r="1458" spans="1:1">
      <c r="A1458" s="555"/>
    </row>
    <row r="1459" spans="1:1">
      <c r="A1459" s="555"/>
    </row>
    <row r="1460" spans="1:1">
      <c r="A1460" s="555"/>
    </row>
    <row r="1461" spans="1:1">
      <c r="A1461" s="555"/>
    </row>
    <row r="1462" spans="1:1">
      <c r="A1462" s="555"/>
    </row>
    <row r="1463" spans="1:1">
      <c r="A1463" s="555"/>
    </row>
    <row r="1464" spans="1:1">
      <c r="A1464" s="555"/>
    </row>
    <row r="1465" spans="1:1">
      <c r="A1465" s="555"/>
    </row>
    <row r="1466" spans="1:1">
      <c r="A1466" s="555"/>
    </row>
    <row r="1467" spans="1:1">
      <c r="A1467" s="555"/>
    </row>
    <row r="1468" spans="1:1">
      <c r="A1468" s="555"/>
    </row>
    <row r="1469" spans="1:1">
      <c r="A1469" s="555"/>
    </row>
    <row r="1470" spans="1:1">
      <c r="A1470" s="555"/>
    </row>
    <row r="1471" spans="1:1">
      <c r="A1471" s="555"/>
    </row>
    <row r="1472" spans="1:1">
      <c r="A1472" s="555"/>
    </row>
    <row r="1473" spans="1:1">
      <c r="A1473" s="555"/>
    </row>
    <row r="1474" spans="1:1">
      <c r="A1474" s="555"/>
    </row>
    <row r="1475" spans="1:1">
      <c r="A1475" s="555"/>
    </row>
    <row r="1476" spans="1:1">
      <c r="A1476" s="555"/>
    </row>
    <row r="1477" spans="1:1">
      <c r="A1477" s="555"/>
    </row>
    <row r="1478" spans="1:1">
      <c r="A1478" s="555"/>
    </row>
    <row r="1479" spans="1:1">
      <c r="A1479" s="555"/>
    </row>
    <row r="1480" spans="1:1">
      <c r="A1480" s="555"/>
    </row>
    <row r="1481" spans="1:1">
      <c r="A1481" s="555"/>
    </row>
    <row r="1482" spans="1:1">
      <c r="A1482" s="555"/>
    </row>
    <row r="1483" spans="1:1">
      <c r="A1483" s="555"/>
    </row>
    <row r="1484" spans="1:1">
      <c r="A1484" s="555"/>
    </row>
    <row r="1485" spans="1:1">
      <c r="A1485" s="555"/>
    </row>
    <row r="1486" spans="1:1">
      <c r="A1486" s="555"/>
    </row>
    <row r="1487" spans="1:1">
      <c r="A1487" s="555"/>
    </row>
    <row r="1488" spans="1:1">
      <c r="A1488" s="555"/>
    </row>
    <row r="1489" spans="1:1">
      <c r="A1489" s="555"/>
    </row>
    <row r="1490" spans="1:1">
      <c r="A1490" s="555"/>
    </row>
    <row r="1491" spans="1:1">
      <c r="A1491" s="555"/>
    </row>
    <row r="1492" spans="1:1">
      <c r="A1492" s="555"/>
    </row>
    <row r="1493" spans="1:1">
      <c r="A1493" s="555"/>
    </row>
    <row r="1494" spans="1:1">
      <c r="A1494" s="555"/>
    </row>
    <row r="1495" spans="1:1">
      <c r="A1495" s="555"/>
    </row>
    <row r="1496" spans="1:1">
      <c r="A1496" s="555"/>
    </row>
    <row r="1497" spans="1:1">
      <c r="A1497" s="555"/>
    </row>
    <row r="1498" spans="1:1">
      <c r="A1498" s="555"/>
    </row>
    <row r="1499" spans="1:1">
      <c r="A1499" s="555"/>
    </row>
    <row r="1500" spans="1:1">
      <c r="A1500" s="555"/>
    </row>
    <row r="1501" spans="1:1">
      <c r="A1501" s="555"/>
    </row>
    <row r="1502" spans="1:1">
      <c r="A1502" s="555"/>
    </row>
    <row r="1503" spans="1:1">
      <c r="A1503" s="555"/>
    </row>
    <row r="1504" spans="1:1">
      <c r="A1504" s="555"/>
    </row>
    <row r="1505" spans="1:1">
      <c r="A1505" s="555"/>
    </row>
    <row r="1506" spans="1:1">
      <c r="A1506" s="555"/>
    </row>
    <row r="1507" spans="1:1">
      <c r="A1507" s="555"/>
    </row>
    <row r="1508" spans="1:1">
      <c r="A1508" s="555"/>
    </row>
    <row r="1509" spans="1:1">
      <c r="A1509" s="555"/>
    </row>
    <row r="1510" spans="1:1">
      <c r="A1510" s="555"/>
    </row>
    <row r="1511" spans="1:1">
      <c r="A1511" s="555"/>
    </row>
    <row r="1512" spans="1:1">
      <c r="A1512" s="555"/>
    </row>
    <row r="1513" spans="1:1">
      <c r="A1513" s="555"/>
    </row>
    <row r="1514" spans="1:1">
      <c r="A1514" s="555"/>
    </row>
    <row r="1515" spans="1:1">
      <c r="A1515" s="555"/>
    </row>
    <row r="1516" spans="1:1">
      <c r="A1516" s="555"/>
    </row>
    <row r="1517" spans="1:1">
      <c r="A1517" s="555"/>
    </row>
    <row r="1518" spans="1:1">
      <c r="A1518" s="555"/>
    </row>
    <row r="1519" spans="1:1">
      <c r="A1519" s="555"/>
    </row>
    <row r="1520" spans="1:1">
      <c r="A1520" s="555"/>
    </row>
    <row r="1521" spans="1:1">
      <c r="A1521" s="555"/>
    </row>
    <row r="1522" spans="1:1">
      <c r="A1522" s="555"/>
    </row>
    <row r="1523" spans="1:1">
      <c r="A1523" s="555"/>
    </row>
    <row r="1524" spans="1:1">
      <c r="A1524" s="555"/>
    </row>
    <row r="1525" spans="1:1">
      <c r="A1525" s="555"/>
    </row>
    <row r="1526" spans="1:1">
      <c r="A1526" s="555"/>
    </row>
    <row r="1527" spans="1:1">
      <c r="A1527" s="555"/>
    </row>
    <row r="1528" spans="1:1">
      <c r="A1528" s="555"/>
    </row>
    <row r="1529" spans="1:1">
      <c r="A1529" s="555"/>
    </row>
    <row r="1530" spans="1:1">
      <c r="A1530" s="555"/>
    </row>
    <row r="1531" spans="1:1">
      <c r="A1531" s="555"/>
    </row>
    <row r="1532" spans="1:1">
      <c r="A1532" s="555"/>
    </row>
    <row r="1533" spans="1:1">
      <c r="A1533" s="555"/>
    </row>
    <row r="1534" spans="1:1">
      <c r="A1534" s="555"/>
    </row>
    <row r="1535" spans="1:1">
      <c r="A1535" s="555"/>
    </row>
    <row r="1536" spans="1:1">
      <c r="A1536" s="555"/>
    </row>
    <row r="1537" spans="1:1">
      <c r="A1537" s="555"/>
    </row>
    <row r="1538" spans="1:1">
      <c r="A1538" s="555"/>
    </row>
    <row r="1539" spans="1:1">
      <c r="A1539" s="555"/>
    </row>
    <row r="1540" spans="1:1">
      <c r="A1540" s="555"/>
    </row>
    <row r="1541" spans="1:1">
      <c r="A1541" s="555"/>
    </row>
    <row r="1542" spans="1:1">
      <c r="A1542" s="555"/>
    </row>
    <row r="1543" spans="1:1">
      <c r="A1543" s="555"/>
    </row>
    <row r="1544" spans="1:1">
      <c r="A1544" s="555"/>
    </row>
    <row r="1545" spans="1:1">
      <c r="A1545" s="555"/>
    </row>
    <row r="1546" spans="1:1">
      <c r="A1546" s="555"/>
    </row>
    <row r="1547" spans="1:1">
      <c r="A1547" s="555"/>
    </row>
    <row r="1548" spans="1:1">
      <c r="A1548" s="555"/>
    </row>
    <row r="1549" spans="1:1">
      <c r="A1549" s="555"/>
    </row>
    <row r="1550" spans="1:1">
      <c r="A1550" s="555"/>
    </row>
    <row r="1551" spans="1:1">
      <c r="A1551" s="555"/>
    </row>
    <row r="1552" spans="1:1">
      <c r="A1552" s="555"/>
    </row>
    <row r="1553" spans="1:1">
      <c r="A1553" s="555"/>
    </row>
    <row r="1554" spans="1:1">
      <c r="A1554" s="555"/>
    </row>
    <row r="1555" spans="1:1">
      <c r="A1555" s="555"/>
    </row>
    <row r="1556" spans="1:1">
      <c r="A1556" s="555"/>
    </row>
    <row r="1557" spans="1:1">
      <c r="A1557" s="555"/>
    </row>
    <row r="1558" spans="1:1">
      <c r="A1558" s="555"/>
    </row>
    <row r="1559" spans="1:1">
      <c r="A1559" s="555"/>
    </row>
    <row r="1560" spans="1:1">
      <c r="A1560" s="555"/>
    </row>
    <row r="1561" spans="1:1">
      <c r="A1561" s="555"/>
    </row>
    <row r="1562" spans="1:1">
      <c r="A1562" s="555"/>
    </row>
    <row r="1563" spans="1:1">
      <c r="A1563" s="555"/>
    </row>
    <row r="1564" spans="1:1">
      <c r="A1564" s="555"/>
    </row>
    <row r="1565" spans="1:1">
      <c r="A1565" s="555"/>
    </row>
    <row r="1566" spans="1:1">
      <c r="A1566" s="555"/>
    </row>
    <row r="1567" spans="1:1">
      <c r="A1567" s="555"/>
    </row>
    <row r="1568" spans="1:1">
      <c r="A1568" s="555"/>
    </row>
    <row r="1569" spans="1:1">
      <c r="A1569" s="555"/>
    </row>
    <row r="1570" spans="1:1">
      <c r="A1570" s="555"/>
    </row>
    <row r="1571" spans="1:1">
      <c r="A1571" s="555"/>
    </row>
    <row r="1572" spans="1:1">
      <c r="A1572" s="555"/>
    </row>
    <row r="1573" spans="1:1">
      <c r="A1573" s="555"/>
    </row>
    <row r="1574" spans="1:1">
      <c r="A1574" s="555"/>
    </row>
    <row r="1575" spans="1:1">
      <c r="A1575" s="555"/>
    </row>
    <row r="1576" spans="1:1">
      <c r="A1576" s="555"/>
    </row>
    <row r="1577" spans="1:1">
      <c r="A1577" s="555"/>
    </row>
    <row r="1578" spans="1:1">
      <c r="A1578" s="555"/>
    </row>
    <row r="1579" spans="1:1">
      <c r="A1579" s="555"/>
    </row>
    <row r="1580" spans="1:1">
      <c r="A1580" s="555"/>
    </row>
    <row r="1581" spans="1:1">
      <c r="A1581" s="555"/>
    </row>
    <row r="1582" spans="1:1">
      <c r="A1582" s="555"/>
    </row>
    <row r="1583" spans="1:1">
      <c r="A1583" s="555"/>
    </row>
    <row r="1584" spans="1:1">
      <c r="A1584" s="555"/>
    </row>
    <row r="1585" spans="1:1">
      <c r="A1585" s="555"/>
    </row>
    <row r="1586" spans="1:1">
      <c r="A1586" s="555"/>
    </row>
    <row r="1587" spans="1:1">
      <c r="A1587" s="555"/>
    </row>
    <row r="1588" spans="1:1">
      <c r="A1588" s="555"/>
    </row>
    <row r="1589" spans="1:1">
      <c r="A1589" s="555"/>
    </row>
    <row r="1590" spans="1:1">
      <c r="A1590" s="555"/>
    </row>
    <row r="1591" spans="1:1">
      <c r="A1591" s="555"/>
    </row>
    <row r="1592" spans="1:1">
      <c r="A1592" s="555"/>
    </row>
    <row r="1593" spans="1:1">
      <c r="A1593" s="555"/>
    </row>
    <row r="1594" spans="1:1">
      <c r="A1594" s="555"/>
    </row>
    <row r="1595" spans="1:1">
      <c r="A1595" s="555"/>
    </row>
    <row r="1596" spans="1:1">
      <c r="A1596" s="555"/>
    </row>
    <row r="1597" spans="1:1">
      <c r="A1597" s="555"/>
    </row>
    <row r="1598" spans="1:1">
      <c r="A1598" s="555"/>
    </row>
    <row r="1599" spans="1:1">
      <c r="A1599" s="555"/>
    </row>
    <row r="1600" spans="1:1">
      <c r="A1600" s="555"/>
    </row>
    <row r="1601" spans="1:1">
      <c r="A1601" s="555"/>
    </row>
    <row r="1602" spans="1:1">
      <c r="A1602" s="555"/>
    </row>
    <row r="1603" spans="1:1">
      <c r="A1603" s="555"/>
    </row>
    <row r="1604" spans="1:1">
      <c r="A1604" s="555"/>
    </row>
    <row r="1605" spans="1:1">
      <c r="A1605" s="555"/>
    </row>
    <row r="1606" spans="1:1">
      <c r="A1606" s="555"/>
    </row>
    <row r="1607" spans="1:1">
      <c r="A1607" s="555"/>
    </row>
    <row r="1608" spans="1:1">
      <c r="A1608" s="555"/>
    </row>
    <row r="1609" spans="1:1">
      <c r="A1609" s="555"/>
    </row>
    <row r="1610" spans="1:1">
      <c r="A1610" s="555"/>
    </row>
    <row r="1611" spans="1:1">
      <c r="A1611" s="555"/>
    </row>
    <row r="1612" spans="1:1">
      <c r="A1612" s="555"/>
    </row>
    <row r="1613" spans="1:1">
      <c r="A1613" s="555"/>
    </row>
    <row r="1614" spans="1:1">
      <c r="A1614" s="555"/>
    </row>
    <row r="1615" spans="1:1">
      <c r="A1615" s="555"/>
    </row>
    <row r="1616" spans="1:1">
      <c r="A1616" s="555"/>
    </row>
    <row r="1617" spans="1:1">
      <c r="A1617" s="555"/>
    </row>
    <row r="1618" spans="1:1">
      <c r="A1618" s="555"/>
    </row>
    <row r="1619" spans="1:1">
      <c r="A1619" s="555"/>
    </row>
    <row r="1620" spans="1:1">
      <c r="A1620" s="555"/>
    </row>
    <row r="1621" spans="1:1">
      <c r="A1621" s="555"/>
    </row>
    <row r="1622" spans="1:1">
      <c r="A1622" s="555"/>
    </row>
    <row r="1623" spans="1:1">
      <c r="A1623" s="555"/>
    </row>
    <row r="1624" spans="1:1">
      <c r="A1624" s="555"/>
    </row>
    <row r="1625" spans="1:1">
      <c r="A1625" s="555"/>
    </row>
    <row r="1626" spans="1:1">
      <c r="A1626" s="555"/>
    </row>
    <row r="1627" spans="1:1">
      <c r="A1627" s="555"/>
    </row>
    <row r="1628" spans="1:1">
      <c r="A1628" s="555"/>
    </row>
    <row r="1629" spans="1:1">
      <c r="A1629" s="555"/>
    </row>
    <row r="1630" spans="1:1">
      <c r="A1630" s="555"/>
    </row>
    <row r="1631" spans="1:1">
      <c r="A1631" s="555"/>
    </row>
    <row r="1632" spans="1:1">
      <c r="A1632" s="555"/>
    </row>
    <row r="1633" spans="1:1">
      <c r="A1633" s="555"/>
    </row>
    <row r="1634" spans="1:1">
      <c r="A1634" s="555"/>
    </row>
    <row r="1635" spans="1:1">
      <c r="A1635" s="555"/>
    </row>
    <row r="1636" spans="1:1">
      <c r="A1636" s="555"/>
    </row>
    <row r="1637" spans="1:1">
      <c r="A1637" s="555"/>
    </row>
    <row r="1638" spans="1:1">
      <c r="A1638" s="555"/>
    </row>
    <row r="1639" spans="1:1">
      <c r="A1639" s="555"/>
    </row>
    <row r="1640" spans="1:1">
      <c r="A1640" s="555"/>
    </row>
    <row r="1641" spans="1:1">
      <c r="A1641" s="555"/>
    </row>
    <row r="1642" spans="1:1">
      <c r="A1642" s="555"/>
    </row>
    <row r="1643" spans="1:1">
      <c r="A1643" s="555"/>
    </row>
    <row r="1644" spans="1:1">
      <c r="A1644" s="555"/>
    </row>
    <row r="1645" spans="1:1">
      <c r="A1645" s="555"/>
    </row>
    <row r="1646" spans="1:1">
      <c r="A1646" s="555"/>
    </row>
    <row r="1647" spans="1:1">
      <c r="A1647" s="555"/>
    </row>
    <row r="1648" spans="1:1">
      <c r="A1648" s="555"/>
    </row>
    <row r="1649" spans="1:1">
      <c r="A1649" s="555"/>
    </row>
    <row r="1650" spans="1:1">
      <c r="A1650" s="555"/>
    </row>
    <row r="1651" spans="1:1">
      <c r="A1651" s="555"/>
    </row>
    <row r="1652" spans="1:1">
      <c r="A1652" s="555"/>
    </row>
    <row r="1653" spans="1:1">
      <c r="A1653" s="555"/>
    </row>
    <row r="1654" spans="1:1">
      <c r="A1654" s="555"/>
    </row>
    <row r="1655" spans="1:1">
      <c r="A1655" s="555"/>
    </row>
    <row r="1656" spans="1:1">
      <c r="A1656" s="555"/>
    </row>
    <row r="1657" spans="1:1">
      <c r="A1657" s="555"/>
    </row>
    <row r="1658" spans="1:1">
      <c r="A1658" s="555"/>
    </row>
    <row r="1659" spans="1:1">
      <c r="A1659" s="555"/>
    </row>
    <row r="1660" spans="1:1">
      <c r="A1660" s="555"/>
    </row>
    <row r="1661" spans="1:1">
      <c r="A1661" s="555"/>
    </row>
    <row r="1662" spans="1:1">
      <c r="A1662" s="555"/>
    </row>
    <row r="1663" spans="1:1">
      <c r="A1663" s="555"/>
    </row>
    <row r="1664" spans="1:1">
      <c r="A1664" s="555"/>
    </row>
    <row r="1665" spans="1:1">
      <c r="A1665" s="555"/>
    </row>
    <row r="1666" spans="1:1">
      <c r="A1666" s="555"/>
    </row>
    <row r="1667" spans="1:1">
      <c r="A1667" s="555"/>
    </row>
    <row r="1668" spans="1:1">
      <c r="A1668" s="555"/>
    </row>
    <row r="1669" spans="1:1">
      <c r="A1669" s="555"/>
    </row>
    <row r="1670" spans="1:1">
      <c r="A1670" s="555"/>
    </row>
    <row r="1671" spans="1:1">
      <c r="A1671" s="555"/>
    </row>
    <row r="1672" spans="1:1">
      <c r="A1672" s="555"/>
    </row>
    <row r="1673" spans="1:1">
      <c r="A1673" s="555"/>
    </row>
    <row r="1674" spans="1:1">
      <c r="A1674" s="555"/>
    </row>
    <row r="1675" spans="1:1">
      <c r="A1675" s="555"/>
    </row>
    <row r="1676" spans="1:1">
      <c r="A1676" s="555"/>
    </row>
    <row r="1677" spans="1:1">
      <c r="A1677" s="555"/>
    </row>
    <row r="1678" spans="1:1">
      <c r="A1678" s="555"/>
    </row>
    <row r="1679" spans="1:1">
      <c r="A1679" s="555"/>
    </row>
    <row r="1680" spans="1:1">
      <c r="A1680" s="555"/>
    </row>
    <row r="1681" spans="1:1">
      <c r="A1681" s="555"/>
    </row>
    <row r="1682" spans="1:1">
      <c r="A1682" s="555"/>
    </row>
    <row r="1683" spans="1:1">
      <c r="A1683" s="555"/>
    </row>
    <row r="1684" spans="1:1">
      <c r="A1684" s="555"/>
    </row>
    <row r="1685" spans="1:1">
      <c r="A1685" s="555"/>
    </row>
    <row r="1686" spans="1:1">
      <c r="A1686" s="555"/>
    </row>
    <row r="1687" spans="1:1">
      <c r="A1687" s="555"/>
    </row>
    <row r="1688" spans="1:1">
      <c r="A1688" s="555"/>
    </row>
    <row r="1689" spans="1:1">
      <c r="A1689" s="555"/>
    </row>
    <row r="1690" spans="1:1">
      <c r="A1690" s="555"/>
    </row>
    <row r="1691" spans="1:1">
      <c r="A1691" s="555"/>
    </row>
    <row r="1692" spans="1:1">
      <c r="A1692" s="555"/>
    </row>
    <row r="1693" spans="1:1">
      <c r="A1693" s="555"/>
    </row>
    <row r="1694" spans="1:1">
      <c r="A1694" s="555"/>
    </row>
    <row r="1695" spans="1:1">
      <c r="A1695" s="555"/>
    </row>
    <row r="1696" spans="1:1">
      <c r="A1696" s="555"/>
    </row>
    <row r="1697" spans="1:1">
      <c r="A1697" s="555"/>
    </row>
    <row r="1698" spans="1:1">
      <c r="A1698" s="555"/>
    </row>
    <row r="1699" spans="1:1">
      <c r="A1699" s="555"/>
    </row>
    <row r="1700" spans="1:1">
      <c r="A1700" s="555"/>
    </row>
    <row r="1701" spans="1:1">
      <c r="A1701" s="555"/>
    </row>
    <row r="1702" spans="1:1">
      <c r="A1702" s="555"/>
    </row>
    <row r="1703" spans="1:1">
      <c r="A1703" s="555"/>
    </row>
    <row r="1704" spans="1:1">
      <c r="A1704" s="555"/>
    </row>
    <row r="1705" spans="1:1">
      <c r="A1705" s="555"/>
    </row>
    <row r="1706" spans="1:1">
      <c r="A1706" s="555"/>
    </row>
    <row r="1707" spans="1:1">
      <c r="A1707" s="555"/>
    </row>
    <row r="1708" spans="1:1">
      <c r="A1708" s="555"/>
    </row>
    <row r="1709" spans="1:1">
      <c r="A1709" s="555"/>
    </row>
    <row r="1710" spans="1:1">
      <c r="A1710" s="555"/>
    </row>
    <row r="1711" spans="1:1">
      <c r="A1711" s="555"/>
    </row>
    <row r="1712" spans="1:1">
      <c r="A1712" s="555"/>
    </row>
    <row r="1713" spans="1:1">
      <c r="A1713" s="555"/>
    </row>
    <row r="1714" spans="1:1">
      <c r="A1714" s="555"/>
    </row>
    <row r="1715" spans="1:1">
      <c r="A1715" s="555"/>
    </row>
    <row r="1716" spans="1:1">
      <c r="A1716" s="555"/>
    </row>
    <row r="1717" spans="1:1">
      <c r="A1717" s="555"/>
    </row>
    <row r="1718" spans="1:1">
      <c r="A1718" s="555"/>
    </row>
    <row r="1719" spans="1:1">
      <c r="A1719" s="555"/>
    </row>
    <row r="1720" spans="1:1">
      <c r="A1720" s="555"/>
    </row>
    <row r="1721" spans="1:1">
      <c r="A1721" s="555"/>
    </row>
    <row r="1722" spans="1:1">
      <c r="A1722" s="555"/>
    </row>
    <row r="1723" spans="1:1">
      <c r="A1723" s="555"/>
    </row>
    <row r="1724" spans="1:1">
      <c r="A1724" s="555"/>
    </row>
    <row r="1725" spans="1:1">
      <c r="A1725" s="555"/>
    </row>
    <row r="1726" spans="1:1">
      <c r="A1726" s="555"/>
    </row>
    <row r="1727" spans="1:1">
      <c r="A1727" s="555"/>
    </row>
    <row r="1728" spans="1:1">
      <c r="A1728" s="555"/>
    </row>
    <row r="1729" spans="1:1">
      <c r="A1729" s="555"/>
    </row>
    <row r="1730" spans="1:1">
      <c r="A1730" s="555"/>
    </row>
    <row r="1731" spans="1:1">
      <c r="A1731" s="555"/>
    </row>
    <row r="1732" spans="1:1">
      <c r="A1732" s="555"/>
    </row>
    <row r="1733" spans="1:1">
      <c r="A1733" s="555"/>
    </row>
    <row r="1734" spans="1:1">
      <c r="A1734" s="555"/>
    </row>
    <row r="1735" spans="1:1">
      <c r="A1735" s="555"/>
    </row>
    <row r="1736" spans="1:1">
      <c r="A1736" s="555"/>
    </row>
    <row r="1737" spans="1:1">
      <c r="A1737" s="555"/>
    </row>
    <row r="1738" spans="1:1">
      <c r="A1738" s="555"/>
    </row>
    <row r="1739" spans="1:1">
      <c r="A1739" s="555"/>
    </row>
    <row r="1740" spans="1:1">
      <c r="A1740" s="555"/>
    </row>
    <row r="1741" spans="1:1">
      <c r="A1741" s="555"/>
    </row>
    <row r="1742" spans="1:1">
      <c r="A1742" s="555"/>
    </row>
    <row r="1743" spans="1:1">
      <c r="A1743" s="555"/>
    </row>
    <row r="1744" spans="1:1">
      <c r="A1744" s="555"/>
    </row>
    <row r="1745" spans="1:1">
      <c r="A1745" s="555"/>
    </row>
    <row r="1746" spans="1:1">
      <c r="A1746" s="555"/>
    </row>
    <row r="1747" spans="1:1">
      <c r="A1747" s="555"/>
    </row>
    <row r="1748" spans="1:1">
      <c r="A1748" s="555"/>
    </row>
    <row r="1749" spans="1:1">
      <c r="A1749" s="555"/>
    </row>
    <row r="1750" spans="1:1">
      <c r="A1750" s="555"/>
    </row>
    <row r="1751" spans="1:1">
      <c r="A1751" s="555"/>
    </row>
    <row r="1752" spans="1:1">
      <c r="A1752" s="555"/>
    </row>
    <row r="1753" spans="1:1">
      <c r="A1753" s="555"/>
    </row>
    <row r="1754" spans="1:1">
      <c r="A1754" s="555"/>
    </row>
    <row r="1755" spans="1:1">
      <c r="A1755" s="555"/>
    </row>
    <row r="1756" spans="1:1">
      <c r="A1756" s="555"/>
    </row>
    <row r="1757" spans="1:1">
      <c r="A1757" s="555"/>
    </row>
    <row r="1758" spans="1:1">
      <c r="A1758" s="555"/>
    </row>
    <row r="1759" spans="1:1">
      <c r="A1759" s="555"/>
    </row>
    <row r="1760" spans="1:1">
      <c r="A1760" s="555"/>
    </row>
    <row r="1761" spans="1:1">
      <c r="A1761" s="555"/>
    </row>
    <row r="1762" spans="1:1">
      <c r="A1762" s="555"/>
    </row>
    <row r="1763" spans="1:1">
      <c r="A1763" s="555"/>
    </row>
    <row r="1764" spans="1:1">
      <c r="A1764" s="555"/>
    </row>
    <row r="1765" spans="1:1">
      <c r="A1765" s="555"/>
    </row>
    <row r="1766" spans="1:1">
      <c r="A1766" s="555"/>
    </row>
    <row r="1767" spans="1:1">
      <c r="A1767" s="555"/>
    </row>
    <row r="1768" spans="1:1">
      <c r="A1768" s="555"/>
    </row>
    <row r="1769" spans="1:1">
      <c r="A1769" s="555"/>
    </row>
    <row r="1770" spans="1:1">
      <c r="A1770" s="555"/>
    </row>
    <row r="1771" spans="1:1">
      <c r="A1771" s="555"/>
    </row>
    <row r="1772" spans="1:1">
      <c r="A1772" s="555"/>
    </row>
    <row r="1773" spans="1:1">
      <c r="A1773" s="555"/>
    </row>
    <row r="1774" spans="1:1">
      <c r="A1774" s="555"/>
    </row>
    <row r="1775" spans="1:1">
      <c r="A1775" s="555"/>
    </row>
    <row r="1776" spans="1:1">
      <c r="A1776" s="555"/>
    </row>
    <row r="1777" spans="1:1">
      <c r="A1777" s="555"/>
    </row>
    <row r="1778" spans="1:1">
      <c r="A1778" s="555"/>
    </row>
    <row r="1779" spans="1:1">
      <c r="A1779" s="555"/>
    </row>
    <row r="1780" spans="1:1">
      <c r="A1780" s="555"/>
    </row>
    <row r="1781" spans="1:1">
      <c r="A1781" s="555"/>
    </row>
    <row r="1782" spans="1:1">
      <c r="A1782" s="555"/>
    </row>
    <row r="1783" spans="1:1">
      <c r="A1783" s="555"/>
    </row>
    <row r="1784" spans="1:1">
      <c r="A1784" s="555"/>
    </row>
    <row r="1785" spans="1:1">
      <c r="A1785" s="555"/>
    </row>
    <row r="1786" spans="1:1">
      <c r="A1786" s="555"/>
    </row>
    <row r="1787" spans="1:1">
      <c r="A1787" s="555"/>
    </row>
    <row r="1788" spans="1:1">
      <c r="A1788" s="555"/>
    </row>
    <row r="1789" spans="1:1">
      <c r="A1789" s="555"/>
    </row>
    <row r="1790" spans="1:1">
      <c r="A1790" s="555"/>
    </row>
    <row r="1791" spans="1:1">
      <c r="A1791" s="555"/>
    </row>
    <row r="1792" spans="1:1">
      <c r="A1792" s="555"/>
    </row>
    <row r="1793" spans="1:1">
      <c r="A1793" s="555"/>
    </row>
    <row r="1794" spans="1:1">
      <c r="A1794" s="555"/>
    </row>
    <row r="1795" spans="1:1">
      <c r="A1795" s="555"/>
    </row>
    <row r="1796" spans="1:1">
      <c r="A1796" s="555"/>
    </row>
    <row r="1797" spans="1:1">
      <c r="A1797" s="555"/>
    </row>
    <row r="1798" spans="1:1">
      <c r="A1798" s="555"/>
    </row>
    <row r="1799" spans="1:1">
      <c r="A1799" s="555"/>
    </row>
    <row r="1800" spans="1:1">
      <c r="A1800" s="555"/>
    </row>
    <row r="1801" spans="1:1">
      <c r="A1801" s="555"/>
    </row>
    <row r="1802" spans="1:1">
      <c r="A1802" s="555"/>
    </row>
    <row r="1803" spans="1:1">
      <c r="A1803" s="555"/>
    </row>
    <row r="1804" spans="1:1">
      <c r="A1804" s="555"/>
    </row>
    <row r="1805" spans="1:1">
      <c r="A1805" s="555"/>
    </row>
    <row r="1806" spans="1:1">
      <c r="A1806" s="555"/>
    </row>
    <row r="1807" spans="1:1">
      <c r="A1807" s="555"/>
    </row>
    <row r="1808" spans="1:1">
      <c r="A1808" s="555"/>
    </row>
    <row r="1809" spans="1:1">
      <c r="A1809" s="555"/>
    </row>
    <row r="1810" spans="1:1">
      <c r="A1810" s="555"/>
    </row>
    <row r="1811" spans="1:1">
      <c r="A1811" s="555"/>
    </row>
    <row r="1812" spans="1:1">
      <c r="A1812" s="555"/>
    </row>
    <row r="1813" spans="1:1">
      <c r="A1813" s="555"/>
    </row>
    <row r="1814" spans="1:1">
      <c r="A1814" s="555"/>
    </row>
    <row r="1815" spans="1:1">
      <c r="A1815" s="555"/>
    </row>
    <row r="1816" spans="1:1">
      <c r="A1816" s="555"/>
    </row>
    <row r="1817" spans="1:1">
      <c r="A1817" s="555"/>
    </row>
    <row r="1818" spans="1:1">
      <c r="A1818" s="555"/>
    </row>
    <row r="1819" spans="1:1">
      <c r="A1819" s="555"/>
    </row>
    <row r="1820" spans="1:1">
      <c r="A1820" s="555"/>
    </row>
    <row r="1821" spans="1:1">
      <c r="A1821" s="555"/>
    </row>
    <row r="1822" spans="1:1">
      <c r="A1822" s="555"/>
    </row>
    <row r="1823" spans="1:1">
      <c r="A1823" s="555"/>
    </row>
    <row r="1824" spans="1:1">
      <c r="A1824" s="555"/>
    </row>
    <row r="1825" spans="1:1">
      <c r="A1825" s="555"/>
    </row>
    <row r="1826" spans="1:1">
      <c r="A1826" s="555"/>
    </row>
    <row r="1827" spans="1:1">
      <c r="A1827" s="555"/>
    </row>
    <row r="1828" spans="1:1">
      <c r="A1828" s="555"/>
    </row>
    <row r="1829" spans="1:1">
      <c r="A1829" s="555"/>
    </row>
    <row r="1830" spans="1:1">
      <c r="A1830" s="555"/>
    </row>
    <row r="1831" spans="1:1">
      <c r="A1831" s="555"/>
    </row>
    <row r="1832" spans="1:1">
      <c r="A1832" s="555"/>
    </row>
    <row r="1833" spans="1:1">
      <c r="A1833" s="555"/>
    </row>
    <row r="1834" spans="1:1">
      <c r="A1834" s="555"/>
    </row>
    <row r="1835" spans="1:1">
      <c r="A1835" s="555"/>
    </row>
    <row r="1836" spans="1:1">
      <c r="A1836" s="555"/>
    </row>
    <row r="1837" spans="1:1">
      <c r="A1837" s="555"/>
    </row>
    <row r="1838" spans="1:1">
      <c r="A1838" s="555"/>
    </row>
    <row r="1839" spans="1:1">
      <c r="A1839" s="555"/>
    </row>
    <row r="1840" spans="1:1">
      <c r="A1840" s="555"/>
    </row>
    <row r="1841" spans="1:1">
      <c r="A1841" s="555"/>
    </row>
    <row r="1842" spans="1:1">
      <c r="A1842" s="555"/>
    </row>
    <row r="1843" spans="1:1">
      <c r="A1843" s="555"/>
    </row>
    <row r="1844" spans="1:1">
      <c r="A1844" s="555"/>
    </row>
    <row r="1845" spans="1:1">
      <c r="A1845" s="555"/>
    </row>
    <row r="1846" spans="1:1">
      <c r="A1846" s="555"/>
    </row>
    <row r="1847" spans="1:1">
      <c r="A1847" s="555"/>
    </row>
    <row r="1848" spans="1:1">
      <c r="A1848" s="555"/>
    </row>
    <row r="1849" spans="1:1">
      <c r="A1849" s="555"/>
    </row>
    <row r="1850" spans="1:1">
      <c r="A1850" s="555"/>
    </row>
    <row r="1851" spans="1:1">
      <c r="A1851" s="555"/>
    </row>
    <row r="1852" spans="1:1">
      <c r="A1852" s="555"/>
    </row>
    <row r="1853" spans="1:1">
      <c r="A1853" s="555"/>
    </row>
    <row r="1854" spans="1:1">
      <c r="A1854" s="555"/>
    </row>
    <row r="1855" spans="1:1">
      <c r="A1855" s="555"/>
    </row>
    <row r="1856" spans="1:1">
      <c r="A1856" s="555"/>
    </row>
    <row r="1857" spans="1:1">
      <c r="A1857" s="555"/>
    </row>
    <row r="1858" spans="1:1">
      <c r="A1858" s="555"/>
    </row>
    <row r="1859" spans="1:1">
      <c r="A1859" s="555"/>
    </row>
    <row r="1860" spans="1:1">
      <c r="A1860" s="555"/>
    </row>
    <row r="1861" spans="1:1">
      <c r="A1861" s="555"/>
    </row>
    <row r="1862" spans="1:1">
      <c r="A1862" s="555"/>
    </row>
    <row r="1863" spans="1:1">
      <c r="A1863" s="555"/>
    </row>
    <row r="1864" spans="1:1">
      <c r="A1864" s="555"/>
    </row>
    <row r="1865" spans="1:1">
      <c r="A1865" s="555"/>
    </row>
    <row r="1866" spans="1:1">
      <c r="A1866" s="555"/>
    </row>
    <row r="1867" spans="1:1">
      <c r="A1867" s="555"/>
    </row>
    <row r="1868" spans="1:1">
      <c r="A1868" s="555"/>
    </row>
    <row r="1869" spans="1:1">
      <c r="A1869" s="555"/>
    </row>
    <row r="1870" spans="1:1">
      <c r="A1870" s="555"/>
    </row>
    <row r="1871" spans="1:1">
      <c r="A1871" s="555"/>
    </row>
    <row r="1872" spans="1:1">
      <c r="A1872" s="555"/>
    </row>
    <row r="1873" spans="1:1">
      <c r="A1873" s="555"/>
    </row>
    <row r="1874" spans="1:1">
      <c r="A1874" s="555"/>
    </row>
    <row r="1875" spans="1:1">
      <c r="A1875" s="555"/>
    </row>
    <row r="1876" spans="1:1">
      <c r="A1876" s="555"/>
    </row>
    <row r="1877" spans="1:1">
      <c r="A1877" s="555"/>
    </row>
    <row r="1878" spans="1:1">
      <c r="A1878" s="555"/>
    </row>
    <row r="1879" spans="1:1">
      <c r="A1879" s="555"/>
    </row>
    <row r="1880" spans="1:1">
      <c r="A1880" s="555"/>
    </row>
    <row r="1881" spans="1:1">
      <c r="A1881" s="555"/>
    </row>
    <row r="1882" spans="1:1">
      <c r="A1882" s="555"/>
    </row>
    <row r="1883" spans="1:1">
      <c r="A1883" s="555"/>
    </row>
    <row r="1884" spans="1:1">
      <c r="A1884" s="555"/>
    </row>
    <row r="1885" spans="1:1">
      <c r="A1885" s="555"/>
    </row>
    <row r="1886" spans="1:1">
      <c r="A1886" s="555"/>
    </row>
    <row r="1887" spans="1:1">
      <c r="A1887" s="555"/>
    </row>
    <row r="1888" spans="1:1">
      <c r="A1888" s="555"/>
    </row>
    <row r="1889" spans="1:1">
      <c r="A1889" s="555"/>
    </row>
    <row r="1890" spans="1:1">
      <c r="A1890" s="555"/>
    </row>
    <row r="1891" spans="1:1">
      <c r="A1891" s="555"/>
    </row>
    <row r="1892" spans="1:1">
      <c r="A1892" s="555"/>
    </row>
    <row r="1893" spans="1:1">
      <c r="A1893" s="555"/>
    </row>
    <row r="1894" spans="1:1">
      <c r="A1894" s="555"/>
    </row>
    <row r="1895" spans="1:1">
      <c r="A1895" s="555"/>
    </row>
    <row r="1896" spans="1:1">
      <c r="A1896" s="555"/>
    </row>
    <row r="1897" spans="1:1">
      <c r="A1897" s="555"/>
    </row>
    <row r="1898" spans="1:1">
      <c r="A1898" s="555"/>
    </row>
    <row r="1899" spans="1:1">
      <c r="A1899" s="555"/>
    </row>
    <row r="1900" spans="1:1">
      <c r="A1900" s="555"/>
    </row>
    <row r="1901" spans="1:1">
      <c r="A1901" s="555"/>
    </row>
    <row r="1902" spans="1:1">
      <c r="A1902" s="555"/>
    </row>
    <row r="1903" spans="1:1">
      <c r="A1903" s="555"/>
    </row>
    <row r="1904" spans="1:1">
      <c r="A1904" s="555"/>
    </row>
    <row r="1905" spans="1:1">
      <c r="A1905" s="555"/>
    </row>
    <row r="1906" spans="1:1">
      <c r="A1906" s="555"/>
    </row>
    <row r="1907" spans="1:1">
      <c r="A1907" s="555"/>
    </row>
    <row r="1908" spans="1:1">
      <c r="A1908" s="555"/>
    </row>
    <row r="1909" spans="1:1">
      <c r="A1909" s="555"/>
    </row>
    <row r="1910" spans="1:1">
      <c r="A1910" s="555"/>
    </row>
    <row r="1911" spans="1:1">
      <c r="A1911" s="555"/>
    </row>
    <row r="1912" spans="1:1">
      <c r="A1912" s="555"/>
    </row>
    <row r="1913" spans="1:1">
      <c r="A1913" s="555"/>
    </row>
    <row r="1914" spans="1:1">
      <c r="A1914" s="555"/>
    </row>
    <row r="1915" spans="1:1">
      <c r="A1915" s="555"/>
    </row>
    <row r="1916" spans="1:1">
      <c r="A1916" s="555"/>
    </row>
    <row r="1917" spans="1:1">
      <c r="A1917" s="555"/>
    </row>
    <row r="1918" spans="1:1">
      <c r="A1918" s="555"/>
    </row>
    <row r="1919" spans="1:1">
      <c r="A1919" s="555"/>
    </row>
    <row r="1920" spans="1:1">
      <c r="A1920" s="555"/>
    </row>
    <row r="1921" spans="1:1">
      <c r="A1921" s="555"/>
    </row>
    <row r="1922" spans="1:1">
      <c r="A1922" s="555"/>
    </row>
    <row r="1923" spans="1:1">
      <c r="A1923" s="555"/>
    </row>
    <row r="1924" spans="1:1">
      <c r="A1924" s="555"/>
    </row>
    <row r="1925" spans="1:1">
      <c r="A1925" s="555"/>
    </row>
    <row r="1926" spans="1:1">
      <c r="A1926" s="555"/>
    </row>
    <row r="1927" spans="1:1">
      <c r="A1927" s="555"/>
    </row>
    <row r="1928" spans="1:1">
      <c r="A1928" s="555"/>
    </row>
    <row r="1929" spans="1:1">
      <c r="A1929" s="555"/>
    </row>
    <row r="1930" spans="1:1">
      <c r="A1930" s="555"/>
    </row>
    <row r="1931" spans="1:1">
      <c r="A1931" s="555"/>
    </row>
    <row r="1932" spans="1:1">
      <c r="A1932" s="555"/>
    </row>
    <row r="1933" spans="1:1">
      <c r="A1933" s="555"/>
    </row>
    <row r="1934" spans="1:1">
      <c r="A1934" s="555"/>
    </row>
    <row r="1935" spans="1:1">
      <c r="A1935" s="555"/>
    </row>
    <row r="1936" spans="1:1">
      <c r="A1936" s="555"/>
    </row>
    <row r="1937" spans="1:1">
      <c r="A1937" s="555"/>
    </row>
    <row r="1938" spans="1:1">
      <c r="A1938" s="555"/>
    </row>
    <row r="1939" spans="1:1">
      <c r="A1939" s="555"/>
    </row>
    <row r="1940" spans="1:1">
      <c r="A1940" s="555"/>
    </row>
    <row r="1941" spans="1:1">
      <c r="A1941" s="555"/>
    </row>
    <row r="1942" spans="1:1">
      <c r="A1942" s="555"/>
    </row>
    <row r="1943" spans="1:1">
      <c r="A1943" s="555"/>
    </row>
    <row r="1944" spans="1:1">
      <c r="A1944" s="555"/>
    </row>
    <row r="1945" spans="1:1">
      <c r="A1945" s="555"/>
    </row>
    <row r="1946" spans="1:1">
      <c r="A1946" s="555"/>
    </row>
    <row r="1947" spans="1:1">
      <c r="A1947" s="555"/>
    </row>
    <row r="1948" spans="1:1">
      <c r="A1948" s="555"/>
    </row>
    <row r="1949" spans="1:1">
      <c r="A1949" s="555"/>
    </row>
    <row r="1950" spans="1:1">
      <c r="A1950" s="555"/>
    </row>
    <row r="1951" spans="1:1">
      <c r="A1951" s="555"/>
    </row>
    <row r="1952" spans="1:1">
      <c r="A1952" s="555"/>
    </row>
    <row r="1953" spans="1:1">
      <c r="A1953" s="555"/>
    </row>
    <row r="1954" spans="1:1">
      <c r="A1954" s="555"/>
    </row>
    <row r="1955" spans="1:1">
      <c r="A1955" s="555"/>
    </row>
    <row r="1956" spans="1:1">
      <c r="A1956" s="555"/>
    </row>
    <row r="1957" spans="1:1">
      <c r="A1957" s="555"/>
    </row>
    <row r="1958" spans="1:1">
      <c r="A1958" s="555"/>
    </row>
    <row r="1959" spans="1:1">
      <c r="A1959" s="555"/>
    </row>
    <row r="1960" spans="1:1">
      <c r="A1960" s="555"/>
    </row>
    <row r="1961" spans="1:1">
      <c r="A1961" s="555"/>
    </row>
    <row r="1962" spans="1:1">
      <c r="A1962" s="555"/>
    </row>
    <row r="1963" spans="1:1">
      <c r="A1963" s="555"/>
    </row>
    <row r="1964" spans="1:1">
      <c r="A1964" s="555"/>
    </row>
    <row r="1965" spans="1:1">
      <c r="A1965" s="555"/>
    </row>
    <row r="1966" spans="1:1">
      <c r="A1966" s="555"/>
    </row>
    <row r="1967" spans="1:1">
      <c r="A1967" s="555"/>
    </row>
    <row r="1968" spans="1:1">
      <c r="A1968" s="555"/>
    </row>
    <row r="1969" spans="1:1">
      <c r="A1969" s="555"/>
    </row>
    <row r="1970" spans="1:1">
      <c r="A1970" s="555"/>
    </row>
    <row r="1971" spans="1:1">
      <c r="A1971" s="555"/>
    </row>
    <row r="1972" spans="1:1">
      <c r="A1972" s="555"/>
    </row>
    <row r="1973" spans="1:1">
      <c r="A1973" s="555"/>
    </row>
    <row r="1974" spans="1:1">
      <c r="A1974" s="555"/>
    </row>
    <row r="1975" spans="1:1">
      <c r="A1975" s="555"/>
    </row>
    <row r="1976" spans="1:1">
      <c r="A1976" s="555"/>
    </row>
    <row r="1977" spans="1:1">
      <c r="A1977" s="555"/>
    </row>
    <row r="1978" spans="1:1">
      <c r="A1978" s="555"/>
    </row>
    <row r="1979" spans="1:1">
      <c r="A1979" s="555"/>
    </row>
    <row r="1980" spans="1:1">
      <c r="A1980" s="555"/>
    </row>
    <row r="1981" spans="1:1">
      <c r="A1981" s="555"/>
    </row>
    <row r="1982" spans="1:1">
      <c r="A1982" s="555"/>
    </row>
    <row r="1983" spans="1:1">
      <c r="A1983" s="555"/>
    </row>
    <row r="1984" spans="1:1">
      <c r="A1984" s="555"/>
    </row>
    <row r="1985" spans="1:1">
      <c r="A1985" s="555"/>
    </row>
    <row r="1986" spans="1:1">
      <c r="A1986" s="555"/>
    </row>
    <row r="1987" spans="1:1">
      <c r="A1987" s="555"/>
    </row>
    <row r="1988" spans="1:1">
      <c r="A1988" s="555"/>
    </row>
    <row r="1989" spans="1:1">
      <c r="A1989" s="555"/>
    </row>
    <row r="1990" spans="1:1">
      <c r="A1990" s="555"/>
    </row>
    <row r="1991" spans="1:1">
      <c r="A1991" s="555"/>
    </row>
    <row r="1992" spans="1:1">
      <c r="A1992" s="555"/>
    </row>
    <row r="1993" spans="1:1">
      <c r="A1993" s="555"/>
    </row>
    <row r="1994" spans="1:1">
      <c r="A1994" s="555"/>
    </row>
    <row r="1995" spans="1:1">
      <c r="A1995" s="555"/>
    </row>
    <row r="1996" spans="1:1">
      <c r="A1996" s="555"/>
    </row>
    <row r="1997" spans="1:1">
      <c r="A1997" s="555"/>
    </row>
    <row r="1998" spans="1:1">
      <c r="A1998" s="555"/>
    </row>
    <row r="1999" spans="1:1">
      <c r="A1999" s="555"/>
    </row>
    <row r="2000" spans="1:1">
      <c r="A2000" s="555"/>
    </row>
    <row r="2001" spans="1:1">
      <c r="A2001" s="555"/>
    </row>
    <row r="2002" spans="1:1">
      <c r="A2002" s="555"/>
    </row>
    <row r="2003" spans="1:1">
      <c r="A2003" s="555"/>
    </row>
    <row r="2004" spans="1:1">
      <c r="A2004" s="555"/>
    </row>
    <row r="2005" spans="1:1">
      <c r="A2005" s="555"/>
    </row>
    <row r="2006" spans="1:1">
      <c r="A2006" s="555"/>
    </row>
    <row r="2007" spans="1:1">
      <c r="A2007" s="555"/>
    </row>
    <row r="2008" spans="1:1">
      <c r="A2008" s="555"/>
    </row>
    <row r="2009" spans="1:1">
      <c r="A2009" s="555"/>
    </row>
    <row r="2010" spans="1:1">
      <c r="A2010" s="555"/>
    </row>
    <row r="2011" spans="1:1">
      <c r="A2011" s="555"/>
    </row>
    <row r="2012" spans="1:1">
      <c r="A2012" s="555"/>
    </row>
    <row r="2013" spans="1:1">
      <c r="A2013" s="555"/>
    </row>
    <row r="2014" spans="1:1">
      <c r="A2014" s="555"/>
    </row>
    <row r="2015" spans="1:1">
      <c r="A2015" s="555"/>
    </row>
    <row r="2016" spans="1:1">
      <c r="A2016" s="555"/>
    </row>
    <row r="2017" spans="1:1">
      <c r="A2017" s="555"/>
    </row>
    <row r="2018" spans="1:1">
      <c r="A2018" s="555"/>
    </row>
    <row r="2019" spans="1:1">
      <c r="A2019" s="555"/>
    </row>
    <row r="2020" spans="1:1">
      <c r="A2020" s="555"/>
    </row>
    <row r="2021" spans="1:1">
      <c r="A2021" s="555"/>
    </row>
    <row r="2022" spans="1:1">
      <c r="A2022" s="555"/>
    </row>
    <row r="2023" spans="1:1">
      <c r="A2023" s="555"/>
    </row>
    <row r="2024" spans="1:1">
      <c r="A2024" s="555"/>
    </row>
    <row r="2025" spans="1:1">
      <c r="A2025" s="555"/>
    </row>
    <row r="2026" spans="1:1">
      <c r="A2026" s="555"/>
    </row>
    <row r="2027" spans="1:1">
      <c r="A2027" s="555"/>
    </row>
    <row r="2028" spans="1:1">
      <c r="A2028" s="555"/>
    </row>
    <row r="2029" spans="1:1">
      <c r="A2029" s="555"/>
    </row>
    <row r="2030" spans="1:1">
      <c r="A2030" s="555"/>
    </row>
    <row r="2031" spans="1:1">
      <c r="A2031" s="555"/>
    </row>
    <row r="2032" spans="1:1">
      <c r="A2032" s="555"/>
    </row>
    <row r="2033" spans="1:1">
      <c r="A2033" s="555"/>
    </row>
    <row r="2034" spans="1:1">
      <c r="A2034" s="555"/>
    </row>
    <row r="2035" spans="1:1">
      <c r="A2035" s="555"/>
    </row>
    <row r="2036" spans="1:1">
      <c r="A2036" s="555"/>
    </row>
    <row r="2037" spans="1:1">
      <c r="A2037" s="555"/>
    </row>
    <row r="2038" spans="1:1">
      <c r="A2038" s="555"/>
    </row>
    <row r="2039" spans="1:1">
      <c r="A2039" s="555"/>
    </row>
    <row r="2040" spans="1:1">
      <c r="A2040" s="555"/>
    </row>
    <row r="2041" spans="1:1">
      <c r="A2041" s="555"/>
    </row>
    <row r="2042" spans="1:1">
      <c r="A2042" s="555"/>
    </row>
    <row r="2043" spans="1:1">
      <c r="A2043" s="555"/>
    </row>
    <row r="2044" spans="1:1">
      <c r="A2044" s="555"/>
    </row>
    <row r="2045" spans="1:1">
      <c r="A2045" s="555"/>
    </row>
    <row r="2046" spans="1:1">
      <c r="A2046" s="555"/>
    </row>
    <row r="2047" spans="1:1">
      <c r="A2047" s="555"/>
    </row>
    <row r="2048" spans="1:1">
      <c r="A2048" s="555"/>
    </row>
    <row r="2049" spans="1:1">
      <c r="A2049" s="555"/>
    </row>
    <row r="2050" spans="1:1">
      <c r="A2050" s="555"/>
    </row>
    <row r="2051" spans="1:1">
      <c r="A2051" s="555"/>
    </row>
    <row r="2052" spans="1:1">
      <c r="A2052" s="555"/>
    </row>
    <row r="2053" spans="1:1">
      <c r="A2053" s="555"/>
    </row>
    <row r="2054" spans="1:1">
      <c r="A2054" s="555"/>
    </row>
    <row r="2055" spans="1:1">
      <c r="A2055" s="555"/>
    </row>
    <row r="2056" spans="1:1">
      <c r="A2056" s="555"/>
    </row>
    <row r="2057" spans="1:1">
      <c r="A2057" s="555"/>
    </row>
    <row r="2058" spans="1:1">
      <c r="A2058" s="555"/>
    </row>
    <row r="2059" spans="1:1">
      <c r="A2059" s="555"/>
    </row>
    <row r="2060" spans="1:1">
      <c r="A2060" s="555"/>
    </row>
    <row r="2061" spans="1:1">
      <c r="A2061" s="555"/>
    </row>
    <row r="2062" spans="1:1">
      <c r="A2062" s="555"/>
    </row>
    <row r="2063" spans="1:1">
      <c r="A2063" s="555"/>
    </row>
    <row r="2064" spans="1:1">
      <c r="A2064" s="555"/>
    </row>
    <row r="2065" spans="1:1">
      <c r="A2065" s="555"/>
    </row>
    <row r="2066" spans="1:1">
      <c r="A2066" s="555"/>
    </row>
    <row r="2067" spans="1:1">
      <c r="A2067" s="555"/>
    </row>
    <row r="2068" spans="1:1">
      <c r="A2068" s="555"/>
    </row>
    <row r="2069" spans="1:1">
      <c r="A2069" s="555"/>
    </row>
    <row r="2070" spans="1:1">
      <c r="A2070" s="555"/>
    </row>
    <row r="2071" spans="1:1">
      <c r="A2071" s="555"/>
    </row>
    <row r="2072" spans="1:1">
      <c r="A2072" s="555"/>
    </row>
    <row r="2073" spans="1:1">
      <c r="A2073" s="555"/>
    </row>
    <row r="2074" spans="1:1">
      <c r="A2074" s="555"/>
    </row>
    <row r="2075" spans="1:1">
      <c r="A2075" s="555"/>
    </row>
    <row r="2076" spans="1:1">
      <c r="A2076" s="555"/>
    </row>
    <row r="2077" spans="1:1">
      <c r="A2077" s="555"/>
    </row>
    <row r="2078" spans="1:1">
      <c r="A2078" s="555"/>
    </row>
    <row r="2079" spans="1:1">
      <c r="A2079" s="555"/>
    </row>
    <row r="2080" spans="1:1">
      <c r="A2080" s="555"/>
    </row>
    <row r="2081" spans="1:1">
      <c r="A2081" s="555"/>
    </row>
    <row r="2082" spans="1:1">
      <c r="A2082" s="555"/>
    </row>
    <row r="2083" spans="1:1">
      <c r="A2083" s="555"/>
    </row>
    <row r="2084" spans="1:1">
      <c r="A2084" s="555"/>
    </row>
    <row r="2085" spans="1:1">
      <c r="A2085" s="555"/>
    </row>
    <row r="2086" spans="1:1">
      <c r="A2086" s="555"/>
    </row>
    <row r="2087" spans="1:1">
      <c r="A2087" s="555"/>
    </row>
    <row r="2088" spans="1:1">
      <c r="A2088" s="555"/>
    </row>
    <row r="2089" spans="1:1">
      <c r="A2089" s="555"/>
    </row>
    <row r="2090" spans="1:1">
      <c r="A2090" s="555"/>
    </row>
    <row r="2091" spans="1:1">
      <c r="A2091" s="555"/>
    </row>
    <row r="2092" spans="1:1">
      <c r="A2092" s="555"/>
    </row>
    <row r="2093" spans="1:1">
      <c r="A2093" s="555"/>
    </row>
    <row r="2094" spans="1:1">
      <c r="A2094" s="555"/>
    </row>
    <row r="2095" spans="1:1">
      <c r="A2095" s="555"/>
    </row>
    <row r="2096" spans="1:1">
      <c r="A2096" s="555"/>
    </row>
    <row r="2097" spans="1:1">
      <c r="A2097" s="555"/>
    </row>
    <row r="2098" spans="1:1">
      <c r="A2098" s="555"/>
    </row>
    <row r="2099" spans="1:1">
      <c r="A2099" s="555"/>
    </row>
    <row r="2100" spans="1:1">
      <c r="A2100" s="555"/>
    </row>
    <row r="2101" spans="1:1">
      <c r="A2101" s="555"/>
    </row>
    <row r="2102" spans="1:1">
      <c r="A2102" s="555"/>
    </row>
    <row r="2103" spans="1:1">
      <c r="A2103" s="555"/>
    </row>
    <row r="2104" spans="1:1">
      <c r="A2104" s="555"/>
    </row>
    <row r="2105" spans="1:1">
      <c r="A2105" s="555"/>
    </row>
    <row r="2106" spans="1:1">
      <c r="A2106" s="555"/>
    </row>
    <row r="2107" spans="1:1">
      <c r="A2107" s="555"/>
    </row>
    <row r="2108" spans="1:1">
      <c r="A2108" s="555"/>
    </row>
    <row r="2109" spans="1:1">
      <c r="A2109" s="555"/>
    </row>
    <row r="2110" spans="1:1">
      <c r="A2110" s="555"/>
    </row>
    <row r="2111" spans="1:1">
      <c r="A2111" s="555"/>
    </row>
    <row r="2112" spans="1:1">
      <c r="A2112" s="555"/>
    </row>
    <row r="2113" spans="1:1">
      <c r="A2113" s="555"/>
    </row>
    <row r="2114" spans="1:1">
      <c r="A2114" s="555"/>
    </row>
    <row r="2115" spans="1:1">
      <c r="A2115" s="555"/>
    </row>
    <row r="2116" spans="1:1">
      <c r="A2116" s="555"/>
    </row>
    <row r="2117" spans="1:1">
      <c r="A2117" s="555"/>
    </row>
    <row r="2118" spans="1:1">
      <c r="A2118" s="555"/>
    </row>
    <row r="2119" spans="1:1">
      <c r="A2119" s="555"/>
    </row>
    <row r="2120" spans="1:1">
      <c r="A2120" s="555"/>
    </row>
    <row r="2121" spans="1:1">
      <c r="A2121" s="555"/>
    </row>
    <row r="2122" spans="1:1">
      <c r="A2122" s="555"/>
    </row>
    <row r="2123" spans="1:1">
      <c r="A2123" s="555"/>
    </row>
    <row r="2124" spans="1:1">
      <c r="A2124" s="555"/>
    </row>
    <row r="2125" spans="1:1">
      <c r="A2125" s="555"/>
    </row>
    <row r="2126" spans="1:1">
      <c r="A2126" s="555"/>
    </row>
    <row r="2127" spans="1:1">
      <c r="A2127" s="555"/>
    </row>
    <row r="2128" spans="1:1">
      <c r="A2128" s="555"/>
    </row>
    <row r="2129" spans="1:1">
      <c r="A2129" s="555"/>
    </row>
    <row r="2130" spans="1:1">
      <c r="A2130" s="555"/>
    </row>
    <row r="2131" spans="1:1">
      <c r="A2131" s="555"/>
    </row>
    <row r="2132" spans="1:1">
      <c r="A2132" s="555"/>
    </row>
    <row r="2133" spans="1:1">
      <c r="A2133" s="555"/>
    </row>
    <row r="2134" spans="1:1">
      <c r="A2134" s="555"/>
    </row>
    <row r="2135" spans="1:1">
      <c r="A2135" s="555"/>
    </row>
    <row r="2136" spans="1:1">
      <c r="A2136" s="555"/>
    </row>
    <row r="2137" spans="1:1">
      <c r="A2137" s="555"/>
    </row>
    <row r="2138" spans="1:1">
      <c r="A2138" s="555"/>
    </row>
    <row r="2139" spans="1:1">
      <c r="A2139" s="555"/>
    </row>
    <row r="2140" spans="1:1">
      <c r="A2140" s="555"/>
    </row>
    <row r="2141" spans="1:1">
      <c r="A2141" s="555"/>
    </row>
    <row r="2142" spans="1:1">
      <c r="A2142" s="555"/>
    </row>
    <row r="2143" spans="1:1">
      <c r="A2143" s="555"/>
    </row>
    <row r="2144" spans="1:1">
      <c r="A2144" s="555"/>
    </row>
    <row r="2145" spans="1:1">
      <c r="A2145" s="555"/>
    </row>
    <row r="2146" spans="1:1">
      <c r="A2146" s="555"/>
    </row>
    <row r="2147" spans="1:1">
      <c r="A2147" s="555"/>
    </row>
    <row r="2148" spans="1:1">
      <c r="A2148" s="555"/>
    </row>
    <row r="2149" spans="1:1">
      <c r="A2149" s="555"/>
    </row>
    <row r="2150" spans="1:1">
      <c r="A2150" s="555"/>
    </row>
    <row r="2151" spans="1:1">
      <c r="A2151" s="555"/>
    </row>
    <row r="2152" spans="1:1">
      <c r="A2152" s="555"/>
    </row>
    <row r="2153" spans="1:1">
      <c r="A2153" s="555"/>
    </row>
    <row r="2154" spans="1:1">
      <c r="A2154" s="555"/>
    </row>
    <row r="2155" spans="1:1">
      <c r="A2155" s="555"/>
    </row>
    <row r="2156" spans="1:1">
      <c r="A2156" s="555"/>
    </row>
    <row r="2157" spans="1:1">
      <c r="A2157" s="555"/>
    </row>
    <row r="2158" spans="1:1">
      <c r="A2158" s="555"/>
    </row>
    <row r="2159" spans="1:1">
      <c r="A2159" s="555"/>
    </row>
    <row r="2160" spans="1:1">
      <c r="A2160" s="555"/>
    </row>
    <row r="2161" spans="1:1">
      <c r="A2161" s="555"/>
    </row>
    <row r="2162" spans="1:1">
      <c r="A2162" s="555"/>
    </row>
    <row r="2163" spans="1:1">
      <c r="A2163" s="555"/>
    </row>
    <row r="2164" spans="1:1">
      <c r="A2164" s="555"/>
    </row>
    <row r="2165" spans="1:1">
      <c r="A2165" s="555"/>
    </row>
    <row r="2166" spans="1:1">
      <c r="A2166" s="555"/>
    </row>
    <row r="2167" spans="1:1">
      <c r="A2167" s="555"/>
    </row>
    <row r="2168" spans="1:1">
      <c r="A2168" s="555"/>
    </row>
    <row r="2169" spans="1:1">
      <c r="A2169" s="555"/>
    </row>
    <row r="2170" spans="1:1">
      <c r="A2170" s="555"/>
    </row>
    <row r="2171" spans="1:1">
      <c r="A2171" s="555"/>
    </row>
    <row r="2172" spans="1:1">
      <c r="A2172" s="555"/>
    </row>
    <row r="2173" spans="1:1">
      <c r="A2173" s="555"/>
    </row>
    <row r="2174" spans="1:1">
      <c r="A2174" s="555"/>
    </row>
    <row r="2175" spans="1:1">
      <c r="A2175" s="555"/>
    </row>
    <row r="2176" spans="1:1">
      <c r="A2176" s="555"/>
    </row>
    <row r="2177" spans="1:1">
      <c r="A2177" s="555"/>
    </row>
    <row r="2178" spans="1:1">
      <c r="A2178" s="555"/>
    </row>
    <row r="2179" spans="1:1">
      <c r="A2179" s="555"/>
    </row>
    <row r="2180" spans="1:1">
      <c r="A2180" s="555"/>
    </row>
    <row r="2181" spans="1:1">
      <c r="A2181" s="555"/>
    </row>
    <row r="2182" spans="1:1">
      <c r="A2182" s="555"/>
    </row>
    <row r="2183" spans="1:1">
      <c r="A2183" s="555"/>
    </row>
    <row r="2184" spans="1:1">
      <c r="A2184" s="555"/>
    </row>
    <row r="2185" spans="1:1">
      <c r="A2185" s="555"/>
    </row>
    <row r="2186" spans="1:1">
      <c r="A2186" s="555"/>
    </row>
    <row r="2187" spans="1:1">
      <c r="A2187" s="555"/>
    </row>
    <row r="2188" spans="1:1">
      <c r="A2188" s="555"/>
    </row>
    <row r="2189" spans="1:1">
      <c r="A2189" s="555"/>
    </row>
    <row r="2190" spans="1:1">
      <c r="A2190" s="555"/>
    </row>
    <row r="2191" spans="1:1">
      <c r="A2191" s="555"/>
    </row>
    <row r="2192" spans="1:1">
      <c r="A2192" s="555"/>
    </row>
    <row r="2193" spans="1:1">
      <c r="A2193" s="555"/>
    </row>
    <row r="2194" spans="1:1">
      <c r="A2194" s="555"/>
    </row>
    <row r="2195" spans="1:1">
      <c r="A2195" s="555"/>
    </row>
    <row r="2196" spans="1:1">
      <c r="A2196" s="555"/>
    </row>
    <row r="2197" spans="1:1">
      <c r="A2197" s="555"/>
    </row>
    <row r="2198" spans="1:1">
      <c r="A2198" s="555"/>
    </row>
    <row r="2199" spans="1:1">
      <c r="A2199" s="555"/>
    </row>
    <row r="2200" spans="1:1">
      <c r="A2200" s="555"/>
    </row>
    <row r="2201" spans="1:1">
      <c r="A2201" s="555"/>
    </row>
    <row r="2202" spans="1:1">
      <c r="A2202" s="555"/>
    </row>
    <row r="2203" spans="1:1">
      <c r="A2203" s="555"/>
    </row>
    <row r="2204" spans="1:1">
      <c r="A2204" s="555"/>
    </row>
    <row r="2205" spans="1:1">
      <c r="A2205" s="555"/>
    </row>
    <row r="2206" spans="1:1">
      <c r="A2206" s="555"/>
    </row>
    <row r="2207" spans="1:1">
      <c r="A2207" s="555"/>
    </row>
    <row r="2208" spans="1:1">
      <c r="A2208" s="555"/>
    </row>
    <row r="2209" spans="1:1">
      <c r="A2209" s="555"/>
    </row>
    <row r="2210" spans="1:1">
      <c r="A2210" s="555"/>
    </row>
    <row r="2211" spans="1:1">
      <c r="A2211" s="555"/>
    </row>
    <row r="2212" spans="1:1">
      <c r="A2212" s="555"/>
    </row>
    <row r="2213" spans="1:1">
      <c r="A2213" s="555"/>
    </row>
    <row r="2214" spans="1:1">
      <c r="A2214" s="555"/>
    </row>
    <row r="2215" spans="1:1">
      <c r="A2215" s="555"/>
    </row>
    <row r="2216" spans="1:1">
      <c r="A2216" s="555"/>
    </row>
    <row r="2217" spans="1:1">
      <c r="A2217" s="555"/>
    </row>
    <row r="2218" spans="1:1">
      <c r="A2218" s="555"/>
    </row>
    <row r="2219" spans="1:1">
      <c r="A2219" s="555"/>
    </row>
    <row r="2220" spans="1:1">
      <c r="A2220" s="555"/>
    </row>
    <row r="2221" spans="1:1">
      <c r="A2221" s="555"/>
    </row>
    <row r="2222" spans="1:1">
      <c r="A2222" s="555"/>
    </row>
    <row r="2223" spans="1:1">
      <c r="A2223" s="555"/>
    </row>
    <row r="2224" spans="1:1">
      <c r="A2224" s="555"/>
    </row>
    <row r="2225" spans="1:1">
      <c r="A2225" s="555"/>
    </row>
    <row r="2226" spans="1:1">
      <c r="A2226" s="555"/>
    </row>
    <row r="2227" spans="1:1">
      <c r="A2227" s="555"/>
    </row>
    <row r="2228" spans="1:1">
      <c r="A2228" s="555"/>
    </row>
    <row r="2229" spans="1:1">
      <c r="A2229" s="555"/>
    </row>
    <row r="2230" spans="1:1">
      <c r="A2230" s="555"/>
    </row>
    <row r="2231" spans="1:1">
      <c r="A2231" s="555"/>
    </row>
    <row r="2232" spans="1:1">
      <c r="A2232" s="555"/>
    </row>
    <row r="2233" spans="1:1">
      <c r="A2233" s="555"/>
    </row>
    <row r="2234" spans="1:1">
      <c r="A2234" s="555"/>
    </row>
    <row r="2235" spans="1:1">
      <c r="A2235" s="555"/>
    </row>
    <row r="2236" spans="1:1">
      <c r="A2236" s="555"/>
    </row>
    <row r="2237" spans="1:1">
      <c r="A2237" s="555"/>
    </row>
    <row r="2238" spans="1:1">
      <c r="A2238" s="555"/>
    </row>
    <row r="2239" spans="1:1">
      <c r="A2239" s="555"/>
    </row>
    <row r="2240" spans="1:1">
      <c r="A2240" s="555"/>
    </row>
    <row r="2241" spans="1:1">
      <c r="A2241" s="555"/>
    </row>
    <row r="2242" spans="1:1">
      <c r="A2242" s="555"/>
    </row>
    <row r="2243" spans="1:1">
      <c r="A2243" s="555"/>
    </row>
    <row r="2244" spans="1:1">
      <c r="A2244" s="555"/>
    </row>
    <row r="2245" spans="1:1">
      <c r="A2245" s="555"/>
    </row>
    <row r="2246" spans="1:1">
      <c r="A2246" s="555"/>
    </row>
    <row r="2247" spans="1:1">
      <c r="A2247" s="555"/>
    </row>
    <row r="2248" spans="1:1">
      <c r="A2248" s="555"/>
    </row>
    <row r="2249" spans="1:1">
      <c r="A2249" s="555"/>
    </row>
    <row r="2250" spans="1:1">
      <c r="A2250" s="555"/>
    </row>
    <row r="2251" spans="1:1">
      <c r="A2251" s="555"/>
    </row>
    <row r="2252" spans="1:1">
      <c r="A2252" s="555"/>
    </row>
    <row r="2253" spans="1:1">
      <c r="A2253" s="555"/>
    </row>
    <row r="2254" spans="1:1">
      <c r="A2254" s="555"/>
    </row>
    <row r="2255" spans="1:1">
      <c r="A2255" s="555"/>
    </row>
    <row r="2256" spans="1:1">
      <c r="A2256" s="555"/>
    </row>
    <row r="2257" spans="1:1">
      <c r="A2257" s="555"/>
    </row>
    <row r="2258" spans="1:1">
      <c r="A2258" s="555"/>
    </row>
    <row r="2259" spans="1:1">
      <c r="A2259" s="555"/>
    </row>
    <row r="2260" spans="1:1">
      <c r="A2260" s="555"/>
    </row>
    <row r="2261" spans="1:1">
      <c r="A2261" s="555"/>
    </row>
    <row r="2262" spans="1:1">
      <c r="A2262" s="555"/>
    </row>
    <row r="2263" spans="1:1">
      <c r="A2263" s="555"/>
    </row>
    <row r="2264" spans="1:1">
      <c r="A2264" s="555"/>
    </row>
    <row r="2265" spans="1:1">
      <c r="A2265" s="555"/>
    </row>
    <row r="2266" spans="1:1">
      <c r="A2266" s="555"/>
    </row>
    <row r="2267" spans="1:1">
      <c r="A2267" s="555"/>
    </row>
    <row r="2268" spans="1:1">
      <c r="A2268" s="555"/>
    </row>
    <row r="2269" spans="1:1">
      <c r="A2269" s="555"/>
    </row>
    <row r="2270" spans="1:1">
      <c r="A2270" s="555"/>
    </row>
    <row r="2271" spans="1:1">
      <c r="A2271" s="555"/>
    </row>
    <row r="2272" spans="1:1">
      <c r="A2272" s="555"/>
    </row>
    <row r="2273" spans="1:1">
      <c r="A2273" s="555"/>
    </row>
    <row r="2274" spans="1:1">
      <c r="A2274" s="555"/>
    </row>
    <row r="2275" spans="1:1">
      <c r="A2275" s="555"/>
    </row>
    <row r="2276" spans="1:1">
      <c r="A2276" s="555"/>
    </row>
    <row r="2277" spans="1:1">
      <c r="A2277" s="555"/>
    </row>
    <row r="2278" spans="1:1">
      <c r="A2278" s="555"/>
    </row>
    <row r="2279" spans="1:1">
      <c r="A2279" s="555"/>
    </row>
    <row r="2280" spans="1:1">
      <c r="A2280" s="555"/>
    </row>
    <row r="2281" spans="1:1">
      <c r="A2281" s="555"/>
    </row>
    <row r="2282" spans="1:1">
      <c r="A2282" s="555"/>
    </row>
    <row r="2283" spans="1:1">
      <c r="A2283" s="555"/>
    </row>
    <row r="2284" spans="1:1">
      <c r="A2284" s="555"/>
    </row>
    <row r="2285" spans="1:1">
      <c r="A2285" s="555"/>
    </row>
    <row r="2286" spans="1:1">
      <c r="A2286" s="555"/>
    </row>
    <row r="2287" spans="1:1">
      <c r="A2287" s="555"/>
    </row>
    <row r="2288" spans="1:1">
      <c r="A2288" s="555"/>
    </row>
    <row r="2289" spans="1:1">
      <c r="A2289" s="555"/>
    </row>
    <row r="2290" spans="1:1">
      <c r="A2290" s="555"/>
    </row>
    <row r="2291" spans="1:1">
      <c r="A2291" s="555"/>
    </row>
    <row r="2292" spans="1:1">
      <c r="A2292" s="555"/>
    </row>
    <row r="2293" spans="1:1">
      <c r="A2293" s="555"/>
    </row>
    <row r="2294" spans="1:1">
      <c r="A2294" s="555"/>
    </row>
    <row r="2295" spans="1:1">
      <c r="A2295" s="555"/>
    </row>
    <row r="2296" spans="1:1">
      <c r="A2296" s="555"/>
    </row>
    <row r="2297" spans="1:1">
      <c r="A2297" s="555"/>
    </row>
    <row r="2298" spans="1:1">
      <c r="A2298" s="555"/>
    </row>
    <row r="2299" spans="1:1">
      <c r="A2299" s="555"/>
    </row>
    <row r="2300" spans="1:1">
      <c r="A2300" s="555"/>
    </row>
    <row r="2301" spans="1:1">
      <c r="A2301" s="555"/>
    </row>
    <row r="2302" spans="1:1">
      <c r="A2302" s="555"/>
    </row>
    <row r="2303" spans="1:1">
      <c r="A2303" s="555"/>
    </row>
    <row r="2304" spans="1:1">
      <c r="A2304" s="555"/>
    </row>
    <row r="2305" spans="1:1">
      <c r="A2305" s="555"/>
    </row>
    <row r="2306" spans="1:1">
      <c r="A2306" s="555"/>
    </row>
    <row r="2307" spans="1:1">
      <c r="A2307" s="555"/>
    </row>
    <row r="2308" spans="1:1">
      <c r="A2308" s="555"/>
    </row>
    <row r="2309" spans="1:1">
      <c r="A2309" s="555"/>
    </row>
    <row r="2310" spans="1:1">
      <c r="A2310" s="555"/>
    </row>
    <row r="2311" spans="1:1">
      <c r="A2311" s="555"/>
    </row>
    <row r="2312" spans="1:1">
      <c r="A2312" s="555"/>
    </row>
    <row r="2313" spans="1:1">
      <c r="A2313" s="555"/>
    </row>
    <row r="2314" spans="1:1">
      <c r="A2314" s="555"/>
    </row>
    <row r="2315" spans="1:1">
      <c r="A2315" s="555"/>
    </row>
    <row r="2316" spans="1:1">
      <c r="A2316" s="555"/>
    </row>
    <row r="2317" spans="1:1">
      <c r="A2317" s="555"/>
    </row>
    <row r="2318" spans="1:1">
      <c r="A2318" s="555"/>
    </row>
    <row r="2319" spans="1:1">
      <c r="A2319" s="555"/>
    </row>
    <row r="2320" spans="1:1">
      <c r="A2320" s="555"/>
    </row>
    <row r="2321" spans="1:1">
      <c r="A2321" s="555"/>
    </row>
    <row r="2322" spans="1:1">
      <c r="A2322" s="555"/>
    </row>
    <row r="2323" spans="1:1">
      <c r="A2323" s="555"/>
    </row>
    <row r="2324" spans="1:1">
      <c r="A2324" s="555"/>
    </row>
    <row r="2325" spans="1:1">
      <c r="A2325" s="555"/>
    </row>
    <row r="2326" spans="1:1">
      <c r="A2326" s="555"/>
    </row>
    <row r="2327" spans="1:1">
      <c r="A2327" s="555"/>
    </row>
    <row r="2328" spans="1:1">
      <c r="A2328" s="555"/>
    </row>
    <row r="2329" spans="1:1">
      <c r="A2329" s="555"/>
    </row>
    <row r="2330" spans="1:1">
      <c r="A2330" s="555"/>
    </row>
    <row r="2331" spans="1:1">
      <c r="A2331" s="555"/>
    </row>
    <row r="2332" spans="1:1">
      <c r="A2332" s="555"/>
    </row>
    <row r="2333" spans="1:1">
      <c r="A2333" s="555"/>
    </row>
    <row r="2334" spans="1:1">
      <c r="A2334" s="555"/>
    </row>
    <row r="2335" spans="1:1">
      <c r="A2335" s="555"/>
    </row>
    <row r="2336" spans="1:1">
      <c r="A2336" s="555"/>
    </row>
    <row r="2337" spans="1:1">
      <c r="A2337" s="555"/>
    </row>
    <row r="2338" spans="1:1">
      <c r="A2338" s="555"/>
    </row>
    <row r="2339" spans="1:1">
      <c r="A2339" s="555"/>
    </row>
    <row r="2340" spans="1:1">
      <c r="A2340" s="555"/>
    </row>
    <row r="2341" spans="1:1">
      <c r="A2341" s="555"/>
    </row>
    <row r="2342" spans="1:1">
      <c r="A2342" s="555"/>
    </row>
    <row r="2343" spans="1:1">
      <c r="A2343" s="555"/>
    </row>
    <row r="2344" spans="1:1">
      <c r="A2344" s="555"/>
    </row>
    <row r="2345" spans="1:1">
      <c r="A2345" s="555"/>
    </row>
    <row r="2346" spans="1:1">
      <c r="A2346" s="555"/>
    </row>
    <row r="2347" spans="1:1">
      <c r="A2347" s="555"/>
    </row>
    <row r="2348" spans="1:1">
      <c r="A2348" s="555"/>
    </row>
    <row r="2349" spans="1:1">
      <c r="A2349" s="555"/>
    </row>
    <row r="2350" spans="1:1">
      <c r="A2350" s="555"/>
    </row>
    <row r="2351" spans="1:1">
      <c r="A2351" s="555"/>
    </row>
    <row r="2352" spans="1:1">
      <c r="A2352" s="555"/>
    </row>
    <row r="2353" spans="1:1">
      <c r="A2353" s="555"/>
    </row>
    <row r="2354" spans="1:1">
      <c r="A2354" s="555"/>
    </row>
    <row r="2355" spans="1:1">
      <c r="A2355" s="555"/>
    </row>
    <row r="2356" spans="1:1">
      <c r="A2356" s="555"/>
    </row>
    <row r="2357" spans="1:1">
      <c r="A2357" s="555"/>
    </row>
    <row r="2358" spans="1:1">
      <c r="A2358" s="555"/>
    </row>
    <row r="2359" spans="1:1">
      <c r="A2359" s="555"/>
    </row>
    <row r="2360" spans="1:1">
      <c r="A2360" s="555"/>
    </row>
    <row r="2361" spans="1:1">
      <c r="A2361" s="555"/>
    </row>
    <row r="2362" spans="1:1">
      <c r="A2362" s="555"/>
    </row>
    <row r="2363" spans="1:1">
      <c r="A2363" s="555"/>
    </row>
    <row r="2364" spans="1:1">
      <c r="A2364" s="555"/>
    </row>
    <row r="2365" spans="1:1">
      <c r="A2365" s="555"/>
    </row>
    <row r="2366" spans="1:1">
      <c r="A2366" s="555"/>
    </row>
    <row r="2367" spans="1:1">
      <c r="A2367" s="555"/>
    </row>
    <row r="2368" spans="1:1">
      <c r="A2368" s="555"/>
    </row>
    <row r="2369" spans="1:1">
      <c r="A2369" s="555"/>
    </row>
    <row r="2370" spans="1:1">
      <c r="A2370" s="555"/>
    </row>
    <row r="2371" spans="1:1">
      <c r="A2371" s="555"/>
    </row>
    <row r="2372" spans="1:1">
      <c r="A2372" s="555"/>
    </row>
    <row r="2373" spans="1:1">
      <c r="A2373" s="555"/>
    </row>
    <row r="2374" spans="1:1">
      <c r="A2374" s="555"/>
    </row>
    <row r="2375" spans="1:1">
      <c r="A2375" s="555"/>
    </row>
    <row r="2376" spans="1:1">
      <c r="A2376" s="555"/>
    </row>
    <row r="2377" spans="1:1">
      <c r="A2377" s="555"/>
    </row>
    <row r="2378" spans="1:1">
      <c r="A2378" s="555"/>
    </row>
    <row r="2379" spans="1:1">
      <c r="A2379" s="555"/>
    </row>
    <row r="2380" spans="1:1">
      <c r="A2380" s="555"/>
    </row>
    <row r="2381" spans="1:1">
      <c r="A2381" s="555"/>
    </row>
    <row r="2382" spans="1:1">
      <c r="A2382" s="555"/>
    </row>
    <row r="2383" spans="1:1">
      <c r="A2383" s="555"/>
    </row>
    <row r="2384" spans="1:1">
      <c r="A2384" s="555"/>
    </row>
    <row r="2385" spans="1:1">
      <c r="A2385" s="555"/>
    </row>
    <row r="2386" spans="1:1">
      <c r="A2386" s="555"/>
    </row>
    <row r="2387" spans="1:1">
      <c r="A2387" s="555"/>
    </row>
    <row r="2388" spans="1:1">
      <c r="A2388" s="555"/>
    </row>
    <row r="2389" spans="1:1">
      <c r="A2389" s="555"/>
    </row>
    <row r="2390" spans="1:1">
      <c r="A2390" s="555"/>
    </row>
    <row r="2391" spans="1:1">
      <c r="A2391" s="555"/>
    </row>
    <row r="2392" spans="1:1">
      <c r="A2392" s="555"/>
    </row>
    <row r="2393" spans="1:1">
      <c r="A2393" s="555"/>
    </row>
    <row r="2394" spans="1:1">
      <c r="A2394" s="555"/>
    </row>
    <row r="2395" spans="1:1">
      <c r="A2395" s="555"/>
    </row>
    <row r="2396" spans="1:1">
      <c r="A2396" s="555"/>
    </row>
    <row r="2397" spans="1:1">
      <c r="A2397" s="555"/>
    </row>
    <row r="2398" spans="1:1">
      <c r="A2398" s="555"/>
    </row>
    <row r="2399" spans="1:1">
      <c r="A2399" s="555"/>
    </row>
    <row r="2400" spans="1:1">
      <c r="A2400" s="555"/>
    </row>
    <row r="2401" spans="1:1">
      <c r="A2401" s="555"/>
    </row>
    <row r="2402" spans="1:1">
      <c r="A2402" s="555"/>
    </row>
    <row r="2403" spans="1:1">
      <c r="A2403" s="555"/>
    </row>
    <row r="2404" spans="1:1">
      <c r="A2404" s="555"/>
    </row>
    <row r="2405" spans="1:1">
      <c r="A2405" s="555"/>
    </row>
    <row r="2406" spans="1:1">
      <c r="A2406" s="555"/>
    </row>
    <row r="2407" spans="1:1">
      <c r="A2407" s="555"/>
    </row>
    <row r="2408" spans="1:1">
      <c r="A2408" s="555"/>
    </row>
    <row r="2409" spans="1:1">
      <c r="A2409" s="555"/>
    </row>
    <row r="2410" spans="1:1">
      <c r="A2410" s="555"/>
    </row>
    <row r="2411" spans="1:1">
      <c r="A2411" s="555"/>
    </row>
    <row r="2412" spans="1:1">
      <c r="A2412" s="555"/>
    </row>
    <row r="2413" spans="1:1">
      <c r="A2413" s="555"/>
    </row>
    <row r="2414" spans="1:1">
      <c r="A2414" s="555"/>
    </row>
    <row r="2415" spans="1:1">
      <c r="A2415" s="555"/>
    </row>
    <row r="2416" spans="1:1">
      <c r="A2416" s="555"/>
    </row>
    <row r="2417" spans="1:1">
      <c r="A2417" s="555"/>
    </row>
    <row r="2418" spans="1:1">
      <c r="A2418" s="555"/>
    </row>
    <row r="2419" spans="1:1">
      <c r="A2419" s="555"/>
    </row>
    <row r="2420" spans="1:1">
      <c r="A2420" s="555"/>
    </row>
    <row r="2421" spans="1:1">
      <c r="A2421" s="555"/>
    </row>
    <row r="2422" spans="1:1">
      <c r="A2422" s="555"/>
    </row>
    <row r="2423" spans="1:1">
      <c r="A2423" s="555"/>
    </row>
    <row r="2424" spans="1:1">
      <c r="A2424" s="555"/>
    </row>
    <row r="2425" spans="1:1">
      <c r="A2425" s="555"/>
    </row>
    <row r="2426" spans="1:1">
      <c r="A2426" s="555"/>
    </row>
    <row r="2427" spans="1:1">
      <c r="A2427" s="555"/>
    </row>
    <row r="2428" spans="1:1">
      <c r="A2428" s="555"/>
    </row>
    <row r="2429" spans="1:1">
      <c r="A2429" s="555"/>
    </row>
    <row r="2430" spans="1:1">
      <c r="A2430" s="555"/>
    </row>
    <row r="2431" spans="1:1">
      <c r="A2431" s="555"/>
    </row>
    <row r="2432" spans="1:1">
      <c r="A2432" s="555"/>
    </row>
    <row r="2433" spans="1:1">
      <c r="A2433" s="555"/>
    </row>
    <row r="2434" spans="1:1">
      <c r="A2434" s="555"/>
    </row>
    <row r="2435" spans="1:1">
      <c r="A2435" s="555"/>
    </row>
    <row r="2436" spans="1:1">
      <c r="A2436" s="555"/>
    </row>
    <row r="2437" spans="1:1">
      <c r="A2437" s="555"/>
    </row>
    <row r="2438" spans="1:1">
      <c r="A2438" s="555"/>
    </row>
    <row r="2439" spans="1:1">
      <c r="A2439" s="555"/>
    </row>
    <row r="2440" spans="1:1">
      <c r="A2440" s="555"/>
    </row>
    <row r="2441" spans="1:1">
      <c r="A2441" s="555"/>
    </row>
    <row r="2442" spans="1:1">
      <c r="A2442" s="555"/>
    </row>
    <row r="2443" spans="1:1">
      <c r="A2443" s="555"/>
    </row>
    <row r="2444" spans="1:1">
      <c r="A2444" s="555"/>
    </row>
    <row r="2445" spans="1:1">
      <c r="A2445" s="555"/>
    </row>
    <row r="2446" spans="1:1">
      <c r="A2446" s="555"/>
    </row>
    <row r="2447" spans="1:1">
      <c r="A2447" s="555"/>
    </row>
    <row r="2448" spans="1:1">
      <c r="A2448" s="555"/>
    </row>
    <row r="2449" spans="1:1">
      <c r="A2449" s="555"/>
    </row>
    <row r="2450" spans="1:1">
      <c r="A2450" s="555"/>
    </row>
    <row r="2451" spans="1:1">
      <c r="A2451" s="555"/>
    </row>
    <row r="2452" spans="1:1">
      <c r="A2452" s="555"/>
    </row>
    <row r="2453" spans="1:1">
      <c r="A2453" s="555"/>
    </row>
    <row r="2454" spans="1:1">
      <c r="A2454" s="555"/>
    </row>
    <row r="2455" spans="1:1">
      <c r="A2455" s="555"/>
    </row>
    <row r="2456" spans="1:1">
      <c r="A2456" s="555"/>
    </row>
    <row r="2457" spans="1:1">
      <c r="A2457" s="555"/>
    </row>
    <row r="2458" spans="1:1">
      <c r="A2458" s="555"/>
    </row>
    <row r="2459" spans="1:1">
      <c r="A2459" s="555"/>
    </row>
    <row r="2460" spans="1:1">
      <c r="A2460" s="555"/>
    </row>
    <row r="2461" spans="1:1">
      <c r="A2461" s="555"/>
    </row>
    <row r="2462" spans="1:1">
      <c r="A2462" s="555"/>
    </row>
    <row r="2463" spans="1:1">
      <c r="A2463" s="555"/>
    </row>
    <row r="2464" spans="1:1">
      <c r="A2464" s="555"/>
    </row>
    <row r="2465" spans="1:1">
      <c r="A2465" s="555"/>
    </row>
    <row r="2466" spans="1:1">
      <c r="A2466" s="555"/>
    </row>
    <row r="2467" spans="1:1">
      <c r="A2467" s="555"/>
    </row>
    <row r="2468" spans="1:1">
      <c r="A2468" s="555"/>
    </row>
    <row r="2469" spans="1:1">
      <c r="A2469" s="555"/>
    </row>
    <row r="2470" spans="1:1">
      <c r="A2470" s="555"/>
    </row>
    <row r="2471" spans="1:1">
      <c r="A2471" s="555"/>
    </row>
    <row r="2472" spans="1:1">
      <c r="A2472" s="555"/>
    </row>
    <row r="2473" spans="1:1">
      <c r="A2473" s="555"/>
    </row>
    <row r="2474" spans="1:1">
      <c r="A2474" s="555"/>
    </row>
    <row r="2475" spans="1:1">
      <c r="A2475" s="555"/>
    </row>
    <row r="2476" spans="1:1">
      <c r="A2476" s="555"/>
    </row>
    <row r="2477" spans="1:1">
      <c r="A2477" s="555"/>
    </row>
    <row r="2478" spans="1:1">
      <c r="A2478" s="555"/>
    </row>
    <row r="2479" spans="1:1">
      <c r="A2479" s="555"/>
    </row>
    <row r="2480" spans="1:1">
      <c r="A2480" s="555"/>
    </row>
    <row r="2481" spans="1:1">
      <c r="A2481" s="555"/>
    </row>
    <row r="2482" spans="1:1">
      <c r="A2482" s="555"/>
    </row>
    <row r="2483" spans="1:1">
      <c r="A2483" s="555"/>
    </row>
    <row r="2484" spans="1:1">
      <c r="A2484" s="555"/>
    </row>
    <row r="2485" spans="1:1">
      <c r="A2485" s="555"/>
    </row>
    <row r="2486" spans="1:1">
      <c r="A2486" s="555"/>
    </row>
    <row r="2487" spans="1:1">
      <c r="A2487" s="555"/>
    </row>
    <row r="2488" spans="1:1">
      <c r="A2488" s="555"/>
    </row>
    <row r="2489" spans="1:1">
      <c r="A2489" s="555"/>
    </row>
    <row r="2490" spans="1:1">
      <c r="A2490" s="555"/>
    </row>
    <row r="2491" spans="1:1">
      <c r="A2491" s="555"/>
    </row>
    <row r="2492" spans="1:1">
      <c r="A2492" s="555"/>
    </row>
    <row r="2493" spans="1:1">
      <c r="A2493" s="555"/>
    </row>
    <row r="2494" spans="1:1">
      <c r="A2494" s="555"/>
    </row>
    <row r="2495" spans="1:1">
      <c r="A2495" s="555"/>
    </row>
    <row r="2496" spans="1:1">
      <c r="A2496" s="555"/>
    </row>
    <row r="2497" spans="1:1">
      <c r="A2497" s="555"/>
    </row>
    <row r="2498" spans="1:1">
      <c r="A2498" s="555"/>
    </row>
    <row r="2499" spans="1:1">
      <c r="A2499" s="555"/>
    </row>
    <row r="2500" spans="1:1">
      <c r="A2500" s="555"/>
    </row>
    <row r="2501" spans="1:1">
      <c r="A2501" s="555"/>
    </row>
    <row r="2502" spans="1:1">
      <c r="A2502" s="555"/>
    </row>
    <row r="2503" spans="1:1">
      <c r="A2503" s="555"/>
    </row>
    <row r="2504" spans="1:1">
      <c r="A2504" s="555"/>
    </row>
    <row r="2505" spans="1:1">
      <c r="A2505" s="555"/>
    </row>
    <row r="2506" spans="1:1">
      <c r="A2506" s="555"/>
    </row>
    <row r="2507" spans="1:1">
      <c r="A2507" s="555"/>
    </row>
    <row r="2508" spans="1:1">
      <c r="A2508" s="555"/>
    </row>
    <row r="2509" spans="1:1">
      <c r="A2509" s="555"/>
    </row>
    <row r="2510" spans="1:1">
      <c r="A2510" s="555"/>
    </row>
    <row r="2511" spans="1:1">
      <c r="A2511" s="555"/>
    </row>
    <row r="2512" spans="1:1">
      <c r="A2512" s="555"/>
    </row>
    <row r="2513" spans="1:1">
      <c r="A2513" s="555"/>
    </row>
    <row r="2514" spans="1:1">
      <c r="A2514" s="555"/>
    </row>
    <row r="2515" spans="1:1">
      <c r="A2515" s="555"/>
    </row>
    <row r="2516" spans="1:1">
      <c r="A2516" s="555"/>
    </row>
    <row r="2517" spans="1:1">
      <c r="A2517" s="555"/>
    </row>
    <row r="2518" spans="1:1">
      <c r="A2518" s="555"/>
    </row>
    <row r="2519" spans="1:1">
      <c r="A2519" s="555"/>
    </row>
    <row r="2520" spans="1:1">
      <c r="A2520" s="555"/>
    </row>
    <row r="2521" spans="1:1">
      <c r="A2521" s="555"/>
    </row>
    <row r="2522" spans="1:1">
      <c r="A2522" s="555"/>
    </row>
    <row r="2523" spans="1:1">
      <c r="A2523" s="555"/>
    </row>
    <row r="2524" spans="1:1">
      <c r="A2524" s="555"/>
    </row>
    <row r="2525" spans="1:1">
      <c r="A2525" s="555"/>
    </row>
    <row r="2526" spans="1:1">
      <c r="A2526" s="555"/>
    </row>
    <row r="2527" spans="1:1">
      <c r="A2527" s="555"/>
    </row>
    <row r="2528" spans="1:1">
      <c r="A2528" s="555"/>
    </row>
    <row r="2529" spans="1:1">
      <c r="A2529" s="555"/>
    </row>
    <row r="2530" spans="1:1">
      <c r="A2530" s="555"/>
    </row>
    <row r="2531" spans="1:1">
      <c r="A2531" s="555"/>
    </row>
    <row r="2532" spans="1:1">
      <c r="A2532" s="555"/>
    </row>
    <row r="2533" spans="1:1">
      <c r="A2533" s="555"/>
    </row>
    <row r="2534" spans="1:1">
      <c r="A2534" s="555"/>
    </row>
    <row r="2535" spans="1:1">
      <c r="A2535" s="555"/>
    </row>
    <row r="2536" spans="1:1">
      <c r="A2536" s="555"/>
    </row>
    <row r="2537" spans="1:1">
      <c r="A2537" s="555"/>
    </row>
    <row r="2538" spans="1:1">
      <c r="A2538" s="555"/>
    </row>
    <row r="2539" spans="1:1">
      <c r="A2539" s="555"/>
    </row>
    <row r="2540" spans="1:1">
      <c r="A2540" s="555"/>
    </row>
    <row r="2541" spans="1:1">
      <c r="A2541" s="555"/>
    </row>
    <row r="2542" spans="1:1">
      <c r="A2542" s="555"/>
    </row>
    <row r="2543" spans="1:1">
      <c r="A2543" s="555"/>
    </row>
    <row r="2544" spans="1:1">
      <c r="A2544" s="555"/>
    </row>
    <row r="2545" spans="1:1">
      <c r="A2545" s="555"/>
    </row>
    <row r="2546" spans="1:1">
      <c r="A2546" s="555"/>
    </row>
    <row r="2547" spans="1:1">
      <c r="A2547" s="555"/>
    </row>
    <row r="2548" spans="1:1">
      <c r="A2548" s="555"/>
    </row>
    <row r="2549" spans="1:1">
      <c r="A2549" s="555"/>
    </row>
    <row r="2550" spans="1:1">
      <c r="A2550" s="555"/>
    </row>
    <row r="2551" spans="1:1">
      <c r="A2551" s="555"/>
    </row>
    <row r="2552" spans="1:1">
      <c r="A2552" s="555"/>
    </row>
    <row r="2553" spans="1:1">
      <c r="A2553" s="555"/>
    </row>
    <row r="2554" spans="1:1">
      <c r="A2554" s="555"/>
    </row>
    <row r="2555" spans="1:1">
      <c r="A2555" s="555"/>
    </row>
    <row r="2556" spans="1:1">
      <c r="A2556" s="555"/>
    </row>
    <row r="2557" spans="1:1">
      <c r="A2557" s="555"/>
    </row>
    <row r="2558" spans="1:1">
      <c r="A2558" s="555"/>
    </row>
    <row r="2559" spans="1:1">
      <c r="A2559" s="555"/>
    </row>
    <row r="2560" spans="1:1">
      <c r="A2560" s="555"/>
    </row>
    <row r="2561" spans="1:1">
      <c r="A2561" s="555"/>
    </row>
    <row r="2562" spans="1:1">
      <c r="A2562" s="555"/>
    </row>
    <row r="2563" spans="1:1">
      <c r="A2563" s="555"/>
    </row>
    <row r="2564" spans="1:1">
      <c r="A2564" s="555"/>
    </row>
    <row r="2565" spans="1:1">
      <c r="A2565" s="555"/>
    </row>
    <row r="2566" spans="1:1">
      <c r="A2566" s="555"/>
    </row>
    <row r="2567" spans="1:1">
      <c r="A2567" s="555"/>
    </row>
    <row r="2568" spans="1:1">
      <c r="A2568" s="555"/>
    </row>
    <row r="2569" spans="1:1">
      <c r="A2569" s="555"/>
    </row>
    <row r="2570" spans="1:1">
      <c r="A2570" s="555"/>
    </row>
    <row r="2571" spans="1:1">
      <c r="A2571" s="555"/>
    </row>
    <row r="2572" spans="1:1">
      <c r="A2572" s="555"/>
    </row>
    <row r="2573" spans="1:1">
      <c r="A2573" s="555"/>
    </row>
    <row r="2574" spans="1:1">
      <c r="A2574" s="555"/>
    </row>
    <row r="2575" spans="1:1">
      <c r="A2575" s="555"/>
    </row>
    <row r="2576" spans="1:1">
      <c r="A2576" s="555"/>
    </row>
    <row r="2577" spans="1:1">
      <c r="A2577" s="555"/>
    </row>
    <row r="2578" spans="1:1">
      <c r="A2578" s="555"/>
    </row>
    <row r="2579" spans="1:1">
      <c r="A2579" s="555"/>
    </row>
    <row r="2580" spans="1:1">
      <c r="A2580" s="555"/>
    </row>
    <row r="2581" spans="1:1">
      <c r="A2581" s="555"/>
    </row>
    <row r="2582" spans="1:1">
      <c r="A2582" s="555"/>
    </row>
    <row r="2583" spans="1:1">
      <c r="A2583" s="555"/>
    </row>
    <row r="2584" spans="1:1">
      <c r="A2584" s="555"/>
    </row>
    <row r="2585" spans="1:1">
      <c r="A2585" s="555"/>
    </row>
    <row r="2586" spans="1:1">
      <c r="A2586" s="555"/>
    </row>
    <row r="2587" spans="1:1">
      <c r="A2587" s="555"/>
    </row>
    <row r="2588" spans="1:1">
      <c r="A2588" s="555"/>
    </row>
    <row r="2589" spans="1:1">
      <c r="A2589" s="555"/>
    </row>
    <row r="2590" spans="1:1">
      <c r="A2590" s="555"/>
    </row>
    <row r="2591" spans="1:1">
      <c r="A2591" s="555"/>
    </row>
    <row r="2592" spans="1:1">
      <c r="A2592" s="555"/>
    </row>
    <row r="2593" spans="1:1">
      <c r="A2593" s="555"/>
    </row>
    <row r="2594" spans="1:1">
      <c r="A2594" s="555"/>
    </row>
    <row r="2595" spans="1:1">
      <c r="A2595" s="555"/>
    </row>
    <row r="2596" spans="1:1">
      <c r="A2596" s="555"/>
    </row>
    <row r="2597" spans="1:1">
      <c r="A2597" s="555"/>
    </row>
    <row r="2598" spans="1:1">
      <c r="A2598" s="555"/>
    </row>
    <row r="2599" spans="1:1">
      <c r="A2599" s="555"/>
    </row>
    <row r="2600" spans="1:1">
      <c r="A2600" s="555"/>
    </row>
    <row r="2601" spans="1:1">
      <c r="A2601" s="555"/>
    </row>
    <row r="2602" spans="1:1">
      <c r="A2602" s="555"/>
    </row>
    <row r="2603" spans="1:1">
      <c r="A2603" s="555"/>
    </row>
    <row r="2604" spans="1:1">
      <c r="A2604" s="555"/>
    </row>
    <row r="2605" spans="1:1">
      <c r="A2605" s="555"/>
    </row>
    <row r="2606" spans="1:1">
      <c r="A2606" s="555"/>
    </row>
    <row r="2607" spans="1:1">
      <c r="A2607" s="555"/>
    </row>
    <row r="2608" spans="1:1">
      <c r="A2608" s="555"/>
    </row>
    <row r="2609" spans="1:1">
      <c r="A2609" s="555"/>
    </row>
    <row r="2610" spans="1:1">
      <c r="A2610" s="555"/>
    </row>
    <row r="2611" spans="1:1">
      <c r="A2611" s="555"/>
    </row>
    <row r="2612" spans="1:1">
      <c r="A2612" s="555"/>
    </row>
    <row r="2613" spans="1:1">
      <c r="A2613" s="555"/>
    </row>
    <row r="2614" spans="1:1">
      <c r="A2614" s="555"/>
    </row>
    <row r="2615" spans="1:1">
      <c r="A2615" s="555"/>
    </row>
    <row r="2616" spans="1:1">
      <c r="A2616" s="555"/>
    </row>
    <row r="2617" spans="1:1">
      <c r="A2617" s="555"/>
    </row>
    <row r="2618" spans="1:1">
      <c r="A2618" s="555"/>
    </row>
    <row r="2619" spans="1:1">
      <c r="A2619" s="555"/>
    </row>
    <row r="2620" spans="1:1">
      <c r="A2620" s="555"/>
    </row>
    <row r="2621" spans="1:1">
      <c r="A2621" s="555"/>
    </row>
    <row r="2622" spans="1:1">
      <c r="A2622" s="555"/>
    </row>
    <row r="2623" spans="1:1">
      <c r="A2623" s="555"/>
    </row>
    <row r="2624" spans="1:1">
      <c r="A2624" s="555"/>
    </row>
    <row r="2625" spans="1:1">
      <c r="A2625" s="555"/>
    </row>
    <row r="2626" spans="1:1">
      <c r="A2626" s="555"/>
    </row>
    <row r="2627" spans="1:1">
      <c r="A2627" s="555"/>
    </row>
    <row r="2628" spans="1:1">
      <c r="A2628" s="555"/>
    </row>
    <row r="2629" spans="1:1">
      <c r="A2629" s="555"/>
    </row>
    <row r="2630" spans="1:1">
      <c r="A2630" s="555"/>
    </row>
    <row r="2631" spans="1:1">
      <c r="A2631" s="555"/>
    </row>
    <row r="2632" spans="1:1">
      <c r="A2632" s="555"/>
    </row>
    <row r="2633" spans="1:1">
      <c r="A2633" s="555"/>
    </row>
    <row r="2634" spans="1:1">
      <c r="A2634" s="555"/>
    </row>
    <row r="2635" spans="1:1">
      <c r="A2635" s="555"/>
    </row>
    <row r="2636" spans="1:1">
      <c r="A2636" s="555"/>
    </row>
    <row r="2637" spans="1:1">
      <c r="A2637" s="555"/>
    </row>
    <row r="2638" spans="1:1">
      <c r="A2638" s="555"/>
    </row>
    <row r="2639" spans="1:1">
      <c r="A2639" s="555"/>
    </row>
    <row r="2640" spans="1:1">
      <c r="A2640" s="555"/>
    </row>
    <row r="2641" spans="1:1">
      <c r="A2641" s="555"/>
    </row>
    <row r="2642" spans="1:1">
      <c r="A2642" s="555"/>
    </row>
    <row r="2643" spans="1:1">
      <c r="A2643" s="555"/>
    </row>
    <row r="2644" spans="1:1">
      <c r="A2644" s="555"/>
    </row>
    <row r="2645" spans="1:1">
      <c r="A2645" s="555"/>
    </row>
    <row r="2646" spans="1:1">
      <c r="A2646" s="555"/>
    </row>
    <row r="2647" spans="1:1">
      <c r="A2647" s="555"/>
    </row>
    <row r="2648" spans="1:1">
      <c r="A2648" s="555"/>
    </row>
    <row r="2649" spans="1:1">
      <c r="A2649" s="555"/>
    </row>
    <row r="2650" spans="1:1">
      <c r="A2650" s="555"/>
    </row>
    <row r="2651" spans="1:1">
      <c r="A2651" s="555"/>
    </row>
    <row r="2652" spans="1:1">
      <c r="A2652" s="555"/>
    </row>
    <row r="2653" spans="1:1">
      <c r="A2653" s="555"/>
    </row>
    <row r="2654" spans="1:1">
      <c r="A2654" s="555"/>
    </row>
    <row r="2655" spans="1:1">
      <c r="A2655" s="555"/>
    </row>
    <row r="2656" spans="1:1">
      <c r="A2656" s="555"/>
    </row>
    <row r="2657" spans="1:1">
      <c r="A2657" s="555"/>
    </row>
    <row r="2658" spans="1:1">
      <c r="A2658" s="555"/>
    </row>
    <row r="2659" spans="1:1">
      <c r="A2659" s="555"/>
    </row>
    <row r="2660" spans="1:1">
      <c r="A2660" s="555"/>
    </row>
    <row r="2661" spans="1:1">
      <c r="A2661" s="555"/>
    </row>
    <row r="2662" spans="1:1">
      <c r="A2662" s="555"/>
    </row>
    <row r="2663" spans="1:1">
      <c r="A2663" s="555"/>
    </row>
    <row r="2664" spans="1:1">
      <c r="A2664" s="555"/>
    </row>
    <row r="2665" spans="1:1">
      <c r="A2665" s="555"/>
    </row>
    <row r="2666" spans="1:1">
      <c r="A2666" s="555"/>
    </row>
    <row r="2667" spans="1:1">
      <c r="A2667" s="555"/>
    </row>
    <row r="2668" spans="1:1">
      <c r="A2668" s="555"/>
    </row>
    <row r="2669" spans="1:1">
      <c r="A2669" s="555"/>
    </row>
    <row r="2670" spans="1:1">
      <c r="A2670" s="555"/>
    </row>
    <row r="2671" spans="1:1">
      <c r="A2671" s="555"/>
    </row>
    <row r="2672" spans="1:1">
      <c r="A2672" s="555"/>
    </row>
    <row r="2673" spans="1:1">
      <c r="A2673" s="555"/>
    </row>
    <row r="2674" spans="1:1">
      <c r="A2674" s="555"/>
    </row>
    <row r="2675" spans="1:1">
      <c r="A2675" s="555"/>
    </row>
    <row r="2676" spans="1:1">
      <c r="A2676" s="555"/>
    </row>
    <row r="2677" spans="1:1">
      <c r="A2677" s="555"/>
    </row>
    <row r="2678" spans="1:1">
      <c r="A2678" s="555"/>
    </row>
    <row r="2679" spans="1:1">
      <c r="A2679" s="555"/>
    </row>
    <row r="2680" spans="1:1">
      <c r="A2680" s="555"/>
    </row>
    <row r="2681" spans="1:1">
      <c r="A2681" s="555"/>
    </row>
    <row r="2682" spans="1:1">
      <c r="A2682" s="555"/>
    </row>
    <row r="2683" spans="1:1">
      <c r="A2683" s="555"/>
    </row>
    <row r="2684" spans="1:1">
      <c r="A2684" s="555"/>
    </row>
    <row r="2685" spans="1:1">
      <c r="A2685" s="555"/>
    </row>
    <row r="2686" spans="1:1">
      <c r="A2686" s="555"/>
    </row>
    <row r="2687" spans="1:1">
      <c r="A2687" s="555"/>
    </row>
    <row r="2688" spans="1:1">
      <c r="A2688" s="555"/>
    </row>
    <row r="2689" spans="1:1">
      <c r="A2689" s="555"/>
    </row>
    <row r="2690" spans="1:1">
      <c r="A2690" s="555"/>
    </row>
    <row r="2691" spans="1:1">
      <c r="A2691" s="555"/>
    </row>
    <row r="2692" spans="1:1">
      <c r="A2692" s="555"/>
    </row>
    <row r="2693" spans="1:1">
      <c r="A2693" s="555"/>
    </row>
    <row r="2694" spans="1:1">
      <c r="A2694" s="555"/>
    </row>
    <row r="2695" spans="1:1">
      <c r="A2695" s="555"/>
    </row>
    <row r="2696" spans="1:1">
      <c r="A2696" s="555"/>
    </row>
    <row r="2697" spans="1:1">
      <c r="A2697" s="555"/>
    </row>
    <row r="2698" spans="1:1">
      <c r="A2698" s="555"/>
    </row>
    <row r="2699" spans="1:1">
      <c r="A2699" s="555"/>
    </row>
    <row r="2700" spans="1:1">
      <c r="A2700" s="555"/>
    </row>
    <row r="2701" spans="1:1">
      <c r="A2701" s="555"/>
    </row>
    <row r="2702" spans="1:1">
      <c r="A2702" s="555"/>
    </row>
    <row r="2703" spans="1:1">
      <c r="A2703" s="555"/>
    </row>
    <row r="2704" spans="1:1">
      <c r="A2704" s="555"/>
    </row>
    <row r="2705" spans="1:1">
      <c r="A2705" s="555"/>
    </row>
    <row r="2706" spans="1:1">
      <c r="A2706" s="555"/>
    </row>
    <row r="2707" spans="1:1">
      <c r="A2707" s="555"/>
    </row>
    <row r="2708" spans="1:1">
      <c r="A2708" s="555"/>
    </row>
    <row r="2709" spans="1:1">
      <c r="A2709" s="555"/>
    </row>
    <row r="2710" spans="1:1">
      <c r="A2710" s="555"/>
    </row>
    <row r="2711" spans="1:1">
      <c r="A2711" s="555"/>
    </row>
    <row r="2712" spans="1:1">
      <c r="A2712" s="555"/>
    </row>
    <row r="2713" spans="1:1">
      <c r="A2713" s="555"/>
    </row>
    <row r="2714" spans="1:1">
      <c r="A2714" s="555"/>
    </row>
    <row r="2715" spans="1:1">
      <c r="A2715" s="555"/>
    </row>
    <row r="2716" spans="1:1">
      <c r="A2716" s="555"/>
    </row>
    <row r="2717" spans="1:1">
      <c r="A2717" s="555"/>
    </row>
    <row r="2718" spans="1:1">
      <c r="A2718" s="555"/>
    </row>
    <row r="2719" spans="1:1">
      <c r="A2719" s="555"/>
    </row>
    <row r="2720" spans="1:1">
      <c r="A2720" s="555"/>
    </row>
    <row r="2721" spans="1:1">
      <c r="A2721" s="555"/>
    </row>
    <row r="2722" spans="1:1">
      <c r="A2722" s="555"/>
    </row>
    <row r="2723" spans="1:1">
      <c r="A2723" s="555"/>
    </row>
    <row r="2724" spans="1:1">
      <c r="A2724" s="555"/>
    </row>
    <row r="2725" spans="1:1">
      <c r="A2725" s="555"/>
    </row>
    <row r="2726" spans="1:1">
      <c r="A2726" s="555"/>
    </row>
    <row r="2727" spans="1:1">
      <c r="A2727" s="555"/>
    </row>
    <row r="2728" spans="1:1">
      <c r="A2728" s="555"/>
    </row>
    <row r="2729" spans="1:1">
      <c r="A2729" s="555"/>
    </row>
    <row r="2730" spans="1:1">
      <c r="A2730" s="555"/>
    </row>
    <row r="2731" spans="1:1">
      <c r="A2731" s="555"/>
    </row>
    <row r="2732" spans="1:1">
      <c r="A2732" s="555"/>
    </row>
    <row r="2733" spans="1:1">
      <c r="A2733" s="555"/>
    </row>
    <row r="2734" spans="1:1">
      <c r="A2734" s="555"/>
    </row>
    <row r="2735" spans="1:1">
      <c r="A2735" s="555"/>
    </row>
    <row r="2736" spans="1:1">
      <c r="A2736" s="555"/>
    </row>
    <row r="2737" spans="1:1">
      <c r="A2737" s="555"/>
    </row>
    <row r="2738" spans="1:1">
      <c r="A2738" s="555"/>
    </row>
    <row r="2739" spans="1:1">
      <c r="A2739" s="555"/>
    </row>
    <row r="2740" spans="1:1">
      <c r="A2740" s="555"/>
    </row>
    <row r="2741" spans="1:1">
      <c r="A2741" s="555"/>
    </row>
    <row r="2742" spans="1:1">
      <c r="A2742" s="555"/>
    </row>
    <row r="2743" spans="1:1">
      <c r="A2743" s="555"/>
    </row>
    <row r="2744" spans="1:1">
      <c r="A2744" s="555"/>
    </row>
    <row r="2745" spans="1:1">
      <c r="A2745" s="555"/>
    </row>
    <row r="2746" spans="1:1">
      <c r="A2746" s="555"/>
    </row>
    <row r="2747" spans="1:1">
      <c r="A2747" s="555"/>
    </row>
    <row r="2748" spans="1:1">
      <c r="A2748" s="555"/>
    </row>
    <row r="2749" spans="1:1">
      <c r="A2749" s="555"/>
    </row>
    <row r="2750" spans="1:1">
      <c r="A2750" s="555"/>
    </row>
    <row r="2751" spans="1:1">
      <c r="A2751" s="555"/>
    </row>
    <row r="2752" spans="1:1">
      <c r="A2752" s="555"/>
    </row>
    <row r="2753" spans="1:1">
      <c r="A2753" s="555"/>
    </row>
    <row r="2754" spans="1:1">
      <c r="A2754" s="555"/>
    </row>
    <row r="2755" spans="1:1">
      <c r="A2755" s="555"/>
    </row>
    <row r="2756" spans="1:1">
      <c r="A2756" s="555"/>
    </row>
    <row r="2757" spans="1:1">
      <c r="A2757" s="555"/>
    </row>
    <row r="2758" spans="1:1">
      <c r="A2758" s="555"/>
    </row>
    <row r="2759" spans="1:1">
      <c r="A2759" s="555"/>
    </row>
    <row r="2760" spans="1:1">
      <c r="A2760" s="555"/>
    </row>
    <row r="2761" spans="1:1">
      <c r="A2761" s="555"/>
    </row>
    <row r="2762" spans="1:1">
      <c r="A2762" s="555"/>
    </row>
    <row r="2763" spans="1:1">
      <c r="A2763" s="555"/>
    </row>
    <row r="2764" spans="1:1">
      <c r="A2764" s="555"/>
    </row>
    <row r="2765" spans="1:1">
      <c r="A2765" s="555"/>
    </row>
    <row r="2766" spans="1:1">
      <c r="A2766" s="555"/>
    </row>
    <row r="2767" spans="1:1">
      <c r="A2767" s="555"/>
    </row>
    <row r="2768" spans="1:1">
      <c r="A2768" s="555"/>
    </row>
    <row r="2769" spans="1:1">
      <c r="A2769" s="555"/>
    </row>
    <row r="2770" spans="1:1">
      <c r="A2770" s="555"/>
    </row>
    <row r="2771" spans="1:1">
      <c r="A2771" s="555"/>
    </row>
    <row r="2772" spans="1:1">
      <c r="A2772" s="555"/>
    </row>
    <row r="2773" spans="1:1">
      <c r="A2773" s="555"/>
    </row>
    <row r="2774" spans="1:1">
      <c r="A2774" s="555"/>
    </row>
    <row r="2775" spans="1:1">
      <c r="A2775" s="555"/>
    </row>
    <row r="2776" spans="1:1">
      <c r="A2776" s="555"/>
    </row>
    <row r="2777" spans="1:1">
      <c r="A2777" s="555"/>
    </row>
    <row r="2778" spans="1:1">
      <c r="A2778" s="555"/>
    </row>
    <row r="2779" spans="1:1">
      <c r="A2779" s="555"/>
    </row>
    <row r="2780" spans="1:1">
      <c r="A2780" s="555"/>
    </row>
    <row r="2781" spans="1:1">
      <c r="A2781" s="555"/>
    </row>
    <row r="2782" spans="1:1">
      <c r="A2782" s="555"/>
    </row>
    <row r="2783" spans="1:1">
      <c r="A2783" s="555"/>
    </row>
    <row r="2784" spans="1:1">
      <c r="A2784" s="555"/>
    </row>
    <row r="2785" spans="1:1">
      <c r="A2785" s="555"/>
    </row>
    <row r="2786" spans="1:1">
      <c r="A2786" s="555"/>
    </row>
    <row r="2787" spans="1:1">
      <c r="A2787" s="555"/>
    </row>
    <row r="2788" spans="1:1">
      <c r="A2788" s="555"/>
    </row>
    <row r="2789" spans="1:1">
      <c r="A2789" s="555"/>
    </row>
    <row r="2790" spans="1:1">
      <c r="A2790" s="555"/>
    </row>
    <row r="2791" spans="1:1">
      <c r="A2791" s="555"/>
    </row>
    <row r="2792" spans="1:1">
      <c r="A2792" s="555"/>
    </row>
    <row r="2793" spans="1:1">
      <c r="A2793" s="555"/>
    </row>
    <row r="2794" spans="1:1">
      <c r="A2794" s="555"/>
    </row>
    <row r="2795" spans="1:1">
      <c r="A2795" s="555"/>
    </row>
    <row r="2796" spans="1:1">
      <c r="A2796" s="555"/>
    </row>
    <row r="2797" spans="1:1">
      <c r="A2797" s="555"/>
    </row>
    <row r="2798" spans="1:1">
      <c r="A2798" s="555"/>
    </row>
    <row r="2799" spans="1:1">
      <c r="A2799" s="555"/>
    </row>
    <row r="2800" spans="1:1">
      <c r="A2800" s="555"/>
    </row>
    <row r="2801" spans="1:1">
      <c r="A2801" s="555"/>
    </row>
    <row r="2802" spans="1:1">
      <c r="A2802" s="555"/>
    </row>
    <row r="2803" spans="1:1">
      <c r="A2803" s="555"/>
    </row>
    <row r="2804" spans="1:1">
      <c r="A2804" s="555"/>
    </row>
    <row r="2805" spans="1:1">
      <c r="A2805" s="555"/>
    </row>
    <row r="2806" spans="1:1">
      <c r="A2806" s="555"/>
    </row>
    <row r="2807" spans="1:1">
      <c r="A2807" s="555"/>
    </row>
    <row r="2808" spans="1:1">
      <c r="A2808" s="555"/>
    </row>
    <row r="2809" spans="1:1">
      <c r="A2809" s="555"/>
    </row>
    <row r="2810" spans="1:1">
      <c r="A2810" s="555"/>
    </row>
    <row r="2811" spans="1:1">
      <c r="A2811" s="555"/>
    </row>
    <row r="2812" spans="1:1">
      <c r="A2812" s="555"/>
    </row>
    <row r="2813" spans="1:1">
      <c r="A2813" s="555"/>
    </row>
    <row r="2814" spans="1:1">
      <c r="A2814" s="555"/>
    </row>
    <row r="2815" spans="1:1">
      <c r="A2815" s="555"/>
    </row>
    <row r="2816" spans="1:1">
      <c r="A2816" s="555"/>
    </row>
    <row r="2817" spans="1:1">
      <c r="A2817" s="555"/>
    </row>
    <row r="2818" spans="1:1">
      <c r="A2818" s="555"/>
    </row>
    <row r="2819" spans="1:1">
      <c r="A2819" s="555"/>
    </row>
    <row r="2820" spans="1:1">
      <c r="A2820" s="555"/>
    </row>
    <row r="2821" spans="1:1">
      <c r="A2821" s="555"/>
    </row>
    <row r="2822" spans="1:1">
      <c r="A2822" s="555"/>
    </row>
    <row r="2823" spans="1:1">
      <c r="A2823" s="555"/>
    </row>
    <row r="2824" spans="1:1">
      <c r="A2824" s="555"/>
    </row>
    <row r="2825" spans="1:1">
      <c r="A2825" s="555"/>
    </row>
    <row r="2826" spans="1:1">
      <c r="A2826" s="555"/>
    </row>
    <row r="2827" spans="1:1">
      <c r="A2827" s="555"/>
    </row>
    <row r="2828" spans="1:1">
      <c r="A2828" s="555"/>
    </row>
    <row r="2829" spans="1:1">
      <c r="A2829" s="555"/>
    </row>
    <row r="2830" spans="1:1">
      <c r="A2830" s="555"/>
    </row>
    <row r="2831" spans="1:1">
      <c r="A2831" s="555"/>
    </row>
    <row r="2832" spans="1:1">
      <c r="A2832" s="555"/>
    </row>
    <row r="2833" spans="1:1">
      <c r="A2833" s="555"/>
    </row>
    <row r="2834" spans="1:1">
      <c r="A2834" s="555"/>
    </row>
    <row r="2835" spans="1:1">
      <c r="A2835" s="555"/>
    </row>
    <row r="2836" spans="1:1">
      <c r="A2836" s="555"/>
    </row>
    <row r="2837" spans="1:1">
      <c r="A2837" s="555"/>
    </row>
    <row r="2838" spans="1:1">
      <c r="A2838" s="555"/>
    </row>
    <row r="2839" spans="1:1">
      <c r="A2839" s="555"/>
    </row>
    <row r="2840" spans="1:1">
      <c r="A2840" s="555"/>
    </row>
    <row r="2841" spans="1:1">
      <c r="A2841" s="555"/>
    </row>
    <row r="2842" spans="1:1">
      <c r="A2842" s="555"/>
    </row>
    <row r="2843" spans="1:1">
      <c r="A2843" s="555"/>
    </row>
    <row r="2844" spans="1:1">
      <c r="A2844" s="555"/>
    </row>
    <row r="2845" spans="1:1">
      <c r="A2845" s="555"/>
    </row>
    <row r="2846" spans="1:1">
      <c r="A2846" s="555"/>
    </row>
    <row r="2847" spans="1:1">
      <c r="A2847" s="555"/>
    </row>
    <row r="2848" spans="1:1">
      <c r="A2848" s="555"/>
    </row>
    <row r="2849" spans="1:1">
      <c r="A2849" s="555"/>
    </row>
    <row r="2850" spans="1:1">
      <c r="A2850" s="555"/>
    </row>
    <row r="2851" spans="1:1">
      <c r="A2851" s="555"/>
    </row>
    <row r="2852" spans="1:1">
      <c r="A2852" s="555"/>
    </row>
    <row r="2853" spans="1:1">
      <c r="A2853" s="555"/>
    </row>
    <row r="2854" spans="1:1">
      <c r="A2854" s="555"/>
    </row>
    <row r="2855" spans="1:1">
      <c r="A2855" s="555"/>
    </row>
    <row r="2856" spans="1:1">
      <c r="A2856" s="555"/>
    </row>
    <row r="2857" spans="1:1">
      <c r="A2857" s="555"/>
    </row>
    <row r="2858" spans="1:1">
      <c r="A2858" s="555"/>
    </row>
    <row r="2859" spans="1:1">
      <c r="A2859" s="555"/>
    </row>
    <row r="2860" spans="1:1">
      <c r="A2860" s="555"/>
    </row>
    <row r="2861" spans="1:1">
      <c r="A2861" s="555"/>
    </row>
    <row r="2862" spans="1:1">
      <c r="A2862" s="555"/>
    </row>
    <row r="2863" spans="1:1">
      <c r="A2863" s="555"/>
    </row>
    <row r="2864" spans="1:1">
      <c r="A2864" s="555"/>
    </row>
    <row r="2865" spans="1:1">
      <c r="A2865" s="555"/>
    </row>
    <row r="2866" spans="1:1">
      <c r="A2866" s="555"/>
    </row>
    <row r="2867" spans="1:1">
      <c r="A2867" s="555"/>
    </row>
    <row r="2868" spans="1:1">
      <c r="A2868" s="555"/>
    </row>
    <row r="2869" spans="1:1">
      <c r="A2869" s="555"/>
    </row>
    <row r="2870" spans="1:1">
      <c r="A2870" s="555"/>
    </row>
    <row r="2871" spans="1:1">
      <c r="A2871" s="555"/>
    </row>
    <row r="2872" spans="1:1">
      <c r="A2872" s="555"/>
    </row>
    <row r="2873" spans="1:1">
      <c r="A2873" s="555"/>
    </row>
    <row r="2874" spans="1:1">
      <c r="A2874" s="555"/>
    </row>
    <row r="2875" spans="1:1">
      <c r="A2875" s="555"/>
    </row>
    <row r="2876" spans="1:1">
      <c r="A2876" s="555"/>
    </row>
    <row r="2877" spans="1:1">
      <c r="A2877" s="555"/>
    </row>
    <row r="2878" spans="1:1">
      <c r="A2878" s="555"/>
    </row>
    <row r="2879" spans="1:1">
      <c r="A2879" s="555"/>
    </row>
    <row r="2880" spans="1:1">
      <c r="A2880" s="555"/>
    </row>
    <row r="2881" spans="1:1">
      <c r="A2881" s="555"/>
    </row>
    <row r="2882" spans="1:1">
      <c r="A2882" s="555"/>
    </row>
    <row r="2883" spans="1:1">
      <c r="A2883" s="555"/>
    </row>
    <row r="2884" spans="1:1">
      <c r="A2884" s="555"/>
    </row>
    <row r="2885" spans="1:1">
      <c r="A2885" s="555"/>
    </row>
    <row r="2886" spans="1:1">
      <c r="A2886" s="555"/>
    </row>
    <row r="2887" spans="1:1">
      <c r="A2887" s="555"/>
    </row>
    <row r="2888" spans="1:1">
      <c r="A2888" s="555"/>
    </row>
    <row r="2889" spans="1:1">
      <c r="A2889" s="555"/>
    </row>
    <row r="2890" spans="1:1">
      <c r="A2890" s="555"/>
    </row>
    <row r="2891" spans="1:1">
      <c r="A2891" s="555"/>
    </row>
    <row r="2892" spans="1:1">
      <c r="A2892" s="555"/>
    </row>
    <row r="2893" spans="1:1">
      <c r="A2893" s="555"/>
    </row>
    <row r="2894" spans="1:1">
      <c r="A2894" s="555"/>
    </row>
    <row r="2895" spans="1:1">
      <c r="A2895" s="555"/>
    </row>
    <row r="2896" spans="1:1">
      <c r="A2896" s="555"/>
    </row>
    <row r="2897" spans="1:1">
      <c r="A2897" s="555"/>
    </row>
    <row r="2898" spans="1:1">
      <c r="A2898" s="555"/>
    </row>
    <row r="2899" spans="1:1">
      <c r="A2899" s="555"/>
    </row>
    <row r="2900" spans="1:1">
      <c r="A2900" s="555"/>
    </row>
    <row r="2901" spans="1:1">
      <c r="A2901" s="555"/>
    </row>
    <row r="2902" spans="1:1">
      <c r="A2902" s="555"/>
    </row>
    <row r="2903" spans="1:1">
      <c r="A2903" s="555"/>
    </row>
    <row r="2904" spans="1:1">
      <c r="A2904" s="555"/>
    </row>
    <row r="2905" spans="1:1">
      <c r="A2905" s="555"/>
    </row>
    <row r="2906" spans="1:1">
      <c r="A2906" s="555"/>
    </row>
    <row r="2907" spans="1:1">
      <c r="A2907" s="555"/>
    </row>
    <row r="2908" spans="1:1">
      <c r="A2908" s="555"/>
    </row>
    <row r="2909" spans="1:1">
      <c r="A2909" s="555"/>
    </row>
    <row r="2910" spans="1:1">
      <c r="A2910" s="555"/>
    </row>
    <row r="2911" spans="1:1">
      <c r="A2911" s="555"/>
    </row>
    <row r="2912" spans="1:1">
      <c r="A2912" s="555"/>
    </row>
    <row r="2913" spans="1:1">
      <c r="A2913" s="555"/>
    </row>
    <row r="2914" spans="1:1">
      <c r="A2914" s="555"/>
    </row>
    <row r="2915" spans="1:1">
      <c r="A2915" s="555"/>
    </row>
    <row r="2916" spans="1:1">
      <c r="A2916" s="555"/>
    </row>
    <row r="2917" spans="1:1">
      <c r="A2917" s="555"/>
    </row>
    <row r="2918" spans="1:1">
      <c r="A2918" s="555"/>
    </row>
    <row r="2919" spans="1:1">
      <c r="A2919" s="555"/>
    </row>
    <row r="2920" spans="1:1">
      <c r="A2920" s="555"/>
    </row>
    <row r="2921" spans="1:1">
      <c r="A2921" s="555"/>
    </row>
    <row r="2922" spans="1:1">
      <c r="A2922" s="555"/>
    </row>
    <row r="2923" spans="1:1">
      <c r="A2923" s="555"/>
    </row>
    <row r="2924" spans="1:1">
      <c r="A2924" s="555"/>
    </row>
    <row r="2925" spans="1:1">
      <c r="A2925" s="555"/>
    </row>
    <row r="2926" spans="1:1">
      <c r="A2926" s="555"/>
    </row>
    <row r="2927" spans="1:1">
      <c r="A2927" s="555"/>
    </row>
    <row r="2928" spans="1:1">
      <c r="A2928" s="555"/>
    </row>
    <row r="2929" spans="1:1">
      <c r="A2929" s="555"/>
    </row>
    <row r="2930" spans="1:1">
      <c r="A2930" s="555"/>
    </row>
    <row r="2931" spans="1:1">
      <c r="A2931" s="555"/>
    </row>
    <row r="2932" spans="1:1">
      <c r="A2932" s="555"/>
    </row>
    <row r="2933" spans="1:1">
      <c r="A2933" s="555"/>
    </row>
    <row r="2934" spans="1:1">
      <c r="A2934" s="555"/>
    </row>
    <row r="2935" spans="1:1">
      <c r="A2935" s="555"/>
    </row>
    <row r="2936" spans="1:1">
      <c r="A2936" s="555"/>
    </row>
    <row r="2937" spans="1:1">
      <c r="A2937" s="555"/>
    </row>
    <row r="2938" spans="1:1">
      <c r="A2938" s="555"/>
    </row>
    <row r="2939" spans="1:1">
      <c r="A2939" s="555"/>
    </row>
    <row r="2940" spans="1:1">
      <c r="A2940" s="555"/>
    </row>
    <row r="2941" spans="1:1">
      <c r="A2941" s="555"/>
    </row>
    <row r="2942" spans="1:1">
      <c r="A2942" s="555"/>
    </row>
    <row r="2943" spans="1:1">
      <c r="A2943" s="555"/>
    </row>
    <row r="2944" spans="1:1">
      <c r="A2944" s="555"/>
    </row>
    <row r="2945" spans="1:1">
      <c r="A2945" s="555"/>
    </row>
    <row r="2946" spans="1:1">
      <c r="A2946" s="555"/>
    </row>
    <row r="2947" spans="1:1">
      <c r="A2947" s="555"/>
    </row>
    <row r="2948" spans="1:1">
      <c r="A2948" s="555"/>
    </row>
    <row r="2949" spans="1:1">
      <c r="A2949" s="555"/>
    </row>
    <row r="2950" spans="1:1">
      <c r="A2950" s="555"/>
    </row>
    <row r="2951" spans="1:1">
      <c r="A2951" s="555"/>
    </row>
    <row r="2952" spans="1:1">
      <c r="A2952" s="555"/>
    </row>
    <row r="2953" spans="1:1">
      <c r="A2953" s="555"/>
    </row>
    <row r="2954" spans="1:1">
      <c r="A2954" s="555"/>
    </row>
    <row r="2955" spans="1:1">
      <c r="A2955" s="555"/>
    </row>
    <row r="2956" spans="1:1">
      <c r="A2956" s="555"/>
    </row>
    <row r="2957" spans="1:1">
      <c r="A2957" s="555"/>
    </row>
    <row r="2958" spans="1:1">
      <c r="A2958" s="555"/>
    </row>
    <row r="2959" spans="1:1">
      <c r="A2959" s="555"/>
    </row>
    <row r="2960" spans="1:1">
      <c r="A2960" s="555"/>
    </row>
    <row r="2961" spans="1:1">
      <c r="A2961" s="555"/>
    </row>
    <row r="2962" spans="1:1">
      <c r="A2962" s="555"/>
    </row>
    <row r="2963" spans="1:1">
      <c r="A2963" s="555"/>
    </row>
    <row r="2964" spans="1:1">
      <c r="A2964" s="555"/>
    </row>
    <row r="2965" spans="1:1">
      <c r="A2965" s="555"/>
    </row>
    <row r="2966" spans="1:1">
      <c r="A2966" s="555"/>
    </row>
    <row r="2967" spans="1:1">
      <c r="A2967" s="555"/>
    </row>
    <row r="2968" spans="1:1">
      <c r="A2968" s="555"/>
    </row>
    <row r="2969" spans="1:1">
      <c r="A2969" s="555"/>
    </row>
    <row r="2970" spans="1:1">
      <c r="A2970" s="555"/>
    </row>
    <row r="2971" spans="1:1">
      <c r="A2971" s="555"/>
    </row>
    <row r="2972" spans="1:1">
      <c r="A2972" s="555"/>
    </row>
    <row r="2973" spans="1:1">
      <c r="A2973" s="555"/>
    </row>
    <row r="2974" spans="1:1">
      <c r="A2974" s="555"/>
    </row>
    <row r="2975" spans="1:1">
      <c r="A2975" s="555"/>
    </row>
    <row r="2976" spans="1:1">
      <c r="A2976" s="555"/>
    </row>
    <row r="2977" spans="1:1">
      <c r="A2977" s="555"/>
    </row>
    <row r="2978" spans="1:1">
      <c r="A2978" s="555"/>
    </row>
    <row r="2979" spans="1:1">
      <c r="A2979" s="555"/>
    </row>
    <row r="2980" spans="1:1">
      <c r="A2980" s="555"/>
    </row>
    <row r="2981" spans="1:1">
      <c r="A2981" s="555"/>
    </row>
    <row r="2982" spans="1:1">
      <c r="A2982" s="555"/>
    </row>
    <row r="2983" spans="1:1">
      <c r="A2983" s="555"/>
    </row>
    <row r="2984" spans="1:1">
      <c r="A2984" s="555"/>
    </row>
    <row r="2985" spans="1:1">
      <c r="A2985" s="555"/>
    </row>
    <row r="2986" spans="1:1">
      <c r="A2986" s="555"/>
    </row>
    <row r="2987" spans="1:1">
      <c r="A2987" s="555"/>
    </row>
    <row r="2988" spans="1:1">
      <c r="A2988" s="555"/>
    </row>
    <row r="2989" spans="1:1">
      <c r="A2989" s="555"/>
    </row>
    <row r="2990" spans="1:1">
      <c r="A2990" s="555"/>
    </row>
    <row r="2991" spans="1:1">
      <c r="A2991" s="555"/>
    </row>
    <row r="2992" spans="1:1">
      <c r="A2992" s="555"/>
    </row>
    <row r="2993" spans="1:1">
      <c r="A2993" s="555"/>
    </row>
    <row r="2994" spans="1:1">
      <c r="A2994" s="555"/>
    </row>
    <row r="2995" spans="1:1">
      <c r="A2995" s="555"/>
    </row>
    <row r="2996" spans="1:1">
      <c r="A2996" s="555"/>
    </row>
    <row r="2997" spans="1:1">
      <c r="A2997" s="555"/>
    </row>
    <row r="2998" spans="1:1">
      <c r="A2998" s="555"/>
    </row>
    <row r="2999" spans="1:1">
      <c r="A2999" s="555"/>
    </row>
    <row r="3000" spans="1:1">
      <c r="A3000" s="555"/>
    </row>
    <row r="3001" spans="1:1">
      <c r="A3001" s="555"/>
    </row>
    <row r="3002" spans="1:1">
      <c r="A3002" s="555"/>
    </row>
    <row r="3003" spans="1:1">
      <c r="A3003" s="555"/>
    </row>
    <row r="3004" spans="1:1">
      <c r="A3004" s="555"/>
    </row>
    <row r="3005" spans="1:1">
      <c r="A3005" s="555"/>
    </row>
    <row r="3006" spans="1:1">
      <c r="A3006" s="555"/>
    </row>
    <row r="3007" spans="1:1">
      <c r="A3007" s="555"/>
    </row>
    <row r="3008" spans="1:1">
      <c r="A3008" s="555"/>
    </row>
    <row r="3009" spans="1:1">
      <c r="A3009" s="555"/>
    </row>
    <row r="3010" spans="1:1">
      <c r="A3010" s="555"/>
    </row>
    <row r="3011" spans="1:1">
      <c r="A3011" s="555"/>
    </row>
    <row r="3012" spans="1:1">
      <c r="A3012" s="555"/>
    </row>
    <row r="3013" spans="1:1">
      <c r="A3013" s="555"/>
    </row>
    <row r="3014" spans="1:1">
      <c r="A3014" s="555"/>
    </row>
    <row r="3015" spans="1:1">
      <c r="A3015" s="555"/>
    </row>
    <row r="3016" spans="1:1">
      <c r="A3016" s="555"/>
    </row>
    <row r="3017" spans="1:1">
      <c r="A3017" s="555"/>
    </row>
    <row r="3018" spans="1:1">
      <c r="A3018" s="555"/>
    </row>
    <row r="3019" spans="1:1">
      <c r="A3019" s="555"/>
    </row>
    <row r="3020" spans="1:1">
      <c r="A3020" s="555"/>
    </row>
    <row r="3021" spans="1:1">
      <c r="A3021" s="555"/>
    </row>
    <row r="3022" spans="1:1">
      <c r="A3022" s="555"/>
    </row>
    <row r="3023" spans="1:1">
      <c r="A3023" s="555"/>
    </row>
    <row r="3024" spans="1:1">
      <c r="A3024" s="555"/>
    </row>
    <row r="3025" spans="1:1">
      <c r="A3025" s="555"/>
    </row>
    <row r="3026" spans="1:1">
      <c r="A3026" s="555"/>
    </row>
    <row r="3027" spans="1:1">
      <c r="A3027" s="555"/>
    </row>
    <row r="3028" spans="1:1">
      <c r="A3028" s="555"/>
    </row>
    <row r="3029" spans="1:1">
      <c r="A3029" s="555"/>
    </row>
    <row r="3030" spans="1:1">
      <c r="A3030" s="555"/>
    </row>
    <row r="3031" spans="1:1">
      <c r="A3031" s="555"/>
    </row>
    <row r="3032" spans="1:1">
      <c r="A3032" s="555"/>
    </row>
    <row r="3033" spans="1:1">
      <c r="A3033" s="555"/>
    </row>
    <row r="3034" spans="1:1">
      <c r="A3034" s="555"/>
    </row>
    <row r="3035" spans="1:1">
      <c r="A3035" s="555"/>
    </row>
    <row r="3036" spans="1:1">
      <c r="A3036" s="555"/>
    </row>
    <row r="3037" spans="1:1">
      <c r="A3037" s="555"/>
    </row>
    <row r="3038" spans="1:1">
      <c r="A3038" s="555"/>
    </row>
    <row r="3039" spans="1:1">
      <c r="A3039" s="555"/>
    </row>
    <row r="3040" spans="1:1">
      <c r="A3040" s="555"/>
    </row>
    <row r="3041" spans="1:1">
      <c r="A3041" s="555"/>
    </row>
    <row r="3042" spans="1:1">
      <c r="A3042" s="555"/>
    </row>
    <row r="3043" spans="1:1">
      <c r="A3043" s="555"/>
    </row>
    <row r="3044" spans="1:1">
      <c r="A3044" s="555"/>
    </row>
    <row r="3045" spans="1:1">
      <c r="A3045" s="555"/>
    </row>
    <row r="3046" spans="1:1">
      <c r="A3046" s="555"/>
    </row>
    <row r="3047" spans="1:1">
      <c r="A3047" s="555"/>
    </row>
    <row r="3048" spans="1:1">
      <c r="A3048" s="555"/>
    </row>
    <row r="3049" spans="1:1">
      <c r="A3049" s="555"/>
    </row>
    <row r="3050" spans="1:1">
      <c r="A3050" s="555"/>
    </row>
    <row r="3051" spans="1:1">
      <c r="A3051" s="555"/>
    </row>
    <row r="3052" spans="1:1">
      <c r="A3052" s="555"/>
    </row>
    <row r="3053" spans="1:1">
      <c r="A3053" s="555"/>
    </row>
    <row r="3054" spans="1:1">
      <c r="A3054" s="555"/>
    </row>
    <row r="3055" spans="1:1">
      <c r="A3055" s="555"/>
    </row>
    <row r="3056" spans="1:1">
      <c r="A3056" s="555"/>
    </row>
    <row r="3057" spans="1:1">
      <c r="A3057" s="555"/>
    </row>
    <row r="3058" spans="1:1">
      <c r="A3058" s="555"/>
    </row>
    <row r="3059" spans="1:1">
      <c r="A3059" s="555"/>
    </row>
    <row r="3060" spans="1:1">
      <c r="A3060" s="555"/>
    </row>
    <row r="3061" spans="1:1">
      <c r="A3061" s="555"/>
    </row>
    <row r="3062" spans="1:1">
      <c r="A3062" s="555"/>
    </row>
    <row r="3063" spans="1:1">
      <c r="A3063" s="555"/>
    </row>
    <row r="3064" spans="1:1">
      <c r="A3064" s="555"/>
    </row>
    <row r="3065" spans="1:1">
      <c r="A3065" s="555"/>
    </row>
    <row r="3066" spans="1:1">
      <c r="A3066" s="555"/>
    </row>
    <row r="3067" spans="1:1">
      <c r="A3067" s="555"/>
    </row>
    <row r="3068" spans="1:1">
      <c r="A3068" s="555"/>
    </row>
    <row r="3069" spans="1:1">
      <c r="A3069" s="555"/>
    </row>
    <row r="3070" spans="1:1">
      <c r="A3070" s="555"/>
    </row>
    <row r="3071" spans="1:1">
      <c r="A3071" s="555"/>
    </row>
    <row r="3072" spans="1:1">
      <c r="A3072" s="555"/>
    </row>
    <row r="3073" spans="1:1">
      <c r="A3073" s="555"/>
    </row>
    <row r="3074" spans="1:1">
      <c r="A3074" s="555"/>
    </row>
    <row r="3075" spans="1:1">
      <c r="A3075" s="555"/>
    </row>
    <row r="3076" spans="1:1">
      <c r="A3076" s="555"/>
    </row>
    <row r="3077" spans="1:1">
      <c r="A3077" s="555"/>
    </row>
    <row r="3078" spans="1:1">
      <c r="A3078" s="555"/>
    </row>
    <row r="3079" spans="1:1">
      <c r="A3079" s="555"/>
    </row>
    <row r="3080" spans="1:1">
      <c r="A3080" s="555"/>
    </row>
    <row r="3081" spans="1:1">
      <c r="A3081" s="555"/>
    </row>
    <row r="3082" spans="1:1">
      <c r="A3082" s="555"/>
    </row>
    <row r="3083" spans="1:1">
      <c r="A3083" s="555"/>
    </row>
    <row r="3084" spans="1:1">
      <c r="A3084" s="555"/>
    </row>
    <row r="3085" spans="1:1">
      <c r="A3085" s="555"/>
    </row>
    <row r="3086" spans="1:1">
      <c r="A3086" s="555"/>
    </row>
    <row r="3087" spans="1:1">
      <c r="A3087" s="555"/>
    </row>
    <row r="3088" spans="1:1">
      <c r="A3088" s="555"/>
    </row>
    <row r="3089" spans="1:1">
      <c r="A3089" s="555"/>
    </row>
    <row r="3090" spans="1:1">
      <c r="A3090" s="555"/>
    </row>
    <row r="3091" spans="1:1">
      <c r="A3091" s="555"/>
    </row>
    <row r="3092" spans="1:1">
      <c r="A3092" s="555"/>
    </row>
    <row r="3093" spans="1:1">
      <c r="A3093" s="555"/>
    </row>
    <row r="3094" spans="1:1">
      <c r="A3094" s="555"/>
    </row>
    <row r="3095" spans="1:1">
      <c r="A3095" s="555"/>
    </row>
    <row r="3096" spans="1:1">
      <c r="A3096" s="555"/>
    </row>
    <row r="3097" spans="1:1">
      <c r="A3097" s="555"/>
    </row>
    <row r="3098" spans="1:1">
      <c r="A3098" s="555"/>
    </row>
    <row r="3099" spans="1:1">
      <c r="A3099" s="555"/>
    </row>
    <row r="3100" spans="1:1">
      <c r="A3100" s="555"/>
    </row>
    <row r="3101" spans="1:1">
      <c r="A3101" s="555"/>
    </row>
    <row r="3102" spans="1:1">
      <c r="A3102" s="555"/>
    </row>
    <row r="3103" spans="1:1">
      <c r="A3103" s="555"/>
    </row>
    <row r="3104" spans="1:1">
      <c r="A3104" s="555"/>
    </row>
    <row r="3105" spans="1:1">
      <c r="A3105" s="555"/>
    </row>
    <row r="3106" spans="1:1">
      <c r="A3106" s="555"/>
    </row>
    <row r="3107" spans="1:1">
      <c r="A3107" s="555"/>
    </row>
    <row r="3108" spans="1:1">
      <c r="A3108" s="555"/>
    </row>
    <row r="3109" spans="1:1">
      <c r="A3109" s="555"/>
    </row>
    <row r="3110" spans="1:1">
      <c r="A3110" s="555"/>
    </row>
    <row r="3111" spans="1:1">
      <c r="A3111" s="555"/>
    </row>
    <row r="3112" spans="1:1">
      <c r="A3112" s="555"/>
    </row>
    <row r="3113" spans="1:1">
      <c r="A3113" s="555"/>
    </row>
    <row r="3114" spans="1:1">
      <c r="A3114" s="555"/>
    </row>
    <row r="3115" spans="1:1">
      <c r="A3115" s="555"/>
    </row>
    <row r="3116" spans="1:1">
      <c r="A3116" s="555"/>
    </row>
    <row r="3117" spans="1:1">
      <c r="A3117" s="555"/>
    </row>
    <row r="3118" spans="1:1">
      <c r="A3118" s="555"/>
    </row>
    <row r="3119" spans="1:1">
      <c r="A3119" s="555"/>
    </row>
    <row r="3120" spans="1:1">
      <c r="A3120" s="555"/>
    </row>
    <row r="3121" spans="1:1">
      <c r="A3121" s="555"/>
    </row>
    <row r="3122" spans="1:1">
      <c r="A3122" s="555"/>
    </row>
    <row r="3123" spans="1:1">
      <c r="A3123" s="555"/>
    </row>
    <row r="3124" spans="1:1">
      <c r="A3124" s="555"/>
    </row>
    <row r="3125" spans="1:1">
      <c r="A3125" s="555"/>
    </row>
    <row r="3126" spans="1:1">
      <c r="A3126" s="555"/>
    </row>
    <row r="3127" spans="1:1">
      <c r="A3127" s="555"/>
    </row>
    <row r="3128" spans="1:1">
      <c r="A3128" s="555"/>
    </row>
    <row r="3129" spans="1:1">
      <c r="A3129" s="555"/>
    </row>
    <row r="3130" spans="1:1">
      <c r="A3130" s="555"/>
    </row>
    <row r="3131" spans="1:1">
      <c r="A3131" s="555"/>
    </row>
    <row r="3132" spans="1:1">
      <c r="A3132" s="555"/>
    </row>
    <row r="3133" spans="1:1">
      <c r="A3133" s="555"/>
    </row>
    <row r="3134" spans="1:1">
      <c r="A3134" s="555"/>
    </row>
    <row r="3135" spans="1:1">
      <c r="A3135" s="555"/>
    </row>
    <row r="3136" spans="1:1">
      <c r="A3136" s="555"/>
    </row>
    <row r="3137" spans="1:1">
      <c r="A3137" s="555"/>
    </row>
    <row r="3138" spans="1:1">
      <c r="A3138" s="555"/>
    </row>
    <row r="3139" spans="1:1">
      <c r="A3139" s="555"/>
    </row>
    <row r="3140" spans="1:1">
      <c r="A3140" s="555"/>
    </row>
    <row r="3141" spans="1:1">
      <c r="A3141" s="555"/>
    </row>
    <row r="3142" spans="1:1">
      <c r="A3142" s="555"/>
    </row>
    <row r="3143" spans="1:1">
      <c r="A3143" s="555"/>
    </row>
    <row r="3144" spans="1:1">
      <c r="A3144" s="555"/>
    </row>
    <row r="3145" spans="1:1">
      <c r="A3145" s="555"/>
    </row>
    <row r="3146" spans="1:1">
      <c r="A3146" s="555"/>
    </row>
    <row r="3147" spans="1:1">
      <c r="A3147" s="555"/>
    </row>
    <row r="3148" spans="1:1">
      <c r="A3148" s="555"/>
    </row>
    <row r="3149" spans="1:1">
      <c r="A3149" s="555"/>
    </row>
    <row r="3150" spans="1:1">
      <c r="A3150" s="555"/>
    </row>
    <row r="3151" spans="1:1">
      <c r="A3151" s="555"/>
    </row>
    <row r="3152" spans="1:1">
      <c r="A3152" s="555"/>
    </row>
    <row r="3153" spans="1:1">
      <c r="A3153" s="555"/>
    </row>
    <row r="3154" spans="1:1">
      <c r="A3154" s="555"/>
    </row>
    <row r="3155" spans="1:1">
      <c r="A3155" s="555"/>
    </row>
    <row r="3156" spans="1:1">
      <c r="A3156" s="555"/>
    </row>
    <row r="3157" spans="1:1">
      <c r="A3157" s="555"/>
    </row>
    <row r="3158" spans="1:1">
      <c r="A3158" s="555"/>
    </row>
    <row r="3159" spans="1:1">
      <c r="A3159" s="555"/>
    </row>
    <row r="3160" spans="1:1">
      <c r="A3160" s="555"/>
    </row>
    <row r="3161" spans="1:1">
      <c r="A3161" s="555"/>
    </row>
    <row r="3162" spans="1:1">
      <c r="A3162" s="555"/>
    </row>
    <row r="3163" spans="1:1">
      <c r="A3163" s="555"/>
    </row>
    <row r="3164" spans="1:1">
      <c r="A3164" s="555"/>
    </row>
    <row r="3165" spans="1:1">
      <c r="A3165" s="555"/>
    </row>
    <row r="3166" spans="1:1">
      <c r="A3166" s="555"/>
    </row>
    <row r="3167" spans="1:1">
      <c r="A3167" s="555"/>
    </row>
    <row r="3168" spans="1:1">
      <c r="A3168" s="555"/>
    </row>
    <row r="3169" spans="1:1">
      <c r="A3169" s="555"/>
    </row>
    <row r="3170" spans="1:1">
      <c r="A3170" s="555"/>
    </row>
    <row r="3171" spans="1:1">
      <c r="A3171" s="555"/>
    </row>
    <row r="3172" spans="1:1">
      <c r="A3172" s="555"/>
    </row>
    <row r="3173" spans="1:1">
      <c r="A3173" s="555"/>
    </row>
    <row r="3174" spans="1:1">
      <c r="A3174" s="555"/>
    </row>
    <row r="3175" spans="1:1">
      <c r="A3175" s="555"/>
    </row>
    <row r="3176" spans="1:1">
      <c r="A3176" s="555"/>
    </row>
    <row r="3177" spans="1:1">
      <c r="A3177" s="555"/>
    </row>
    <row r="3178" spans="1:1">
      <c r="A3178" s="555"/>
    </row>
    <row r="3179" spans="1:1">
      <c r="A3179" s="555"/>
    </row>
    <row r="3180" spans="1:1">
      <c r="A3180" s="555"/>
    </row>
    <row r="3181" spans="1:1">
      <c r="A3181" s="555"/>
    </row>
    <row r="3182" spans="1:1">
      <c r="A3182" s="555"/>
    </row>
    <row r="3183" spans="1:1">
      <c r="A3183" s="555"/>
    </row>
    <row r="3184" spans="1:1">
      <c r="A3184" s="555"/>
    </row>
    <row r="3185" spans="1:1">
      <c r="A3185" s="555"/>
    </row>
    <row r="3186" spans="1:1">
      <c r="A3186" s="555"/>
    </row>
    <row r="3187" spans="1:1">
      <c r="A3187" s="555"/>
    </row>
    <row r="3188" spans="1:1">
      <c r="A3188" s="555"/>
    </row>
    <row r="3189" spans="1:1">
      <c r="A3189" s="555"/>
    </row>
    <row r="3190" spans="1:1">
      <c r="A3190" s="555"/>
    </row>
    <row r="3191" spans="1:1">
      <c r="A3191" s="555"/>
    </row>
    <row r="3192" spans="1:1">
      <c r="A3192" s="555"/>
    </row>
    <row r="3193" spans="1:1">
      <c r="A3193" s="555"/>
    </row>
    <row r="3194" spans="1:1">
      <c r="A3194" s="555"/>
    </row>
    <row r="3195" spans="1:1">
      <c r="A3195" s="555"/>
    </row>
    <row r="3196" spans="1:1">
      <c r="A3196" s="555"/>
    </row>
    <row r="3197" spans="1:1">
      <c r="A3197" s="555"/>
    </row>
    <row r="3198" spans="1:1">
      <c r="A3198" s="555"/>
    </row>
    <row r="3199" spans="1:1">
      <c r="A3199" s="555"/>
    </row>
    <row r="3200" spans="1:1">
      <c r="A3200" s="555"/>
    </row>
    <row r="3201" spans="1:1">
      <c r="A3201" s="555"/>
    </row>
    <row r="3202" spans="1:1">
      <c r="A3202" s="555"/>
    </row>
    <row r="3203" spans="1:1">
      <c r="A3203" s="555"/>
    </row>
    <row r="3204" spans="1:1">
      <c r="A3204" s="555"/>
    </row>
    <row r="3205" spans="1:1">
      <c r="A3205" s="555"/>
    </row>
    <row r="3206" spans="1:1">
      <c r="A3206" s="555"/>
    </row>
    <row r="3207" spans="1:1">
      <c r="A3207" s="555"/>
    </row>
    <row r="3208" spans="1:1">
      <c r="A3208" s="555"/>
    </row>
    <row r="3209" spans="1:1">
      <c r="A3209" s="555"/>
    </row>
    <row r="3210" spans="1:1">
      <c r="A3210" s="555"/>
    </row>
    <row r="3211" spans="1:1">
      <c r="A3211" s="555"/>
    </row>
    <row r="3212" spans="1:1">
      <c r="A3212" s="555"/>
    </row>
    <row r="3213" spans="1:1">
      <c r="A3213" s="555"/>
    </row>
    <row r="3214" spans="1:1">
      <c r="A3214" s="555"/>
    </row>
    <row r="3215" spans="1:1">
      <c r="A3215" s="555"/>
    </row>
    <row r="3216" spans="1:1">
      <c r="A3216" s="555"/>
    </row>
    <row r="3217" spans="1:1">
      <c r="A3217" s="555"/>
    </row>
    <row r="3218" spans="1:1">
      <c r="A3218" s="555"/>
    </row>
    <row r="3219" spans="1:1">
      <c r="A3219" s="555"/>
    </row>
    <row r="3220" spans="1:1">
      <c r="A3220" s="555"/>
    </row>
    <row r="3221" spans="1:1">
      <c r="A3221" s="555"/>
    </row>
    <row r="3222" spans="1:1">
      <c r="A3222" s="555"/>
    </row>
    <row r="3223" spans="1:1">
      <c r="A3223" s="555"/>
    </row>
    <row r="3224" spans="1:1">
      <c r="A3224" s="555"/>
    </row>
    <row r="3225" spans="1:1">
      <c r="A3225" s="555"/>
    </row>
    <row r="3226" spans="1:1">
      <c r="A3226" s="555"/>
    </row>
    <row r="3227" spans="1:1">
      <c r="A3227" s="555"/>
    </row>
    <row r="3228" spans="1:1">
      <c r="A3228" s="555"/>
    </row>
    <row r="3229" spans="1:1">
      <c r="A3229" s="555"/>
    </row>
    <row r="3230" spans="1:1">
      <c r="A3230" s="555"/>
    </row>
    <row r="3231" spans="1:1">
      <c r="A3231" s="555"/>
    </row>
    <row r="3232" spans="1:1">
      <c r="A3232" s="555"/>
    </row>
    <row r="3233" spans="1:1">
      <c r="A3233" s="555"/>
    </row>
    <row r="3234" spans="1:1">
      <c r="A3234" s="555"/>
    </row>
    <row r="3235" spans="1:1">
      <c r="A3235" s="555"/>
    </row>
    <row r="3236" spans="1:1">
      <c r="A3236" s="555"/>
    </row>
    <row r="3237" spans="1:1">
      <c r="A3237" s="555"/>
    </row>
    <row r="3238" spans="1:1">
      <c r="A3238" s="555"/>
    </row>
    <row r="3239" spans="1:1">
      <c r="A3239" s="555"/>
    </row>
    <row r="3240" spans="1:1">
      <c r="A3240" s="555"/>
    </row>
    <row r="3241" spans="1:1">
      <c r="A3241" s="555"/>
    </row>
    <row r="3242" spans="1:1">
      <c r="A3242" s="555"/>
    </row>
    <row r="3243" spans="1:1">
      <c r="A3243" s="555"/>
    </row>
    <row r="3244" spans="1:1">
      <c r="A3244" s="555"/>
    </row>
    <row r="3245" spans="1:1">
      <c r="A3245" s="555"/>
    </row>
    <row r="3246" spans="1:1">
      <c r="A3246" s="555"/>
    </row>
    <row r="3247" spans="1:1">
      <c r="A3247" s="555"/>
    </row>
    <row r="3248" spans="1:1">
      <c r="A3248" s="555"/>
    </row>
    <row r="3249" spans="1:1">
      <c r="A3249" s="555"/>
    </row>
    <row r="3250" spans="1:1">
      <c r="A3250" s="555"/>
    </row>
    <row r="3251" spans="1:1">
      <c r="A3251" s="555"/>
    </row>
    <row r="3252" spans="1:1">
      <c r="A3252" s="555"/>
    </row>
    <row r="3253" spans="1:1">
      <c r="A3253" s="555"/>
    </row>
    <row r="3254" spans="1:1">
      <c r="A3254" s="555"/>
    </row>
    <row r="3255" spans="1:1">
      <c r="A3255" s="555"/>
    </row>
    <row r="3256" spans="1:1">
      <c r="A3256" s="555"/>
    </row>
    <row r="3257" spans="1:1">
      <c r="A3257" s="555"/>
    </row>
    <row r="3258" spans="1:1">
      <c r="A3258" s="555"/>
    </row>
    <row r="3259" spans="1:1">
      <c r="A3259" s="555"/>
    </row>
    <row r="3260" spans="1:1">
      <c r="A3260" s="555"/>
    </row>
    <row r="3261" spans="1:1">
      <c r="A3261" s="555"/>
    </row>
    <row r="3262" spans="1:1">
      <c r="A3262" s="555"/>
    </row>
    <row r="3263" spans="1:1">
      <c r="A3263" s="555"/>
    </row>
    <row r="3264" spans="1:1">
      <c r="A3264" s="555"/>
    </row>
    <row r="3265" spans="1:1">
      <c r="A3265" s="555"/>
    </row>
    <row r="3266" spans="1:1">
      <c r="A3266" s="555"/>
    </row>
    <row r="3267" spans="1:1">
      <c r="A3267" s="555"/>
    </row>
    <row r="3268" spans="1:1">
      <c r="A3268" s="555"/>
    </row>
    <row r="3269" spans="1:1">
      <c r="A3269" s="555"/>
    </row>
    <row r="3270" spans="1:1">
      <c r="A3270" s="555"/>
    </row>
    <row r="3271" spans="1:1">
      <c r="A3271" s="555"/>
    </row>
    <row r="3272" spans="1:1">
      <c r="A3272" s="555"/>
    </row>
    <row r="3273" spans="1:1">
      <c r="A3273" s="555"/>
    </row>
    <row r="3274" spans="1:1">
      <c r="A3274" s="555"/>
    </row>
    <row r="3275" spans="1:1">
      <c r="A3275" s="555"/>
    </row>
    <row r="3276" spans="1:1">
      <c r="A3276" s="555"/>
    </row>
    <row r="3277" spans="1:1">
      <c r="A3277" s="555"/>
    </row>
    <row r="3278" spans="1:1">
      <c r="A3278" s="555"/>
    </row>
    <row r="3279" spans="1:1">
      <c r="A3279" s="555"/>
    </row>
    <row r="3280" spans="1:1">
      <c r="A3280" s="555"/>
    </row>
    <row r="3281" spans="1:1">
      <c r="A3281" s="555"/>
    </row>
    <row r="3282" spans="1:1">
      <c r="A3282" s="555"/>
    </row>
    <row r="3283" spans="1:1">
      <c r="A3283" s="555"/>
    </row>
    <row r="3284" spans="1:1">
      <c r="A3284" s="555"/>
    </row>
    <row r="3285" spans="1:1">
      <c r="A3285" s="555"/>
    </row>
    <row r="3286" spans="1:1">
      <c r="A3286" s="555"/>
    </row>
    <row r="3287" spans="1:1">
      <c r="A3287" s="555"/>
    </row>
    <row r="3288" spans="1:1">
      <c r="A3288" s="555"/>
    </row>
    <row r="3289" spans="1:1">
      <c r="A3289" s="555"/>
    </row>
    <row r="3290" spans="1:1">
      <c r="A3290" s="555"/>
    </row>
    <row r="3291" spans="1:1">
      <c r="A3291" s="555"/>
    </row>
    <row r="3292" spans="1:1">
      <c r="A3292" s="555"/>
    </row>
    <row r="3293" spans="1:1">
      <c r="A3293" s="555"/>
    </row>
    <row r="3294" spans="1:1">
      <c r="A3294" s="555"/>
    </row>
    <row r="3295" spans="1:1">
      <c r="A3295" s="555"/>
    </row>
    <row r="3296" spans="1:1">
      <c r="A3296" s="555"/>
    </row>
    <row r="3297" spans="1:1">
      <c r="A3297" s="555"/>
    </row>
    <row r="3298" spans="1:1">
      <c r="A3298" s="555"/>
    </row>
    <row r="3299" spans="1:1">
      <c r="A3299" s="555"/>
    </row>
    <row r="3300" spans="1:1">
      <c r="A3300" s="555"/>
    </row>
    <row r="3301" spans="1:1">
      <c r="A3301" s="555"/>
    </row>
    <row r="3302" spans="1:1">
      <c r="A3302" s="555"/>
    </row>
    <row r="3303" spans="1:1">
      <c r="A3303" s="555"/>
    </row>
    <row r="3304" spans="1:1">
      <c r="A3304" s="555"/>
    </row>
    <row r="3305" spans="1:1">
      <c r="A3305" s="555"/>
    </row>
    <row r="3306" spans="1:1">
      <c r="A3306" s="555"/>
    </row>
    <row r="3307" spans="1:1">
      <c r="A3307" s="555"/>
    </row>
    <row r="3308" spans="1:1">
      <c r="A3308" s="555"/>
    </row>
    <row r="3309" spans="1:1">
      <c r="A3309" s="555"/>
    </row>
    <row r="3310" spans="1:1">
      <c r="A3310" s="555"/>
    </row>
    <row r="3311" spans="1:1">
      <c r="A3311" s="555"/>
    </row>
    <row r="3312" spans="1:1">
      <c r="A3312" s="555"/>
    </row>
    <row r="3313" spans="1:1">
      <c r="A3313" s="555"/>
    </row>
    <row r="3314" spans="1:1">
      <c r="A3314" s="555"/>
    </row>
    <row r="3315" spans="1:1">
      <c r="A3315" s="555"/>
    </row>
    <row r="3316" spans="1:1">
      <c r="A3316" s="555"/>
    </row>
    <row r="3317" spans="1:1">
      <c r="A3317" s="555"/>
    </row>
    <row r="3318" spans="1:1">
      <c r="A3318" s="555"/>
    </row>
    <row r="3319" spans="1:1">
      <c r="A3319" s="555"/>
    </row>
    <row r="3320" spans="1:1">
      <c r="A3320" s="555"/>
    </row>
    <row r="3321" spans="1:1">
      <c r="A3321" s="555"/>
    </row>
    <row r="3322" spans="1:1">
      <c r="A3322" s="555"/>
    </row>
    <row r="3323" spans="1:1">
      <c r="A3323" s="555"/>
    </row>
    <row r="3324" spans="1:1">
      <c r="A3324" s="555"/>
    </row>
    <row r="3325" spans="1:1">
      <c r="A3325" s="555"/>
    </row>
    <row r="3326" spans="1:1">
      <c r="A3326" s="555"/>
    </row>
    <row r="3327" spans="1:1">
      <c r="A3327" s="555"/>
    </row>
    <row r="3328" spans="1:1">
      <c r="A3328" s="555"/>
    </row>
    <row r="3329" spans="1:1">
      <c r="A3329" s="555"/>
    </row>
    <row r="3330" spans="1:1">
      <c r="A3330" s="555"/>
    </row>
    <row r="3331" spans="1:1">
      <c r="A3331" s="555"/>
    </row>
    <row r="3332" spans="1:1">
      <c r="A3332" s="555"/>
    </row>
    <row r="3333" spans="1:1">
      <c r="A3333" s="555"/>
    </row>
    <row r="3334" spans="1:1">
      <c r="A3334" s="555"/>
    </row>
    <row r="3335" spans="1:1">
      <c r="A3335" s="555"/>
    </row>
    <row r="3336" spans="1:1">
      <c r="A3336" s="555"/>
    </row>
    <row r="3337" spans="1:1">
      <c r="A3337" s="555"/>
    </row>
    <row r="3338" spans="1:1">
      <c r="A3338" s="555"/>
    </row>
    <row r="3339" spans="1:1">
      <c r="A3339" s="555"/>
    </row>
    <row r="3340" spans="1:1">
      <c r="A3340" s="555"/>
    </row>
    <row r="3341" spans="1:1">
      <c r="A3341" s="555"/>
    </row>
    <row r="3342" spans="1:1">
      <c r="A3342" s="555"/>
    </row>
    <row r="3343" spans="1:1">
      <c r="A3343" s="555"/>
    </row>
    <row r="3344" spans="1:1">
      <c r="A3344" s="555"/>
    </row>
    <row r="3345" spans="1:1">
      <c r="A3345" s="555"/>
    </row>
    <row r="3346" spans="1:1">
      <c r="A3346" s="555"/>
    </row>
    <row r="3347" spans="1:1">
      <c r="A3347" s="555"/>
    </row>
    <row r="3348" spans="1:1">
      <c r="A3348" s="555"/>
    </row>
    <row r="3349" spans="1:1">
      <c r="A3349" s="555"/>
    </row>
    <row r="3350" spans="1:1">
      <c r="A3350" s="555"/>
    </row>
    <row r="3351" spans="1:1">
      <c r="A3351" s="555"/>
    </row>
    <row r="3352" spans="1:1">
      <c r="A3352" s="555"/>
    </row>
    <row r="3353" spans="1:1">
      <c r="A3353" s="555"/>
    </row>
    <row r="3354" spans="1:1">
      <c r="A3354" s="555"/>
    </row>
    <row r="3355" spans="1:1">
      <c r="A3355" s="555"/>
    </row>
    <row r="3356" spans="1:1">
      <c r="A3356" s="555"/>
    </row>
    <row r="3357" spans="1:1">
      <c r="A3357" s="555"/>
    </row>
    <row r="3358" spans="1:1">
      <c r="A3358" s="555"/>
    </row>
    <row r="3359" spans="1:1">
      <c r="A3359" s="555"/>
    </row>
    <row r="3360" spans="1:1">
      <c r="A3360" s="555"/>
    </row>
    <row r="3361" spans="1:1">
      <c r="A3361" s="555"/>
    </row>
    <row r="3362" spans="1:1">
      <c r="A3362" s="555"/>
    </row>
    <row r="3363" spans="1:1">
      <c r="A3363" s="555"/>
    </row>
    <row r="3364" spans="1:1">
      <c r="A3364" s="555"/>
    </row>
    <row r="3365" spans="1:1">
      <c r="A3365" s="555"/>
    </row>
    <row r="3366" spans="1:1">
      <c r="A3366" s="555"/>
    </row>
    <row r="3367" spans="1:1">
      <c r="A3367" s="555"/>
    </row>
    <row r="3368" spans="1:1">
      <c r="A3368" s="555"/>
    </row>
    <row r="3369" spans="1:1">
      <c r="A3369" s="555"/>
    </row>
    <row r="3370" spans="1:1">
      <c r="A3370" s="555"/>
    </row>
    <row r="3371" spans="1:1">
      <c r="A3371" s="555"/>
    </row>
    <row r="3372" spans="1:1">
      <c r="A3372" s="555"/>
    </row>
    <row r="3373" spans="1:1">
      <c r="A3373" s="555"/>
    </row>
    <row r="3374" spans="1:1">
      <c r="A3374" s="555"/>
    </row>
    <row r="3375" spans="1:1">
      <c r="A3375" s="555"/>
    </row>
    <row r="3376" spans="1:1">
      <c r="A3376" s="555"/>
    </row>
    <row r="3377" spans="1:1">
      <c r="A3377" s="555"/>
    </row>
    <row r="3378" spans="1:1">
      <c r="A3378" s="555"/>
    </row>
    <row r="3379" spans="1:1">
      <c r="A3379" s="555"/>
    </row>
    <row r="3380" spans="1:1">
      <c r="A3380" s="555"/>
    </row>
    <row r="3381" spans="1:1">
      <c r="A3381" s="555"/>
    </row>
    <row r="3382" spans="1:1">
      <c r="A3382" s="555"/>
    </row>
    <row r="3383" spans="1:1">
      <c r="A3383" s="555"/>
    </row>
    <row r="3384" spans="1:1">
      <c r="A3384" s="555"/>
    </row>
    <row r="3385" spans="1:1">
      <c r="A3385" s="555"/>
    </row>
    <row r="3386" spans="1:1">
      <c r="A3386" s="555"/>
    </row>
    <row r="3387" spans="1:1">
      <c r="A3387" s="555"/>
    </row>
    <row r="3388" spans="1:1">
      <c r="A3388" s="555"/>
    </row>
    <row r="3389" spans="1:1">
      <c r="A3389" s="555"/>
    </row>
    <row r="3390" spans="1:1">
      <c r="A3390" s="555"/>
    </row>
    <row r="3391" spans="1:1">
      <c r="A3391" s="555"/>
    </row>
    <row r="3392" spans="1:1">
      <c r="A3392" s="555"/>
    </row>
    <row r="3393" spans="1:1">
      <c r="A3393" s="555"/>
    </row>
    <row r="3394" spans="1:1">
      <c r="A3394" s="555"/>
    </row>
    <row r="3395" spans="1:1">
      <c r="A3395" s="555"/>
    </row>
    <row r="3396" spans="1:1">
      <c r="A3396" s="555"/>
    </row>
    <row r="3397" spans="1:1">
      <c r="A3397" s="555"/>
    </row>
    <row r="3398" spans="1:1">
      <c r="A3398" s="555"/>
    </row>
    <row r="3399" spans="1:1">
      <c r="A3399" s="555"/>
    </row>
    <row r="3400" spans="1:1">
      <c r="A3400" s="555"/>
    </row>
    <row r="3401" spans="1:1">
      <c r="A3401" s="555"/>
    </row>
    <row r="3402" spans="1:1">
      <c r="A3402" s="555"/>
    </row>
    <row r="3403" spans="1:1">
      <c r="A3403" s="555"/>
    </row>
    <row r="3404" spans="1:1">
      <c r="A3404" s="555"/>
    </row>
    <row r="3405" spans="1:1">
      <c r="A3405" s="555"/>
    </row>
    <row r="3406" spans="1:1">
      <c r="A3406" s="555"/>
    </row>
    <row r="3407" spans="1:1">
      <c r="A3407" s="555"/>
    </row>
    <row r="3408" spans="1:1">
      <c r="A3408" s="555"/>
    </row>
    <row r="3409" spans="1:1">
      <c r="A3409" s="555"/>
    </row>
    <row r="3410" spans="1:1">
      <c r="A3410" s="555"/>
    </row>
    <row r="3411" spans="1:1">
      <c r="A3411" s="555"/>
    </row>
    <row r="3412" spans="1:1">
      <c r="A3412" s="555"/>
    </row>
    <row r="3413" spans="1:1">
      <c r="A3413" s="555"/>
    </row>
    <row r="3414" spans="1:1">
      <c r="A3414" s="555"/>
    </row>
    <row r="3415" spans="1:1">
      <c r="A3415" s="555"/>
    </row>
    <row r="3416" spans="1:1">
      <c r="A3416" s="555"/>
    </row>
    <row r="3417" spans="1:1">
      <c r="A3417" s="555"/>
    </row>
    <row r="3418" spans="1:1">
      <c r="A3418" s="555"/>
    </row>
    <row r="3419" spans="1:1">
      <c r="A3419" s="555"/>
    </row>
    <row r="3420" spans="1:1">
      <c r="A3420" s="555"/>
    </row>
    <row r="3421" spans="1:1">
      <c r="A3421" s="555"/>
    </row>
    <row r="3422" spans="1:1">
      <c r="A3422" s="555"/>
    </row>
    <row r="3423" spans="1:1">
      <c r="A3423" s="555"/>
    </row>
    <row r="3424" spans="1:1">
      <c r="A3424" s="555"/>
    </row>
    <row r="3425" spans="1:1">
      <c r="A3425" s="555"/>
    </row>
    <row r="3426" spans="1:1">
      <c r="A3426" s="555"/>
    </row>
    <row r="3427" spans="1:1">
      <c r="A3427" s="555"/>
    </row>
    <row r="3428" spans="1:1">
      <c r="A3428" s="555"/>
    </row>
    <row r="3429" spans="1:1">
      <c r="A3429" s="555"/>
    </row>
    <row r="3430" spans="1:1">
      <c r="A3430" s="555"/>
    </row>
    <row r="3431" spans="1:1">
      <c r="A3431" s="555"/>
    </row>
    <row r="3432" spans="1:1">
      <c r="A3432" s="555"/>
    </row>
    <row r="3433" spans="1:1">
      <c r="A3433" s="555"/>
    </row>
    <row r="3434" spans="1:1">
      <c r="A3434" s="555"/>
    </row>
    <row r="3435" spans="1:1">
      <c r="A3435" s="555"/>
    </row>
    <row r="3436" spans="1:1">
      <c r="A3436" s="555"/>
    </row>
    <row r="3437" spans="1:1">
      <c r="A3437" s="555"/>
    </row>
    <row r="3438" spans="1:1">
      <c r="A3438" s="555"/>
    </row>
    <row r="3439" spans="1:1">
      <c r="A3439" s="555"/>
    </row>
    <row r="3440" spans="1:1">
      <c r="A3440" s="555"/>
    </row>
    <row r="3441" spans="1:1">
      <c r="A3441" s="555"/>
    </row>
    <row r="3442" spans="1:1">
      <c r="A3442" s="555"/>
    </row>
    <row r="3443" spans="1:1">
      <c r="A3443" s="555"/>
    </row>
    <row r="3444" spans="1:1">
      <c r="A3444" s="555"/>
    </row>
    <row r="3445" spans="1:1">
      <c r="A3445" s="555"/>
    </row>
    <row r="3446" spans="1:1">
      <c r="A3446" s="555"/>
    </row>
    <row r="3447" spans="1:1">
      <c r="A3447" s="555"/>
    </row>
    <row r="3448" spans="1:1">
      <c r="A3448" s="555"/>
    </row>
    <row r="3449" spans="1:1">
      <c r="A3449" s="555"/>
    </row>
    <row r="3450" spans="1:1">
      <c r="A3450" s="555"/>
    </row>
    <row r="3451" spans="1:1">
      <c r="A3451" s="555"/>
    </row>
    <row r="3452" spans="1:1">
      <c r="A3452" s="555"/>
    </row>
    <row r="3453" spans="1:1">
      <c r="A3453" s="555"/>
    </row>
    <row r="3454" spans="1:1">
      <c r="A3454" s="555"/>
    </row>
    <row r="3455" spans="1:1">
      <c r="A3455" s="555"/>
    </row>
    <row r="3456" spans="1:1">
      <c r="A3456" s="555"/>
    </row>
    <row r="3457" spans="1:1">
      <c r="A3457" s="555"/>
    </row>
    <row r="3458" spans="1:1">
      <c r="A3458" s="555"/>
    </row>
    <row r="3459" spans="1:1">
      <c r="A3459" s="555"/>
    </row>
    <row r="3460" spans="1:1">
      <c r="A3460" s="555"/>
    </row>
    <row r="3461" spans="1:1">
      <c r="A3461" s="555"/>
    </row>
    <row r="3462" spans="1:1">
      <c r="A3462" s="555"/>
    </row>
    <row r="3463" spans="1:1">
      <c r="A3463" s="555"/>
    </row>
    <row r="3464" spans="1:1">
      <c r="A3464" s="555"/>
    </row>
    <row r="3465" spans="1:1">
      <c r="A3465" s="555"/>
    </row>
    <row r="3466" spans="1:1">
      <c r="A3466" s="555"/>
    </row>
    <row r="3467" spans="1:1">
      <c r="A3467" s="555"/>
    </row>
    <row r="3468" spans="1:1">
      <c r="A3468" s="555"/>
    </row>
    <row r="3469" spans="1:1">
      <c r="A3469" s="555"/>
    </row>
    <row r="3470" spans="1:1">
      <c r="A3470" s="555"/>
    </row>
    <row r="3471" spans="1:1">
      <c r="A3471" s="555"/>
    </row>
    <row r="3472" spans="1:1">
      <c r="A3472" s="555"/>
    </row>
    <row r="3473" spans="1:1">
      <c r="A3473" s="555"/>
    </row>
    <row r="3474" spans="1:1">
      <c r="A3474" s="555"/>
    </row>
    <row r="3475" spans="1:1">
      <c r="A3475" s="555"/>
    </row>
    <row r="3476" spans="1:1">
      <c r="A3476" s="555"/>
    </row>
    <row r="3477" spans="1:1">
      <c r="A3477" s="555"/>
    </row>
    <row r="3478" spans="1:1">
      <c r="A3478" s="555"/>
    </row>
    <row r="3479" spans="1:1">
      <c r="A3479" s="555"/>
    </row>
    <row r="3480" spans="1:1">
      <c r="A3480" s="555"/>
    </row>
    <row r="3481" spans="1:1">
      <c r="A3481" s="555"/>
    </row>
    <row r="3482" spans="1:1">
      <c r="A3482" s="555"/>
    </row>
    <row r="3483" spans="1:1">
      <c r="A3483" s="555"/>
    </row>
    <row r="3484" spans="1:1">
      <c r="A3484" s="555"/>
    </row>
    <row r="3485" spans="1:1">
      <c r="A3485" s="555"/>
    </row>
    <row r="3486" spans="1:1">
      <c r="A3486" s="555"/>
    </row>
    <row r="3487" spans="1:1">
      <c r="A3487" s="555"/>
    </row>
    <row r="3488" spans="1:1">
      <c r="A3488" s="555"/>
    </row>
    <row r="3489" spans="1:1">
      <c r="A3489" s="555"/>
    </row>
    <row r="3490" spans="1:1">
      <c r="A3490" s="555"/>
    </row>
    <row r="3491" spans="1:1">
      <c r="A3491" s="555"/>
    </row>
    <row r="3492" spans="1:1">
      <c r="A3492" s="555"/>
    </row>
    <row r="3493" spans="1:1">
      <c r="A3493" s="555"/>
    </row>
    <row r="3494" spans="1:1">
      <c r="A3494" s="555"/>
    </row>
    <row r="3495" spans="1:1">
      <c r="A3495" s="555"/>
    </row>
    <row r="3496" spans="1:1">
      <c r="A3496" s="555"/>
    </row>
    <row r="3497" spans="1:1">
      <c r="A3497" s="555"/>
    </row>
    <row r="3498" spans="1:1">
      <c r="A3498" s="555"/>
    </row>
    <row r="3499" spans="1:1">
      <c r="A3499" s="555"/>
    </row>
    <row r="3500" spans="1:1">
      <c r="A3500" s="555"/>
    </row>
    <row r="3501" spans="1:1">
      <c r="A3501" s="555"/>
    </row>
    <row r="3502" spans="1:1">
      <c r="A3502" s="555"/>
    </row>
    <row r="3503" spans="1:1">
      <c r="A3503" s="555"/>
    </row>
    <row r="3504" spans="1:1">
      <c r="A3504" s="555"/>
    </row>
    <row r="3505" spans="1:1">
      <c r="A3505" s="555"/>
    </row>
    <row r="3506" spans="1:1">
      <c r="A3506" s="555"/>
    </row>
    <row r="3507" spans="1:1">
      <c r="A3507" s="555"/>
    </row>
    <row r="3508" spans="1:1">
      <c r="A3508" s="555"/>
    </row>
    <row r="3509" spans="1:1">
      <c r="A3509" s="555"/>
    </row>
    <row r="3510" spans="1:1">
      <c r="A3510" s="555"/>
    </row>
    <row r="3511" spans="1:1">
      <c r="A3511" s="555"/>
    </row>
    <row r="3512" spans="1:1">
      <c r="A3512" s="555"/>
    </row>
    <row r="3513" spans="1:1">
      <c r="A3513" s="555"/>
    </row>
    <row r="3514" spans="1:1">
      <c r="A3514" s="555"/>
    </row>
    <row r="3515" spans="1:1">
      <c r="A3515" s="555"/>
    </row>
    <row r="3516" spans="1:1">
      <c r="A3516" s="555"/>
    </row>
    <row r="3517" spans="1:1">
      <c r="A3517" s="555"/>
    </row>
    <row r="3518" spans="1:1">
      <c r="A3518" s="555"/>
    </row>
    <row r="3519" spans="1:1">
      <c r="A3519" s="555"/>
    </row>
    <row r="3520" spans="1:1">
      <c r="A3520" s="555"/>
    </row>
    <row r="3521" spans="1:1">
      <c r="A3521" s="555"/>
    </row>
    <row r="3522" spans="1:1">
      <c r="A3522" s="555"/>
    </row>
    <row r="3523" spans="1:1">
      <c r="A3523" s="555"/>
    </row>
    <row r="3524" spans="1:1">
      <c r="A3524" s="555"/>
    </row>
    <row r="3525" spans="1:1">
      <c r="A3525" s="555"/>
    </row>
    <row r="3526" spans="1:1">
      <c r="A3526" s="555"/>
    </row>
    <row r="3527" spans="1:1">
      <c r="A3527" s="555"/>
    </row>
    <row r="3528" spans="1:1">
      <c r="A3528" s="555"/>
    </row>
    <row r="3529" spans="1:1">
      <c r="A3529" s="555"/>
    </row>
    <row r="3530" spans="1:1">
      <c r="A3530" s="555"/>
    </row>
    <row r="3531" spans="1:1">
      <c r="A3531" s="555"/>
    </row>
    <row r="3532" spans="1:1">
      <c r="A3532" s="555"/>
    </row>
    <row r="3533" spans="1:1">
      <c r="A3533" s="555"/>
    </row>
    <row r="3534" spans="1:1">
      <c r="A3534" s="555"/>
    </row>
    <row r="3535" spans="1:1">
      <c r="A3535" s="555"/>
    </row>
    <row r="3536" spans="1:1">
      <c r="A3536" s="555"/>
    </row>
    <row r="3537" spans="1:1">
      <c r="A3537" s="555"/>
    </row>
    <row r="3538" spans="1:1">
      <c r="A3538" s="555"/>
    </row>
    <row r="3539" spans="1:1">
      <c r="A3539" s="555"/>
    </row>
    <row r="3540" spans="1:1">
      <c r="A3540" s="555"/>
    </row>
    <row r="3541" spans="1:1">
      <c r="A3541" s="555"/>
    </row>
    <row r="3542" spans="1:1">
      <c r="A3542" s="555"/>
    </row>
    <row r="3543" spans="1:1">
      <c r="A3543" s="555"/>
    </row>
    <row r="3544" spans="1:1">
      <c r="A3544" s="555"/>
    </row>
    <row r="3545" spans="1:1">
      <c r="A3545" s="555"/>
    </row>
    <row r="3546" spans="1:1">
      <c r="A3546" s="555"/>
    </row>
    <row r="3547" spans="1:1">
      <c r="A3547" s="555"/>
    </row>
    <row r="3548" spans="1:1">
      <c r="A3548" s="555"/>
    </row>
    <row r="3549" spans="1:1">
      <c r="A3549" s="555"/>
    </row>
    <row r="3550" spans="1:1">
      <c r="A3550" s="555"/>
    </row>
    <row r="3551" spans="1:1">
      <c r="A3551" s="555"/>
    </row>
    <row r="3552" spans="1:1">
      <c r="A3552" s="555"/>
    </row>
    <row r="3553" spans="1:1">
      <c r="A3553" s="555"/>
    </row>
    <row r="3554" spans="1:1">
      <c r="A3554" s="555"/>
    </row>
    <row r="3555" spans="1:1">
      <c r="A3555" s="555"/>
    </row>
    <row r="3556" spans="1:1">
      <c r="A3556" s="555"/>
    </row>
    <row r="3557" spans="1:1">
      <c r="A3557" s="555"/>
    </row>
    <row r="3558" spans="1:1">
      <c r="A3558" s="555"/>
    </row>
    <row r="3559" spans="1:1">
      <c r="A3559" s="555"/>
    </row>
    <row r="3560" spans="1:1">
      <c r="A3560" s="555"/>
    </row>
    <row r="3561" spans="1:1">
      <c r="A3561" s="555"/>
    </row>
    <row r="3562" spans="1:1">
      <c r="A3562" s="555"/>
    </row>
    <row r="3563" spans="1:1">
      <c r="A3563" s="555"/>
    </row>
    <row r="3564" spans="1:1">
      <c r="A3564" s="555"/>
    </row>
    <row r="3565" spans="1:1">
      <c r="A3565" s="555"/>
    </row>
    <row r="3566" spans="1:1">
      <c r="A3566" s="555"/>
    </row>
    <row r="3567" spans="1:1">
      <c r="A3567" s="555"/>
    </row>
    <row r="3568" spans="1:1">
      <c r="A3568" s="555"/>
    </row>
    <row r="3569" spans="1:1">
      <c r="A3569" s="555"/>
    </row>
    <row r="3570" spans="1:1">
      <c r="A3570" s="555"/>
    </row>
    <row r="3571" spans="1:1">
      <c r="A3571" s="555"/>
    </row>
    <row r="3572" spans="1:1">
      <c r="A3572" s="555"/>
    </row>
    <row r="3573" spans="1:1">
      <c r="A3573" s="555"/>
    </row>
    <row r="3574" spans="1:1">
      <c r="A3574" s="555"/>
    </row>
    <row r="3575" spans="1:1">
      <c r="A3575" s="555"/>
    </row>
    <row r="3576" spans="1:1">
      <c r="A3576" s="555"/>
    </row>
    <row r="3577" spans="1:1">
      <c r="A3577" s="555"/>
    </row>
    <row r="3578" spans="1:1">
      <c r="A3578" s="555"/>
    </row>
    <row r="3579" spans="1:1">
      <c r="A3579" s="555"/>
    </row>
    <row r="3580" spans="1:1">
      <c r="A3580" s="555"/>
    </row>
    <row r="3581" spans="1:1">
      <c r="A3581" s="555"/>
    </row>
    <row r="3582" spans="1:1">
      <c r="A3582" s="555"/>
    </row>
    <row r="3583" spans="1:1">
      <c r="A3583" s="555"/>
    </row>
    <row r="3584" spans="1:1">
      <c r="A3584" s="555"/>
    </row>
    <row r="3585" spans="1:1">
      <c r="A3585" s="555"/>
    </row>
    <row r="3586" spans="1:1">
      <c r="A3586" s="555"/>
    </row>
    <row r="3587" spans="1:1">
      <c r="A3587" s="555"/>
    </row>
    <row r="3588" spans="1:1">
      <c r="A3588" s="555"/>
    </row>
    <row r="3589" spans="1:1">
      <c r="A3589" s="555"/>
    </row>
    <row r="3590" spans="1:1">
      <c r="A3590" s="555"/>
    </row>
    <row r="3591" spans="1:1">
      <c r="A3591" s="555"/>
    </row>
    <row r="3592" spans="1:1">
      <c r="A3592" s="555"/>
    </row>
    <row r="3593" spans="1:1">
      <c r="A3593" s="555"/>
    </row>
    <row r="3594" spans="1:1">
      <c r="A3594" s="555"/>
    </row>
    <row r="3595" spans="1:1">
      <c r="A3595" s="555"/>
    </row>
    <row r="3596" spans="1:1">
      <c r="A3596" s="555"/>
    </row>
    <row r="3597" spans="1:1">
      <c r="A3597" s="555"/>
    </row>
    <row r="3598" spans="1:1">
      <c r="A3598" s="555"/>
    </row>
    <row r="3599" spans="1:1">
      <c r="A3599" s="555"/>
    </row>
    <row r="3600" spans="1:1">
      <c r="A3600" s="555"/>
    </row>
    <row r="3601" spans="1:1">
      <c r="A3601" s="555"/>
    </row>
    <row r="3602" spans="1:1">
      <c r="A3602" s="555"/>
    </row>
    <row r="3603" spans="1:1">
      <c r="A3603" s="555"/>
    </row>
    <row r="3604" spans="1:1">
      <c r="A3604" s="555"/>
    </row>
    <row r="3605" spans="1:1">
      <c r="A3605" s="555"/>
    </row>
    <row r="3606" spans="1:1">
      <c r="A3606" s="555"/>
    </row>
    <row r="3607" spans="1:1">
      <c r="A3607" s="555"/>
    </row>
    <row r="3608" spans="1:1">
      <c r="A3608" s="555"/>
    </row>
    <row r="3609" spans="1:1">
      <c r="A3609" s="555"/>
    </row>
    <row r="3610" spans="1:1">
      <c r="A3610" s="555"/>
    </row>
    <row r="3611" spans="1:1">
      <c r="A3611" s="555"/>
    </row>
    <row r="3612" spans="1:1">
      <c r="A3612" s="555"/>
    </row>
    <row r="3613" spans="1:1">
      <c r="A3613" s="555"/>
    </row>
    <row r="3614" spans="1:1">
      <c r="A3614" s="555"/>
    </row>
    <row r="3615" spans="1:1">
      <c r="A3615" s="555"/>
    </row>
    <row r="3616" spans="1:1">
      <c r="A3616" s="555"/>
    </row>
    <row r="3617" spans="1:1">
      <c r="A3617" s="555"/>
    </row>
    <row r="3618" spans="1:1">
      <c r="A3618" s="555"/>
    </row>
    <row r="3619" spans="1:1">
      <c r="A3619" s="555"/>
    </row>
    <row r="3620" spans="1:1">
      <c r="A3620" s="555"/>
    </row>
    <row r="3621" spans="1:1">
      <c r="A3621" s="555"/>
    </row>
    <row r="3622" spans="1:1">
      <c r="A3622" s="555"/>
    </row>
    <row r="3623" spans="1:1">
      <c r="A3623" s="555"/>
    </row>
    <row r="3624" spans="1:1">
      <c r="A3624" s="555"/>
    </row>
    <row r="3625" spans="1:1">
      <c r="A3625" s="555"/>
    </row>
    <row r="3626" spans="1:1">
      <c r="A3626" s="555"/>
    </row>
    <row r="3627" spans="1:1">
      <c r="A3627" s="555"/>
    </row>
    <row r="3628" spans="1:1">
      <c r="A3628" s="555"/>
    </row>
    <row r="3629" spans="1:1">
      <c r="A3629" s="555"/>
    </row>
    <row r="3630" spans="1:1">
      <c r="A3630" s="555"/>
    </row>
    <row r="3631" spans="1:1">
      <c r="A3631" s="555"/>
    </row>
    <row r="3632" spans="1:1">
      <c r="A3632" s="555"/>
    </row>
    <row r="3633" spans="1:1">
      <c r="A3633" s="555"/>
    </row>
    <row r="3634" spans="1:1">
      <c r="A3634" s="555"/>
    </row>
    <row r="3635" spans="1:1">
      <c r="A3635" s="555"/>
    </row>
    <row r="3636" spans="1:1">
      <c r="A3636" s="555"/>
    </row>
    <row r="3637" spans="1:1">
      <c r="A3637" s="555"/>
    </row>
    <row r="3638" spans="1:1">
      <c r="A3638" s="555"/>
    </row>
    <row r="3639" spans="1:1">
      <c r="A3639" s="555"/>
    </row>
    <row r="3640" spans="1:1">
      <c r="A3640" s="555"/>
    </row>
    <row r="3641" spans="1:1">
      <c r="A3641" s="555"/>
    </row>
    <row r="3642" spans="1:1">
      <c r="A3642" s="555"/>
    </row>
    <row r="3643" spans="1:1">
      <c r="A3643" s="555"/>
    </row>
    <row r="3644" spans="1:1">
      <c r="A3644" s="555"/>
    </row>
    <row r="3645" spans="1:1">
      <c r="A3645" s="555"/>
    </row>
    <row r="3646" spans="1:1">
      <c r="A3646" s="555"/>
    </row>
    <row r="3647" spans="1:1">
      <c r="A3647" s="555"/>
    </row>
    <row r="3648" spans="1:1">
      <c r="A3648" s="555"/>
    </row>
    <row r="3649" spans="1:1">
      <c r="A3649" s="555"/>
    </row>
    <row r="3650" spans="1:1">
      <c r="A3650" s="555"/>
    </row>
    <row r="3651" spans="1:1">
      <c r="A3651" s="555"/>
    </row>
    <row r="3652" spans="1:1">
      <c r="A3652" s="555"/>
    </row>
    <row r="3653" spans="1:1">
      <c r="A3653" s="555"/>
    </row>
    <row r="3654" spans="1:1">
      <c r="A3654" s="555"/>
    </row>
    <row r="3655" spans="1:1">
      <c r="A3655" s="555"/>
    </row>
    <row r="3656" spans="1:1">
      <c r="A3656" s="555"/>
    </row>
    <row r="3657" spans="1:1">
      <c r="A3657" s="555"/>
    </row>
    <row r="3658" spans="1:1">
      <c r="A3658" s="555"/>
    </row>
    <row r="3659" spans="1:1">
      <c r="A3659" s="555"/>
    </row>
    <row r="3660" spans="1:1">
      <c r="A3660" s="555"/>
    </row>
    <row r="3661" spans="1:1">
      <c r="A3661" s="555"/>
    </row>
    <row r="3662" spans="1:1">
      <c r="A3662" s="555"/>
    </row>
    <row r="3663" spans="1:1">
      <c r="A3663" s="555"/>
    </row>
    <row r="3664" spans="1:1">
      <c r="A3664" s="555"/>
    </row>
    <row r="3665" spans="1:1">
      <c r="A3665" s="555"/>
    </row>
    <row r="3666" spans="1:1">
      <c r="A3666" s="555"/>
    </row>
    <row r="3667" spans="1:1">
      <c r="A3667" s="555"/>
    </row>
    <row r="3668" spans="1:1">
      <c r="A3668" s="555"/>
    </row>
    <row r="3669" spans="1:1">
      <c r="A3669" s="555"/>
    </row>
    <row r="3670" spans="1:1">
      <c r="A3670" s="555"/>
    </row>
    <row r="3671" spans="1:1">
      <c r="A3671" s="555"/>
    </row>
    <row r="3672" spans="1:1">
      <c r="A3672" s="555"/>
    </row>
    <row r="3673" spans="1:1">
      <c r="A3673" s="555"/>
    </row>
    <row r="3674" spans="1:1">
      <c r="A3674" s="555"/>
    </row>
    <row r="3675" spans="1:1">
      <c r="A3675" s="555"/>
    </row>
    <row r="3676" spans="1:1">
      <c r="A3676" s="555"/>
    </row>
    <row r="3677" spans="1:1">
      <c r="A3677" s="555"/>
    </row>
    <row r="3678" spans="1:1">
      <c r="A3678" s="555"/>
    </row>
    <row r="3679" spans="1:1">
      <c r="A3679" s="555"/>
    </row>
    <row r="3680" spans="1:1">
      <c r="A3680" s="555"/>
    </row>
    <row r="3681" spans="1:1">
      <c r="A3681" s="555"/>
    </row>
    <row r="3682" spans="1:1">
      <c r="A3682" s="555"/>
    </row>
    <row r="3683" spans="1:1">
      <c r="A3683" s="555"/>
    </row>
    <row r="3684" spans="1:1">
      <c r="A3684" s="555"/>
    </row>
    <row r="3685" spans="1:1">
      <c r="A3685" s="555"/>
    </row>
    <row r="3686" spans="1:1">
      <c r="A3686" s="555"/>
    </row>
    <row r="3687" spans="1:1">
      <c r="A3687" s="555"/>
    </row>
    <row r="3688" spans="1:1">
      <c r="A3688" s="555"/>
    </row>
    <row r="3689" spans="1:1">
      <c r="A3689" s="555"/>
    </row>
    <row r="3690" spans="1:1">
      <c r="A3690" s="555"/>
    </row>
    <row r="3691" spans="1:1">
      <c r="A3691" s="555"/>
    </row>
    <row r="3692" spans="1:1">
      <c r="A3692" s="555"/>
    </row>
    <row r="3693" spans="1:1">
      <c r="A3693" s="555"/>
    </row>
    <row r="3694" spans="1:1">
      <c r="A3694" s="555"/>
    </row>
    <row r="3695" spans="1:1">
      <c r="A3695" s="555"/>
    </row>
    <row r="3696" spans="1:1">
      <c r="A3696" s="555"/>
    </row>
    <row r="3697" spans="1:1">
      <c r="A3697" s="555"/>
    </row>
    <row r="3698" spans="1:1">
      <c r="A3698" s="555"/>
    </row>
    <row r="3699" spans="1:1">
      <c r="A3699" s="555"/>
    </row>
    <row r="3700" spans="1:1">
      <c r="A3700" s="555"/>
    </row>
    <row r="3701" spans="1:1">
      <c r="A3701" s="555"/>
    </row>
    <row r="3702" spans="1:1">
      <c r="A3702" s="555"/>
    </row>
    <row r="3703" spans="1:1">
      <c r="A3703" s="555"/>
    </row>
    <row r="3704" spans="1:1">
      <c r="A3704" s="555"/>
    </row>
    <row r="3705" spans="1:1">
      <c r="A3705" s="555"/>
    </row>
    <row r="3706" spans="1:1">
      <c r="A3706" s="555"/>
    </row>
    <row r="3707" spans="1:1">
      <c r="A3707" s="555"/>
    </row>
    <row r="3708" spans="1:1">
      <c r="A3708" s="555"/>
    </row>
    <row r="3709" spans="1:1">
      <c r="A3709" s="555"/>
    </row>
    <row r="3710" spans="1:1">
      <c r="A3710" s="555"/>
    </row>
    <row r="3711" spans="1:1">
      <c r="A3711" s="555"/>
    </row>
    <row r="3712" spans="1:1">
      <c r="A3712" s="555"/>
    </row>
    <row r="3713" spans="1:1">
      <c r="A3713" s="555"/>
    </row>
    <row r="3714" spans="1:1">
      <c r="A3714" s="555"/>
    </row>
    <row r="3715" spans="1:1">
      <c r="A3715" s="555"/>
    </row>
    <row r="3716" spans="1:1">
      <c r="A3716" s="555"/>
    </row>
    <row r="3717" spans="1:1">
      <c r="A3717" s="555"/>
    </row>
    <row r="3718" spans="1:1">
      <c r="A3718" s="555"/>
    </row>
    <row r="3719" spans="1:1">
      <c r="A3719" s="555"/>
    </row>
    <row r="3720" spans="1:1">
      <c r="A3720" s="555"/>
    </row>
    <row r="3721" spans="1:1">
      <c r="A3721" s="555"/>
    </row>
    <row r="3722" spans="1:1">
      <c r="A3722" s="555"/>
    </row>
    <row r="3723" spans="1:1">
      <c r="A3723" s="555"/>
    </row>
    <row r="3724" spans="1:1">
      <c r="A3724" s="555"/>
    </row>
    <row r="3725" spans="1:1">
      <c r="A3725" s="555"/>
    </row>
    <row r="3726" spans="1:1">
      <c r="A3726" s="555"/>
    </row>
    <row r="3727" spans="1:1">
      <c r="A3727" s="555"/>
    </row>
    <row r="3728" spans="1:1">
      <c r="A3728" s="555"/>
    </row>
    <row r="3729" spans="1:1">
      <c r="A3729" s="555"/>
    </row>
    <row r="3730" spans="1:1">
      <c r="A3730" s="555"/>
    </row>
    <row r="3731" spans="1:1">
      <c r="A3731" s="555"/>
    </row>
    <row r="3732" spans="1:1">
      <c r="A3732" s="555"/>
    </row>
    <row r="3733" spans="1:1">
      <c r="A3733" s="555"/>
    </row>
    <row r="3734" spans="1:1">
      <c r="A3734" s="555"/>
    </row>
    <row r="3735" spans="1:1">
      <c r="A3735" s="555"/>
    </row>
    <row r="3736" spans="1:1">
      <c r="A3736" s="555"/>
    </row>
    <row r="3737" spans="1:1">
      <c r="A3737" s="555"/>
    </row>
    <row r="3738" spans="1:1">
      <c r="A3738" s="555"/>
    </row>
    <row r="3739" spans="1:1">
      <c r="A3739" s="555"/>
    </row>
    <row r="3740" spans="1:1">
      <c r="A3740" s="555"/>
    </row>
    <row r="3741" spans="1:1">
      <c r="A3741" s="555"/>
    </row>
    <row r="3742" spans="1:1">
      <c r="A3742" s="555"/>
    </row>
    <row r="3743" spans="1:1">
      <c r="A3743" s="555"/>
    </row>
    <row r="3744" spans="1:1">
      <c r="A3744" s="555"/>
    </row>
    <row r="3745" spans="1:1">
      <c r="A3745" s="555"/>
    </row>
    <row r="3746" spans="1:1">
      <c r="A3746" s="555"/>
    </row>
    <row r="3747" spans="1:1">
      <c r="A3747" s="555"/>
    </row>
    <row r="3748" spans="1:1">
      <c r="A3748" s="555"/>
    </row>
    <row r="3749" spans="1:1">
      <c r="A3749" s="555"/>
    </row>
    <row r="3750" spans="1:1">
      <c r="A3750" s="555"/>
    </row>
    <row r="3751" spans="1:1">
      <c r="A3751" s="555"/>
    </row>
    <row r="3752" spans="1:1">
      <c r="A3752" s="555"/>
    </row>
    <row r="3753" spans="1:1">
      <c r="A3753" s="555"/>
    </row>
    <row r="3754" spans="1:1">
      <c r="A3754" s="555"/>
    </row>
    <row r="3755" spans="1:1">
      <c r="A3755" s="555"/>
    </row>
    <row r="3756" spans="1:1">
      <c r="A3756" s="555"/>
    </row>
    <row r="3757" spans="1:1">
      <c r="A3757" s="555"/>
    </row>
    <row r="3758" spans="1:1">
      <c r="A3758" s="555"/>
    </row>
    <row r="3759" spans="1:1">
      <c r="A3759" s="555"/>
    </row>
    <row r="3760" spans="1:1">
      <c r="A3760" s="555"/>
    </row>
    <row r="3761" spans="1:1">
      <c r="A3761" s="555"/>
    </row>
    <row r="3762" spans="1:1">
      <c r="A3762" s="555"/>
    </row>
    <row r="3763" spans="1:1">
      <c r="A3763" s="555"/>
    </row>
    <row r="3764" spans="1:1">
      <c r="A3764" s="555"/>
    </row>
    <row r="3765" spans="1:1">
      <c r="A3765" s="555"/>
    </row>
    <row r="3766" spans="1:1">
      <c r="A3766" s="555"/>
    </row>
    <row r="3767" spans="1:1">
      <c r="A3767" s="555"/>
    </row>
    <row r="3768" spans="1:1">
      <c r="A3768" s="555"/>
    </row>
    <row r="3769" spans="1:1">
      <c r="A3769" s="555"/>
    </row>
    <row r="3770" spans="1:1">
      <c r="A3770" s="555"/>
    </row>
    <row r="3771" spans="1:1">
      <c r="A3771" s="555"/>
    </row>
    <row r="3772" spans="1:1">
      <c r="A3772" s="555"/>
    </row>
    <row r="3773" spans="1:1">
      <c r="A3773" s="555"/>
    </row>
    <row r="3774" spans="1:1">
      <c r="A3774" s="555"/>
    </row>
    <row r="3775" spans="1:1">
      <c r="A3775" s="555"/>
    </row>
    <row r="3776" spans="1:1">
      <c r="A3776" s="555"/>
    </row>
    <row r="3777" spans="1:1">
      <c r="A3777" s="555"/>
    </row>
    <row r="3778" spans="1:1">
      <c r="A3778" s="555"/>
    </row>
    <row r="3779" spans="1:1">
      <c r="A3779" s="555"/>
    </row>
    <row r="3780" spans="1:1">
      <c r="A3780" s="555"/>
    </row>
    <row r="3781" spans="1:1">
      <c r="A3781" s="555"/>
    </row>
    <row r="3782" spans="1:1">
      <c r="A3782" s="555"/>
    </row>
    <row r="3783" spans="1:1">
      <c r="A3783" s="555"/>
    </row>
    <row r="3784" spans="1:1">
      <c r="A3784" s="555"/>
    </row>
    <row r="3785" spans="1:1">
      <c r="A3785" s="555"/>
    </row>
    <row r="3786" spans="1:1">
      <c r="A3786" s="555"/>
    </row>
    <row r="3787" spans="1:1">
      <c r="A3787" s="555"/>
    </row>
    <row r="3788" spans="1:1">
      <c r="A3788" s="555"/>
    </row>
    <row r="3789" spans="1:1">
      <c r="A3789" s="555"/>
    </row>
    <row r="3790" spans="1:1">
      <c r="A3790" s="555"/>
    </row>
    <row r="3791" spans="1:1">
      <c r="A3791" s="555"/>
    </row>
    <row r="3792" spans="1:1">
      <c r="A3792" s="555"/>
    </row>
    <row r="3793" spans="1:1">
      <c r="A3793" s="555"/>
    </row>
    <row r="3794" spans="1:1">
      <c r="A3794" s="555"/>
    </row>
    <row r="3795" spans="1:1">
      <c r="A3795" s="555"/>
    </row>
    <row r="3796" spans="1:1">
      <c r="A3796" s="555"/>
    </row>
    <row r="3797" spans="1:1">
      <c r="A3797" s="555"/>
    </row>
    <row r="3798" spans="1:1">
      <c r="A3798" s="555"/>
    </row>
    <row r="3799" spans="1:1">
      <c r="A3799" s="555"/>
    </row>
    <row r="3800" spans="1:1">
      <c r="A3800" s="555"/>
    </row>
    <row r="3801" spans="1:1">
      <c r="A3801" s="555"/>
    </row>
    <row r="3802" spans="1:1">
      <c r="A3802" s="555"/>
    </row>
    <row r="3803" spans="1:1">
      <c r="A3803" s="555"/>
    </row>
    <row r="3804" spans="1:1">
      <c r="A3804" s="555"/>
    </row>
    <row r="3805" spans="1:1">
      <c r="A3805" s="555"/>
    </row>
    <row r="3806" spans="1:1">
      <c r="A3806" s="555"/>
    </row>
    <row r="3807" spans="1:1">
      <c r="A3807" s="555"/>
    </row>
    <row r="3808" spans="1:1">
      <c r="A3808" s="555"/>
    </row>
    <row r="3809" spans="1:1">
      <c r="A3809" s="555"/>
    </row>
    <row r="3810" spans="1:1">
      <c r="A3810" s="555"/>
    </row>
    <row r="3811" spans="1:1">
      <c r="A3811" s="555"/>
    </row>
    <row r="3812" spans="1:1">
      <c r="A3812" s="555"/>
    </row>
    <row r="3813" spans="1:1">
      <c r="A3813" s="555"/>
    </row>
    <row r="3814" spans="1:1">
      <c r="A3814" s="555"/>
    </row>
    <row r="3815" spans="1:1">
      <c r="A3815" s="555"/>
    </row>
    <row r="3816" spans="1:1">
      <c r="A3816" s="555"/>
    </row>
    <row r="3817" spans="1:1">
      <c r="A3817" s="555"/>
    </row>
    <row r="3818" spans="1:1">
      <c r="A3818" s="555"/>
    </row>
    <row r="3819" spans="1:1">
      <c r="A3819" s="555"/>
    </row>
    <row r="3820" spans="1:1">
      <c r="A3820" s="555"/>
    </row>
    <row r="3821" spans="1:1">
      <c r="A3821" s="555"/>
    </row>
    <row r="3822" spans="1:1">
      <c r="A3822" s="555"/>
    </row>
    <row r="3823" spans="1:1">
      <c r="A3823" s="555"/>
    </row>
    <row r="3824" spans="1:1">
      <c r="A3824" s="555"/>
    </row>
    <row r="3825" spans="1:1">
      <c r="A3825" s="555"/>
    </row>
    <row r="3826" spans="1:1">
      <c r="A3826" s="555"/>
    </row>
    <row r="3827" spans="1:1">
      <c r="A3827" s="555"/>
    </row>
    <row r="3828" spans="1:1">
      <c r="A3828" s="555"/>
    </row>
    <row r="3829" spans="1:1">
      <c r="A3829" s="555"/>
    </row>
    <row r="3830" spans="1:1">
      <c r="A3830" s="555"/>
    </row>
    <row r="3831" spans="1:1">
      <c r="A3831" s="555"/>
    </row>
    <row r="3832" spans="1:1">
      <c r="A3832" s="555"/>
    </row>
    <row r="3833" spans="1:1">
      <c r="A3833" s="555"/>
    </row>
    <row r="3834" spans="1:1">
      <c r="A3834" s="555"/>
    </row>
    <row r="3835" spans="1:1">
      <c r="A3835" s="555"/>
    </row>
    <row r="3836" spans="1:1">
      <c r="A3836" s="555"/>
    </row>
    <row r="3837" spans="1:1">
      <c r="A3837" s="555"/>
    </row>
    <row r="3838" spans="1:1">
      <c r="A3838" s="555"/>
    </row>
    <row r="3839" spans="1:1">
      <c r="A3839" s="555"/>
    </row>
    <row r="3840" spans="1:1">
      <c r="A3840" s="555"/>
    </row>
    <row r="3841" spans="1:1">
      <c r="A3841" s="555"/>
    </row>
    <row r="3842" spans="1:1">
      <c r="A3842" s="555"/>
    </row>
    <row r="3843" spans="1:1">
      <c r="A3843" s="555"/>
    </row>
    <row r="3844" spans="1:1">
      <c r="A3844" s="555"/>
    </row>
    <row r="3845" spans="1:1">
      <c r="A3845" s="555"/>
    </row>
    <row r="3846" spans="1:1">
      <c r="A3846" s="555"/>
    </row>
    <row r="3847" spans="1:1">
      <c r="A3847" s="555"/>
    </row>
    <row r="3848" spans="1:1">
      <c r="A3848" s="555"/>
    </row>
    <row r="3849" spans="1:1">
      <c r="A3849" s="555"/>
    </row>
    <row r="3850" spans="1:1">
      <c r="A3850" s="555"/>
    </row>
    <row r="3851" spans="1:1">
      <c r="A3851" s="555"/>
    </row>
    <row r="3852" spans="1:1">
      <c r="A3852" s="555"/>
    </row>
    <row r="3853" spans="1:1">
      <c r="A3853" s="555"/>
    </row>
    <row r="3854" spans="1:1">
      <c r="A3854" s="555"/>
    </row>
    <row r="3855" spans="1:1">
      <c r="A3855" s="555"/>
    </row>
    <row r="3856" spans="1:1">
      <c r="A3856" s="555"/>
    </row>
    <row r="3857" spans="1:1">
      <c r="A3857" s="555"/>
    </row>
    <row r="3858" spans="1:1">
      <c r="A3858" s="555"/>
    </row>
    <row r="3859" spans="1:1">
      <c r="A3859" s="555"/>
    </row>
    <row r="3860" spans="1:1">
      <c r="A3860" s="555"/>
    </row>
    <row r="3861" spans="1:1">
      <c r="A3861" s="555"/>
    </row>
    <row r="3862" spans="1:1">
      <c r="A3862" s="555"/>
    </row>
    <row r="3863" spans="1:1">
      <c r="A3863" s="555"/>
    </row>
    <row r="3864" spans="1:1">
      <c r="A3864" s="555"/>
    </row>
    <row r="3865" spans="1:1">
      <c r="A3865" s="555"/>
    </row>
    <row r="3866" spans="1:1">
      <c r="A3866" s="555"/>
    </row>
    <row r="3867" spans="1:1">
      <c r="A3867" s="555"/>
    </row>
    <row r="3868" spans="1:1">
      <c r="A3868" s="555"/>
    </row>
    <row r="3869" spans="1:1">
      <c r="A3869" s="555"/>
    </row>
    <row r="3870" spans="1:1">
      <c r="A3870" s="555"/>
    </row>
    <row r="3871" spans="1:1">
      <c r="A3871" s="555"/>
    </row>
    <row r="3872" spans="1:1">
      <c r="A3872" s="555"/>
    </row>
    <row r="3873" spans="1:1">
      <c r="A3873" s="555"/>
    </row>
    <row r="3874" spans="1:1">
      <c r="A3874" s="555"/>
    </row>
    <row r="3875" spans="1:1">
      <c r="A3875" s="555"/>
    </row>
    <row r="3876" spans="1:1">
      <c r="A3876" s="555"/>
    </row>
    <row r="3877" spans="1:1">
      <c r="A3877" s="555"/>
    </row>
    <row r="3878" spans="1:1">
      <c r="A3878" s="555"/>
    </row>
    <row r="3879" spans="1:1">
      <c r="A3879" s="555"/>
    </row>
    <row r="3880" spans="1:1">
      <c r="A3880" s="555"/>
    </row>
    <row r="3881" spans="1:1">
      <c r="A3881" s="555"/>
    </row>
    <row r="3882" spans="1:1">
      <c r="A3882" s="555"/>
    </row>
    <row r="3883" spans="1:1">
      <c r="A3883" s="555"/>
    </row>
    <row r="3884" spans="1:1">
      <c r="A3884" s="555"/>
    </row>
    <row r="3885" spans="1:1">
      <c r="A3885" s="555"/>
    </row>
    <row r="3886" spans="1:1">
      <c r="A3886" s="555"/>
    </row>
    <row r="3887" spans="1:1">
      <c r="A3887" s="555"/>
    </row>
    <row r="3888" spans="1:1">
      <c r="A3888" s="555"/>
    </row>
    <row r="3889" spans="1:1">
      <c r="A3889" s="555"/>
    </row>
    <row r="3890" spans="1:1">
      <c r="A3890" s="555"/>
    </row>
    <row r="3891" spans="1:1">
      <c r="A3891" s="555"/>
    </row>
    <row r="3892" spans="1:1">
      <c r="A3892" s="555"/>
    </row>
    <row r="3893" spans="1:1">
      <c r="A3893" s="555"/>
    </row>
    <row r="3894" spans="1:1">
      <c r="A3894" s="555"/>
    </row>
    <row r="3895" spans="1:1">
      <c r="A3895" s="555"/>
    </row>
    <row r="3896" spans="1:1">
      <c r="A3896" s="555"/>
    </row>
    <row r="3897" spans="1:1">
      <c r="A3897" s="555"/>
    </row>
    <row r="3898" spans="1:1">
      <c r="A3898" s="555"/>
    </row>
    <row r="3899" spans="1:1">
      <c r="A3899" s="555"/>
    </row>
    <row r="3900" spans="1:1">
      <c r="A3900" s="555"/>
    </row>
    <row r="3901" spans="1:1">
      <c r="A3901" s="555"/>
    </row>
    <row r="3902" spans="1:1">
      <c r="A3902" s="555"/>
    </row>
    <row r="3903" spans="1:1">
      <c r="A3903" s="555"/>
    </row>
    <row r="3904" spans="1:1">
      <c r="A3904" s="555"/>
    </row>
    <row r="3905" spans="1:1">
      <c r="A3905" s="555"/>
    </row>
    <row r="3906" spans="1:1">
      <c r="A3906" s="555"/>
    </row>
    <row r="3907" spans="1:1">
      <c r="A3907" s="555"/>
    </row>
    <row r="3908" spans="1:1">
      <c r="A3908" s="555"/>
    </row>
    <row r="3909" spans="1:1">
      <c r="A3909" s="555"/>
    </row>
    <row r="3910" spans="1:1">
      <c r="A3910" s="555"/>
    </row>
    <row r="3911" spans="1:1">
      <c r="A3911" s="555"/>
    </row>
    <row r="3912" spans="1:1">
      <c r="A3912" s="555"/>
    </row>
    <row r="3913" spans="1:1">
      <c r="A3913" s="555"/>
    </row>
    <row r="3914" spans="1:1">
      <c r="A3914" s="555"/>
    </row>
    <row r="3915" spans="1:1">
      <c r="A3915" s="555"/>
    </row>
    <row r="3916" spans="1:1">
      <c r="A3916" s="555"/>
    </row>
    <row r="3917" spans="1:1">
      <c r="A3917" s="555"/>
    </row>
    <row r="3918" spans="1:1">
      <c r="A3918" s="555"/>
    </row>
    <row r="3919" spans="1:1">
      <c r="A3919" s="555"/>
    </row>
    <row r="3920" spans="1:1">
      <c r="A3920" s="555"/>
    </row>
    <row r="3921" spans="1:1">
      <c r="A3921" s="555"/>
    </row>
    <row r="3922" spans="1:1">
      <c r="A3922" s="555"/>
    </row>
    <row r="3923" spans="1:1">
      <c r="A3923" s="555"/>
    </row>
    <row r="3924" spans="1:1">
      <c r="A3924" s="555"/>
    </row>
    <row r="3925" spans="1:1">
      <c r="A3925" s="555"/>
    </row>
    <row r="3926" spans="1:1">
      <c r="A3926" s="555"/>
    </row>
    <row r="3927" spans="1:1">
      <c r="A3927" s="555"/>
    </row>
    <row r="3928" spans="1:1">
      <c r="A3928" s="555"/>
    </row>
    <row r="3929" spans="1:1">
      <c r="A3929" s="555"/>
    </row>
    <row r="3930" spans="1:1">
      <c r="A3930" s="555"/>
    </row>
    <row r="3931" spans="1:1">
      <c r="A3931" s="555"/>
    </row>
    <row r="3932" spans="1:1">
      <c r="A3932" s="555"/>
    </row>
    <row r="3933" spans="1:1">
      <c r="A3933" s="555"/>
    </row>
    <row r="3934" spans="1:1">
      <c r="A3934" s="555"/>
    </row>
    <row r="3935" spans="1:1">
      <c r="A3935" s="555"/>
    </row>
    <row r="3936" spans="1:1">
      <c r="A3936" s="555"/>
    </row>
    <row r="3937" spans="1:1">
      <c r="A3937" s="555"/>
    </row>
    <row r="3938" spans="1:1">
      <c r="A3938" s="555"/>
    </row>
    <row r="3939" spans="1:1">
      <c r="A3939" s="555"/>
    </row>
    <row r="3940" spans="1:1">
      <c r="A3940" s="555"/>
    </row>
    <row r="3941" spans="1:1">
      <c r="A3941" s="555"/>
    </row>
    <row r="3942" spans="1:1">
      <c r="A3942" s="555"/>
    </row>
    <row r="3943" spans="1:1">
      <c r="A3943" s="555"/>
    </row>
    <row r="3944" spans="1:1">
      <c r="A3944" s="555"/>
    </row>
    <row r="3945" spans="1:1">
      <c r="A3945" s="555"/>
    </row>
    <row r="3946" spans="1:1">
      <c r="A3946" s="555"/>
    </row>
    <row r="3947" spans="1:1">
      <c r="A3947" s="555"/>
    </row>
    <row r="3948" spans="1:1">
      <c r="A3948" s="555"/>
    </row>
    <row r="3949" spans="1:1">
      <c r="A3949" s="555"/>
    </row>
    <row r="3950" spans="1:1">
      <c r="A3950" s="555"/>
    </row>
    <row r="3951" spans="1:1">
      <c r="A3951" s="555"/>
    </row>
    <row r="3952" spans="1:1">
      <c r="A3952" s="555"/>
    </row>
    <row r="3953" spans="1:1">
      <c r="A3953" s="555"/>
    </row>
    <row r="3954" spans="1:1">
      <c r="A3954" s="555"/>
    </row>
    <row r="3955" spans="1:1">
      <c r="A3955" s="555"/>
    </row>
    <row r="3956" spans="1:1">
      <c r="A3956" s="555"/>
    </row>
    <row r="3957" spans="1:1">
      <c r="A3957" s="555"/>
    </row>
    <row r="3958" spans="1:1">
      <c r="A3958" s="555"/>
    </row>
    <row r="3959" spans="1:1">
      <c r="A3959" s="555"/>
    </row>
    <row r="3960" spans="1:1">
      <c r="A3960" s="555"/>
    </row>
    <row r="3961" spans="1:1">
      <c r="A3961" s="555"/>
    </row>
    <row r="3962" spans="1:1">
      <c r="A3962" s="555"/>
    </row>
    <row r="3963" spans="1:1">
      <c r="A3963" s="555"/>
    </row>
    <row r="3964" spans="1:1">
      <c r="A3964" s="555"/>
    </row>
    <row r="3965" spans="1:1">
      <c r="A3965" s="555"/>
    </row>
    <row r="3966" spans="1:1">
      <c r="A3966" s="555"/>
    </row>
    <row r="3967" spans="1:1">
      <c r="A3967" s="555"/>
    </row>
    <row r="3968" spans="1:1">
      <c r="A3968" s="555"/>
    </row>
    <row r="3969" spans="1:1">
      <c r="A3969" s="555"/>
    </row>
    <row r="3970" spans="1:1">
      <c r="A3970" s="555"/>
    </row>
    <row r="3971" spans="1:1">
      <c r="A3971" s="555"/>
    </row>
    <row r="3972" spans="1:1">
      <c r="A3972" s="555"/>
    </row>
    <row r="3973" spans="1:1">
      <c r="A3973" s="555"/>
    </row>
    <row r="3974" spans="1:1">
      <c r="A3974" s="555"/>
    </row>
    <row r="3975" spans="1:1">
      <c r="A3975" s="555"/>
    </row>
    <row r="3976" spans="1:1">
      <c r="A3976" s="555"/>
    </row>
    <row r="3977" spans="1:1">
      <c r="A3977" s="555"/>
    </row>
    <row r="3978" spans="1:1">
      <c r="A3978" s="555"/>
    </row>
    <row r="3979" spans="1:1">
      <c r="A3979" s="555"/>
    </row>
    <row r="3980" spans="1:1">
      <c r="A3980" s="555"/>
    </row>
    <row r="3981" spans="1:1">
      <c r="A3981" s="555"/>
    </row>
    <row r="3982" spans="1:1">
      <c r="A3982" s="555"/>
    </row>
    <row r="3983" spans="1:1">
      <c r="A3983" s="555"/>
    </row>
    <row r="3984" spans="1:1">
      <c r="A3984" s="555"/>
    </row>
    <row r="3985" spans="1:1">
      <c r="A3985" s="555"/>
    </row>
    <row r="3986" spans="1:1">
      <c r="A3986" s="555"/>
    </row>
    <row r="3987" spans="1:1">
      <c r="A3987" s="555"/>
    </row>
    <row r="3988" spans="1:1">
      <c r="A3988" s="555"/>
    </row>
    <row r="3989" spans="1:1">
      <c r="A3989" s="555"/>
    </row>
    <row r="3990" spans="1:1">
      <c r="A3990" s="555"/>
    </row>
    <row r="3991" spans="1:1">
      <c r="A3991" s="555"/>
    </row>
    <row r="3992" spans="1:1">
      <c r="A3992" s="555"/>
    </row>
    <row r="3993" spans="1:1">
      <c r="A3993" s="555"/>
    </row>
    <row r="3994" spans="1:1">
      <c r="A3994" s="555"/>
    </row>
    <row r="3995" spans="1:1">
      <c r="A3995" s="555"/>
    </row>
    <row r="3996" spans="1:1">
      <c r="A3996" s="555"/>
    </row>
    <row r="3997" spans="1:1">
      <c r="A3997" s="555"/>
    </row>
    <row r="3998" spans="1:1">
      <c r="A3998" s="555"/>
    </row>
    <row r="3999" spans="1:1">
      <c r="A3999" s="555"/>
    </row>
    <row r="4000" spans="1:1">
      <c r="A4000" s="555"/>
    </row>
    <row r="4001" spans="1:1">
      <c r="A4001" s="555"/>
    </row>
    <row r="4002" spans="1:1">
      <c r="A4002" s="555"/>
    </row>
    <row r="4003" spans="1:1">
      <c r="A4003" s="555"/>
    </row>
    <row r="4004" spans="1:1">
      <c r="A4004" s="555"/>
    </row>
    <row r="4005" spans="1:1">
      <c r="A4005" s="555"/>
    </row>
    <row r="4006" spans="1:1">
      <c r="A4006" s="555"/>
    </row>
    <row r="4007" spans="1:1">
      <c r="A4007" s="555"/>
    </row>
    <row r="4008" spans="1:1">
      <c r="A4008" s="555"/>
    </row>
    <row r="4009" spans="1:1">
      <c r="A4009" s="555"/>
    </row>
    <row r="4010" spans="1:1">
      <c r="A4010" s="555"/>
    </row>
    <row r="4011" spans="1:1">
      <c r="A4011" s="555"/>
    </row>
    <row r="4012" spans="1:1">
      <c r="A4012" s="555"/>
    </row>
    <row r="4013" spans="1:1">
      <c r="A4013" s="555"/>
    </row>
    <row r="4014" spans="1:1">
      <c r="A4014" s="555"/>
    </row>
    <row r="4015" spans="1:1">
      <c r="A4015" s="555"/>
    </row>
    <row r="4016" spans="1:1">
      <c r="A4016" s="555"/>
    </row>
    <row r="4017" spans="1:1">
      <c r="A4017" s="555"/>
    </row>
    <row r="4018" spans="1:1">
      <c r="A4018" s="555"/>
    </row>
    <row r="4019" spans="1:1">
      <c r="A4019" s="555"/>
    </row>
    <row r="4020" spans="1:1">
      <c r="A4020" s="555"/>
    </row>
    <row r="4021" spans="1:1">
      <c r="A4021" s="555"/>
    </row>
    <row r="4022" spans="1:1">
      <c r="A4022" s="555"/>
    </row>
    <row r="4023" spans="1:1">
      <c r="A4023" s="555"/>
    </row>
    <row r="4024" spans="1:1">
      <c r="A4024" s="555"/>
    </row>
    <row r="4025" spans="1:1">
      <c r="A4025" s="555"/>
    </row>
    <row r="4026" spans="1:1">
      <c r="A4026" s="555"/>
    </row>
    <row r="4027" spans="1:1">
      <c r="A4027" s="555"/>
    </row>
    <row r="4028" spans="1:1">
      <c r="A4028" s="555"/>
    </row>
    <row r="4029" spans="1:1">
      <c r="A4029" s="555"/>
    </row>
    <row r="4030" spans="1:1">
      <c r="A4030" s="555"/>
    </row>
    <row r="4031" spans="1:1">
      <c r="A4031" s="555"/>
    </row>
    <row r="4032" spans="1:1">
      <c r="A4032" s="555"/>
    </row>
    <row r="4033" spans="1:1">
      <c r="A4033" s="555"/>
    </row>
    <row r="4034" spans="1:1">
      <c r="A4034" s="555"/>
    </row>
    <row r="4035" spans="1:1">
      <c r="A4035" s="555"/>
    </row>
    <row r="4036" spans="1:1">
      <c r="A4036" s="555"/>
    </row>
    <row r="4037" spans="1:1">
      <c r="A4037" s="555"/>
    </row>
    <row r="4038" spans="1:1">
      <c r="A4038" s="555"/>
    </row>
    <row r="4039" spans="1:1">
      <c r="A4039" s="555"/>
    </row>
    <row r="4040" spans="1:1">
      <c r="A4040" s="555"/>
    </row>
    <row r="4041" spans="1:1">
      <c r="A4041" s="555"/>
    </row>
    <row r="4042" spans="1:1">
      <c r="A4042" s="555"/>
    </row>
    <row r="4043" spans="1:1">
      <c r="A4043" s="555"/>
    </row>
    <row r="4044" spans="1:1">
      <c r="A4044" s="555"/>
    </row>
    <row r="4045" spans="1:1">
      <c r="A4045" s="555"/>
    </row>
    <row r="4046" spans="1:1">
      <c r="A4046" s="555"/>
    </row>
    <row r="4047" spans="1:1">
      <c r="A4047" s="555"/>
    </row>
    <row r="4048" spans="1:1">
      <c r="A4048" s="555"/>
    </row>
    <row r="4049" spans="1:1">
      <c r="A4049" s="555"/>
    </row>
    <row r="4050" spans="1:1">
      <c r="A4050" s="555"/>
    </row>
    <row r="4051" spans="1:1">
      <c r="A4051" s="555"/>
    </row>
    <row r="4052" spans="1:1">
      <c r="A4052" s="555"/>
    </row>
    <row r="4053" spans="1:1">
      <c r="A4053" s="555"/>
    </row>
    <row r="4054" spans="1:1">
      <c r="A4054" s="555"/>
    </row>
    <row r="4055" spans="1:1">
      <c r="A4055" s="555"/>
    </row>
    <row r="4056" spans="1:1">
      <c r="A4056" s="555"/>
    </row>
    <row r="4057" spans="1:1">
      <c r="A4057" s="555"/>
    </row>
    <row r="4058" spans="1:1">
      <c r="A4058" s="555"/>
    </row>
    <row r="4059" spans="1:1">
      <c r="A4059" s="555"/>
    </row>
    <row r="4060" spans="1:1">
      <c r="A4060" s="555"/>
    </row>
    <row r="4061" spans="1:1">
      <c r="A4061" s="555"/>
    </row>
    <row r="4062" spans="1:1">
      <c r="A4062" s="555"/>
    </row>
    <row r="4063" spans="1:1">
      <c r="A4063" s="555"/>
    </row>
    <row r="4064" spans="1:1">
      <c r="A4064" s="555"/>
    </row>
    <row r="4065" spans="1:1">
      <c r="A4065" s="555"/>
    </row>
    <row r="4066" spans="1:1">
      <c r="A4066" s="555"/>
    </row>
    <row r="4067" spans="1:1">
      <c r="A4067" s="555"/>
    </row>
    <row r="4068" spans="1:1">
      <c r="A4068" s="555"/>
    </row>
    <row r="4069" spans="1:1">
      <c r="A4069" s="555"/>
    </row>
    <row r="4070" spans="1:1">
      <c r="A4070" s="555"/>
    </row>
    <row r="4071" spans="1:1">
      <c r="A4071" s="555"/>
    </row>
    <row r="4072" spans="1:1">
      <c r="A4072" s="555"/>
    </row>
    <row r="4073" spans="1:1">
      <c r="A4073" s="555"/>
    </row>
    <row r="4074" spans="1:1">
      <c r="A4074" s="555"/>
    </row>
    <row r="4075" spans="1:1">
      <c r="A4075" s="555"/>
    </row>
    <row r="4076" spans="1:1">
      <c r="A4076" s="555"/>
    </row>
    <row r="4077" spans="1:1">
      <c r="A4077" s="555"/>
    </row>
    <row r="4078" spans="1:1">
      <c r="A4078" s="555"/>
    </row>
    <row r="4079" spans="1:1">
      <c r="A4079" s="555"/>
    </row>
    <row r="4080" spans="1:1">
      <c r="A4080" s="555"/>
    </row>
    <row r="4081" spans="1:1">
      <c r="A4081" s="555"/>
    </row>
    <row r="4082" spans="1:1">
      <c r="A4082" s="555"/>
    </row>
    <row r="4083" spans="1:1">
      <c r="A4083" s="555"/>
    </row>
    <row r="4084" spans="1:1">
      <c r="A4084" s="555"/>
    </row>
    <row r="4085" spans="1:1">
      <c r="A4085" s="555"/>
    </row>
    <row r="4086" spans="1:1">
      <c r="A4086" s="555"/>
    </row>
    <row r="4087" spans="1:1">
      <c r="A4087" s="555"/>
    </row>
    <row r="4088" spans="1:1">
      <c r="A4088" s="555"/>
    </row>
    <row r="4089" spans="1:1">
      <c r="A4089" s="555"/>
    </row>
    <row r="4090" spans="1:1">
      <c r="A4090" s="555"/>
    </row>
    <row r="4091" spans="1:1">
      <c r="A4091" s="555"/>
    </row>
    <row r="4092" spans="1:1">
      <c r="A4092" s="555"/>
    </row>
    <row r="4093" spans="1:1">
      <c r="A4093" s="555"/>
    </row>
    <row r="4094" spans="1:1">
      <c r="A4094" s="555"/>
    </row>
    <row r="4095" spans="1:1">
      <c r="A4095" s="555"/>
    </row>
    <row r="4096" spans="1:1">
      <c r="A4096" s="555"/>
    </row>
    <row r="4097" spans="1:1">
      <c r="A4097" s="555"/>
    </row>
    <row r="4098" spans="1:1">
      <c r="A4098" s="555"/>
    </row>
    <row r="4099" spans="1:1">
      <c r="A4099" s="555"/>
    </row>
    <row r="4100" spans="1:1">
      <c r="A4100" s="555"/>
    </row>
    <row r="4101" spans="1:1">
      <c r="A4101" s="555"/>
    </row>
    <row r="4102" spans="1:1">
      <c r="A4102" s="555"/>
    </row>
    <row r="4103" spans="1:1">
      <c r="A4103" s="555"/>
    </row>
    <row r="4104" spans="1:1">
      <c r="A4104" s="555"/>
    </row>
    <row r="4105" spans="1:1">
      <c r="A4105" s="555"/>
    </row>
    <row r="4106" spans="1:1">
      <c r="A4106" s="555"/>
    </row>
    <row r="4107" spans="1:1">
      <c r="A4107" s="555"/>
    </row>
    <row r="4108" spans="1:1">
      <c r="A4108" s="555"/>
    </row>
    <row r="4109" spans="1:1">
      <c r="A4109" s="555"/>
    </row>
    <row r="4110" spans="1:1">
      <c r="A4110" s="555"/>
    </row>
    <row r="4111" spans="1:1">
      <c r="A4111" s="555"/>
    </row>
    <row r="4112" spans="1:1">
      <c r="A4112" s="555"/>
    </row>
    <row r="4113" spans="1:1">
      <c r="A4113" s="555"/>
    </row>
    <row r="4114" spans="1:1">
      <c r="A4114" s="555"/>
    </row>
    <row r="4115" spans="1:1">
      <c r="A4115" s="555"/>
    </row>
    <row r="4116" spans="1:1">
      <c r="A4116" s="555"/>
    </row>
    <row r="4117" spans="1:1">
      <c r="A4117" s="555"/>
    </row>
    <row r="4118" spans="1:1">
      <c r="A4118" s="555"/>
    </row>
    <row r="4119" spans="1:1">
      <c r="A4119" s="555"/>
    </row>
    <row r="4120" spans="1:1">
      <c r="A4120" s="555"/>
    </row>
    <row r="4121" spans="1:1">
      <c r="A4121" s="555"/>
    </row>
    <row r="4122" spans="1:1">
      <c r="A4122" s="555"/>
    </row>
    <row r="4123" spans="1:1">
      <c r="A4123" s="555"/>
    </row>
    <row r="4124" spans="1:1">
      <c r="A4124" s="555"/>
    </row>
    <row r="4125" spans="1:1">
      <c r="A4125" s="555"/>
    </row>
    <row r="4126" spans="1:1">
      <c r="A4126" s="555"/>
    </row>
    <row r="4127" spans="1:1">
      <c r="A4127" s="555"/>
    </row>
    <row r="4128" spans="1:1">
      <c r="A4128" s="555"/>
    </row>
    <row r="4129" spans="1:1">
      <c r="A4129" s="555"/>
    </row>
    <row r="4130" spans="1:1">
      <c r="A4130" s="555"/>
    </row>
    <row r="4131" spans="1:1">
      <c r="A4131" s="555"/>
    </row>
    <row r="4132" spans="1:1">
      <c r="A4132" s="555"/>
    </row>
    <row r="4133" spans="1:1">
      <c r="A4133" s="555"/>
    </row>
    <row r="4134" spans="1:1">
      <c r="A4134" s="555"/>
    </row>
    <row r="4135" spans="1:1">
      <c r="A4135" s="555"/>
    </row>
    <row r="4136" spans="1:1">
      <c r="A4136" s="555"/>
    </row>
    <row r="4137" spans="1:1">
      <c r="A4137" s="555"/>
    </row>
    <row r="4138" spans="1:1">
      <c r="A4138" s="555"/>
    </row>
    <row r="4139" spans="1:1">
      <c r="A4139" s="555"/>
    </row>
    <row r="4140" spans="1:1">
      <c r="A4140" s="555"/>
    </row>
    <row r="4141" spans="1:1">
      <c r="A4141" s="555"/>
    </row>
    <row r="4142" spans="1:1">
      <c r="A4142" s="555"/>
    </row>
    <row r="4143" spans="1:1">
      <c r="A4143" s="555"/>
    </row>
    <row r="4144" spans="1:1">
      <c r="A4144" s="555"/>
    </row>
    <row r="4145" spans="1:1">
      <c r="A4145" s="555"/>
    </row>
    <row r="4146" spans="1:1">
      <c r="A4146" s="555"/>
    </row>
    <row r="4147" spans="1:1">
      <c r="A4147" s="555"/>
    </row>
    <row r="4148" spans="1:1">
      <c r="A4148" s="555"/>
    </row>
    <row r="4149" spans="1:1">
      <c r="A4149" s="555"/>
    </row>
    <row r="4150" spans="1:1">
      <c r="A4150" s="555"/>
    </row>
    <row r="4151" spans="1:1">
      <c r="A4151" s="555"/>
    </row>
    <row r="4152" spans="1:1">
      <c r="A4152" s="555"/>
    </row>
    <row r="4153" spans="1:1">
      <c r="A4153" s="555"/>
    </row>
    <row r="4154" spans="1:1">
      <c r="A4154" s="555"/>
    </row>
    <row r="4155" spans="1:1">
      <c r="A4155" s="555"/>
    </row>
    <row r="4156" spans="1:1">
      <c r="A4156" s="555"/>
    </row>
    <row r="4157" spans="1:1">
      <c r="A4157" s="555"/>
    </row>
    <row r="4158" spans="1:1">
      <c r="A4158" s="555"/>
    </row>
    <row r="4159" spans="1:1">
      <c r="A4159" s="555"/>
    </row>
    <row r="4160" spans="1:1">
      <c r="A4160" s="555"/>
    </row>
    <row r="4161" spans="1:1">
      <c r="A4161" s="555"/>
    </row>
    <row r="4162" spans="1:1">
      <c r="A4162" s="555"/>
    </row>
    <row r="4163" spans="1:1">
      <c r="A4163" s="555"/>
    </row>
    <row r="4164" spans="1:1">
      <c r="A4164" s="555"/>
    </row>
    <row r="4165" spans="1:1">
      <c r="A4165" s="555"/>
    </row>
    <row r="4166" spans="1:1">
      <c r="A4166" s="555"/>
    </row>
    <row r="4167" spans="1:1">
      <c r="A4167" s="555"/>
    </row>
    <row r="4168" spans="1:1">
      <c r="A4168" s="555"/>
    </row>
    <row r="4169" spans="1:1">
      <c r="A4169" s="555"/>
    </row>
    <row r="4170" spans="1:1">
      <c r="A4170" s="555"/>
    </row>
    <row r="4171" spans="1:1">
      <c r="A4171" s="555"/>
    </row>
    <row r="4172" spans="1:1">
      <c r="A4172" s="555"/>
    </row>
    <row r="4173" spans="1:1">
      <c r="A4173" s="555"/>
    </row>
    <row r="4174" spans="1:1">
      <c r="A4174" s="555"/>
    </row>
    <row r="4175" spans="1:1">
      <c r="A4175" s="555"/>
    </row>
    <row r="4176" spans="1:1">
      <c r="A4176" s="555"/>
    </row>
    <row r="4177" spans="1:1">
      <c r="A4177" s="555"/>
    </row>
    <row r="4178" spans="1:1">
      <c r="A4178" s="555"/>
    </row>
    <row r="4179" spans="1:1">
      <c r="A4179" s="555"/>
    </row>
    <row r="4180" spans="1:1">
      <c r="A4180" s="555"/>
    </row>
    <row r="4181" spans="1:1">
      <c r="A4181" s="555"/>
    </row>
    <row r="4182" spans="1:1">
      <c r="A4182" s="555"/>
    </row>
    <row r="4183" spans="1:1">
      <c r="A4183" s="555"/>
    </row>
    <row r="4184" spans="1:1">
      <c r="A4184" s="555"/>
    </row>
    <row r="4185" spans="1:1">
      <c r="A4185" s="555"/>
    </row>
    <row r="4186" spans="1:1">
      <c r="A4186" s="555"/>
    </row>
    <row r="4187" spans="1:1">
      <c r="A4187" s="555"/>
    </row>
    <row r="4188" spans="1:1">
      <c r="A4188" s="555"/>
    </row>
    <row r="4189" spans="1:1">
      <c r="A4189" s="555"/>
    </row>
    <row r="4190" spans="1:1">
      <c r="A4190" s="555"/>
    </row>
    <row r="4191" spans="1:1">
      <c r="A4191" s="555"/>
    </row>
    <row r="4192" spans="1:1">
      <c r="A4192" s="555"/>
    </row>
    <row r="4193" spans="1:1">
      <c r="A4193" s="555"/>
    </row>
    <row r="4194" spans="1:1">
      <c r="A4194" s="555"/>
    </row>
    <row r="4195" spans="1:1">
      <c r="A4195" s="555"/>
    </row>
    <row r="4196" spans="1:1">
      <c r="A4196" s="555"/>
    </row>
    <row r="4197" spans="1:1">
      <c r="A4197" s="555"/>
    </row>
    <row r="4198" spans="1:1">
      <c r="A4198" s="555"/>
    </row>
    <row r="4199" spans="1:1">
      <c r="A4199" s="555"/>
    </row>
    <row r="4200" spans="1:1">
      <c r="A4200" s="555"/>
    </row>
    <row r="4201" spans="1:1">
      <c r="A4201" s="555"/>
    </row>
    <row r="4202" spans="1:1">
      <c r="A4202" s="555"/>
    </row>
    <row r="4203" spans="1:1">
      <c r="A4203" s="555"/>
    </row>
    <row r="4204" spans="1:1">
      <c r="A4204" s="555"/>
    </row>
    <row r="4205" spans="1:1">
      <c r="A4205" s="555"/>
    </row>
    <row r="4206" spans="1:1">
      <c r="A4206" s="555"/>
    </row>
    <row r="4207" spans="1:1">
      <c r="A4207" s="555"/>
    </row>
    <row r="4208" spans="1:1">
      <c r="A4208" s="555"/>
    </row>
    <row r="4209" spans="1:1">
      <c r="A4209" s="555"/>
    </row>
    <row r="4210" spans="1:1">
      <c r="A4210" s="555"/>
    </row>
    <row r="4211" spans="1:1">
      <c r="A4211" s="555"/>
    </row>
    <row r="4212" spans="1:1">
      <c r="A4212" s="555"/>
    </row>
    <row r="4213" spans="1:1">
      <c r="A4213" s="555"/>
    </row>
    <row r="4214" spans="1:1">
      <c r="A4214" s="555"/>
    </row>
    <row r="4215" spans="1:1">
      <c r="A4215" s="555"/>
    </row>
    <row r="4216" spans="1:1">
      <c r="A4216" s="555"/>
    </row>
    <row r="4217" spans="1:1">
      <c r="A4217" s="555"/>
    </row>
    <row r="4218" spans="1:1">
      <c r="A4218" s="555"/>
    </row>
    <row r="4219" spans="1:1">
      <c r="A4219" s="555"/>
    </row>
    <row r="4220" spans="1:1">
      <c r="A4220" s="555"/>
    </row>
    <row r="4221" spans="1:1">
      <c r="A4221" s="555"/>
    </row>
    <row r="4222" spans="1:1">
      <c r="A4222" s="555"/>
    </row>
    <row r="4223" spans="1:1">
      <c r="A4223" s="555"/>
    </row>
    <row r="4224" spans="1:1">
      <c r="A4224" s="555"/>
    </row>
    <row r="4225" spans="1:1">
      <c r="A4225" s="555"/>
    </row>
    <row r="4226" spans="1:1">
      <c r="A4226" s="555"/>
    </row>
    <row r="4227" spans="1:1">
      <c r="A4227" s="555"/>
    </row>
    <row r="4228" spans="1:1">
      <c r="A4228" s="555"/>
    </row>
    <row r="4229" spans="1:1">
      <c r="A4229" s="555"/>
    </row>
    <row r="4230" spans="1:1">
      <c r="A4230" s="555"/>
    </row>
    <row r="4231" spans="1:1">
      <c r="A4231" s="555"/>
    </row>
    <row r="4232" spans="1:1">
      <c r="A4232" s="555"/>
    </row>
    <row r="4233" spans="1:1">
      <c r="A4233" s="555"/>
    </row>
    <row r="4234" spans="1:1">
      <c r="A4234" s="555"/>
    </row>
    <row r="4235" spans="1:1">
      <c r="A4235" s="555"/>
    </row>
    <row r="4236" spans="1:1">
      <c r="A4236" s="555"/>
    </row>
    <row r="4237" spans="1:1">
      <c r="A4237" s="555"/>
    </row>
    <row r="4238" spans="1:1">
      <c r="A4238" s="555"/>
    </row>
    <row r="4239" spans="1:1">
      <c r="A4239" s="555"/>
    </row>
    <row r="4240" spans="1:1">
      <c r="A4240" s="555"/>
    </row>
    <row r="4241" spans="1:1">
      <c r="A4241" s="555"/>
    </row>
    <row r="4242" spans="1:1">
      <c r="A4242" s="555"/>
    </row>
    <row r="4243" spans="1:1">
      <c r="A4243" s="555"/>
    </row>
    <row r="4244" spans="1:1">
      <c r="A4244" s="555"/>
    </row>
    <row r="4245" spans="1:1">
      <c r="A4245" s="555"/>
    </row>
    <row r="4246" spans="1:1">
      <c r="A4246" s="555"/>
    </row>
    <row r="4247" spans="1:1">
      <c r="A4247" s="555"/>
    </row>
    <row r="4248" spans="1:1">
      <c r="A4248" s="555"/>
    </row>
    <row r="4249" spans="1:1">
      <c r="A4249" s="555"/>
    </row>
    <row r="4250" spans="1:1">
      <c r="A4250" s="555"/>
    </row>
    <row r="4251" spans="1:1">
      <c r="A4251" s="555"/>
    </row>
    <row r="4252" spans="1:1">
      <c r="A4252" s="555"/>
    </row>
    <row r="4253" spans="1:1">
      <c r="A4253" s="555"/>
    </row>
    <row r="4254" spans="1:1">
      <c r="A4254" s="555"/>
    </row>
    <row r="4255" spans="1:1">
      <c r="A4255" s="555"/>
    </row>
    <row r="4256" spans="1:1">
      <c r="A4256" s="555"/>
    </row>
    <row r="4257" spans="1:1">
      <c r="A4257" s="555"/>
    </row>
    <row r="4258" spans="1:1">
      <c r="A4258" s="555"/>
    </row>
    <row r="4259" spans="1:1">
      <c r="A4259" s="555"/>
    </row>
    <row r="4260" spans="1:1">
      <c r="A4260" s="555"/>
    </row>
    <row r="4261" spans="1:1">
      <c r="A4261" s="555"/>
    </row>
    <row r="4262" spans="1:1">
      <c r="A4262" s="555"/>
    </row>
    <row r="4263" spans="1:1">
      <c r="A4263" s="555"/>
    </row>
    <row r="4264" spans="1:1">
      <c r="A4264" s="555"/>
    </row>
    <row r="4265" spans="1:1">
      <c r="A4265" s="555"/>
    </row>
    <row r="4266" spans="1:1">
      <c r="A4266" s="555"/>
    </row>
    <row r="4267" spans="1:1">
      <c r="A4267" s="555"/>
    </row>
    <row r="4268" spans="1:1">
      <c r="A4268" s="555"/>
    </row>
    <row r="4269" spans="1:1">
      <c r="A4269" s="555"/>
    </row>
    <row r="4270" spans="1:1">
      <c r="A4270" s="555"/>
    </row>
    <row r="4271" spans="1:1">
      <c r="A4271" s="555"/>
    </row>
    <row r="4272" spans="1:1">
      <c r="A4272" s="555"/>
    </row>
    <row r="4273" spans="1:1">
      <c r="A4273" s="555"/>
    </row>
    <row r="4274" spans="1:1">
      <c r="A4274" s="555"/>
    </row>
    <row r="4275" spans="1:1">
      <c r="A4275" s="555"/>
    </row>
    <row r="4276" spans="1:1">
      <c r="A4276" s="555"/>
    </row>
    <row r="4277" spans="1:1">
      <c r="A4277" s="555"/>
    </row>
    <row r="4278" spans="1:1">
      <c r="A4278" s="555"/>
    </row>
    <row r="4279" spans="1:1">
      <c r="A4279" s="555"/>
    </row>
    <row r="4280" spans="1:1">
      <c r="A4280" s="555"/>
    </row>
    <row r="4281" spans="1:1">
      <c r="A4281" s="555"/>
    </row>
    <row r="4282" spans="1:1">
      <c r="A4282" s="555"/>
    </row>
    <row r="4283" spans="1:1">
      <c r="A4283" s="555"/>
    </row>
    <row r="4284" spans="1:1">
      <c r="A4284" s="555"/>
    </row>
    <row r="4285" spans="1:1">
      <c r="A4285" s="555"/>
    </row>
    <row r="4286" spans="1:1">
      <c r="A4286" s="555"/>
    </row>
    <row r="4287" spans="1:1">
      <c r="A4287" s="555"/>
    </row>
    <row r="4288" spans="1:1">
      <c r="A4288" s="555"/>
    </row>
    <row r="4289" spans="1:1">
      <c r="A4289" s="555"/>
    </row>
    <row r="4290" spans="1:1">
      <c r="A4290" s="555"/>
    </row>
    <row r="4291" spans="1:1">
      <c r="A4291" s="555"/>
    </row>
    <row r="4292" spans="1:1">
      <c r="A4292" s="555"/>
    </row>
    <row r="4293" spans="1:1">
      <c r="A4293" s="555"/>
    </row>
    <row r="4294" spans="1:1">
      <c r="A4294" s="555"/>
    </row>
    <row r="4295" spans="1:1">
      <c r="A4295" s="555"/>
    </row>
    <row r="4296" spans="1:1">
      <c r="A4296" s="555"/>
    </row>
    <row r="4297" spans="1:1">
      <c r="A4297" s="555"/>
    </row>
    <row r="4298" spans="1:1">
      <c r="A4298" s="555"/>
    </row>
    <row r="4299" spans="1:1">
      <c r="A4299" s="555"/>
    </row>
    <row r="4300" spans="1:1">
      <c r="A4300" s="555"/>
    </row>
    <row r="4301" spans="1:1">
      <c r="A4301" s="555"/>
    </row>
    <row r="4302" spans="1:1">
      <c r="A4302" s="555"/>
    </row>
    <row r="4303" spans="1:1">
      <c r="A4303" s="555"/>
    </row>
    <row r="4304" spans="1:1">
      <c r="A4304" s="555"/>
    </row>
    <row r="4305" spans="1:1">
      <c r="A4305" s="555"/>
    </row>
    <row r="4306" spans="1:1">
      <c r="A4306" s="555"/>
    </row>
    <row r="4307" spans="1:1">
      <c r="A4307" s="555"/>
    </row>
    <row r="4308" spans="1:1">
      <c r="A4308" s="555"/>
    </row>
    <row r="4309" spans="1:1">
      <c r="A4309" s="555"/>
    </row>
    <row r="4310" spans="1:1">
      <c r="A4310" s="555"/>
    </row>
    <row r="4311" spans="1:1">
      <c r="A4311" s="555"/>
    </row>
    <row r="4312" spans="1:1">
      <c r="A4312" s="555"/>
    </row>
    <row r="4313" spans="1:1">
      <c r="A4313" s="555"/>
    </row>
    <row r="4314" spans="1:1">
      <c r="A4314" s="555"/>
    </row>
    <row r="4315" spans="1:1">
      <c r="A4315" s="555"/>
    </row>
    <row r="4316" spans="1:1">
      <c r="A4316" s="555"/>
    </row>
    <row r="4317" spans="1:1">
      <c r="A4317" s="555"/>
    </row>
    <row r="4318" spans="1:1">
      <c r="A4318" s="555"/>
    </row>
    <row r="4319" spans="1:1">
      <c r="A4319" s="555"/>
    </row>
    <row r="4320" spans="1:1">
      <c r="A4320" s="555"/>
    </row>
    <row r="4321" spans="1:1">
      <c r="A4321" s="555"/>
    </row>
    <row r="4322" spans="1:1">
      <c r="A4322" s="555"/>
    </row>
    <row r="4323" spans="1:1">
      <c r="A4323" s="555"/>
    </row>
    <row r="4324" spans="1:1">
      <c r="A4324" s="555"/>
    </row>
    <row r="4325" spans="1:1">
      <c r="A4325" s="555"/>
    </row>
    <row r="4326" spans="1:1">
      <c r="A4326" s="555"/>
    </row>
    <row r="4327" spans="1:1">
      <c r="A4327" s="555"/>
    </row>
    <row r="4328" spans="1:1">
      <c r="A4328" s="555"/>
    </row>
    <row r="4329" spans="1:1">
      <c r="A4329" s="555"/>
    </row>
    <row r="4330" spans="1:1">
      <c r="A4330" s="555"/>
    </row>
    <row r="4331" spans="1:1">
      <c r="A4331" s="555"/>
    </row>
    <row r="4332" spans="1:1">
      <c r="A4332" s="555"/>
    </row>
    <row r="4333" spans="1:1">
      <c r="A4333" s="555"/>
    </row>
    <row r="4334" spans="1:1">
      <c r="A4334" s="555"/>
    </row>
    <row r="4335" spans="1:1">
      <c r="A4335" s="555"/>
    </row>
    <row r="4336" spans="1:1">
      <c r="A4336" s="555"/>
    </row>
    <row r="4337" spans="1:1">
      <c r="A4337" s="555"/>
    </row>
    <row r="4338" spans="1:1">
      <c r="A4338" s="555"/>
    </row>
    <row r="4339" spans="1:1">
      <c r="A4339" s="555"/>
    </row>
    <row r="4340" spans="1:1">
      <c r="A4340" s="555"/>
    </row>
    <row r="4341" spans="1:1">
      <c r="A4341" s="555"/>
    </row>
    <row r="4342" spans="1:1">
      <c r="A4342" s="555"/>
    </row>
    <row r="4343" spans="1:1">
      <c r="A4343" s="555"/>
    </row>
    <row r="4344" spans="1:1">
      <c r="A4344" s="555"/>
    </row>
    <row r="4345" spans="1:1">
      <c r="A4345" s="555"/>
    </row>
    <row r="4346" spans="1:1">
      <c r="A4346" s="555"/>
    </row>
    <row r="4347" spans="1:1">
      <c r="A4347" s="555"/>
    </row>
    <row r="4348" spans="1:1">
      <c r="A4348" s="555"/>
    </row>
    <row r="4349" spans="1:1">
      <c r="A4349" s="555"/>
    </row>
    <row r="4350" spans="1:1">
      <c r="A4350" s="555"/>
    </row>
    <row r="4351" spans="1:1">
      <c r="A4351" s="555"/>
    </row>
    <row r="4352" spans="1:1">
      <c r="A4352" s="555"/>
    </row>
    <row r="4353" spans="1:1">
      <c r="A4353" s="555"/>
    </row>
    <row r="4354" spans="1:1">
      <c r="A4354" s="555"/>
    </row>
    <row r="4355" spans="1:1">
      <c r="A4355" s="555"/>
    </row>
    <row r="4356" spans="1:1">
      <c r="A4356" s="555"/>
    </row>
    <row r="4357" spans="1:1">
      <c r="A4357" s="555"/>
    </row>
    <row r="4358" spans="1:1">
      <c r="A4358" s="555"/>
    </row>
    <row r="4359" spans="1:1">
      <c r="A4359" s="555"/>
    </row>
    <row r="4360" spans="1:1">
      <c r="A4360" s="555"/>
    </row>
    <row r="4361" spans="1:1">
      <c r="A4361" s="555"/>
    </row>
    <row r="4362" spans="1:1">
      <c r="A4362" s="555"/>
    </row>
    <row r="4363" spans="1:1">
      <c r="A4363" s="555"/>
    </row>
    <row r="4364" spans="1:1">
      <c r="A4364" s="555"/>
    </row>
    <row r="4365" spans="1:1">
      <c r="A4365" s="555"/>
    </row>
    <row r="4366" spans="1:1">
      <c r="A4366" s="555"/>
    </row>
    <row r="4367" spans="1:1">
      <c r="A4367" s="555"/>
    </row>
    <row r="4368" spans="1:1">
      <c r="A4368" s="555"/>
    </row>
    <row r="4369" spans="1:1">
      <c r="A4369" s="555"/>
    </row>
    <row r="4370" spans="1:1">
      <c r="A4370" s="555"/>
    </row>
    <row r="4371" spans="1:1">
      <c r="A4371" s="555"/>
    </row>
    <row r="4372" spans="1:1">
      <c r="A4372" s="555"/>
    </row>
    <row r="4373" spans="1:1">
      <c r="A4373" s="555"/>
    </row>
    <row r="4374" spans="1:1">
      <c r="A4374" s="555"/>
    </row>
    <row r="4375" spans="1:1">
      <c r="A4375" s="555"/>
    </row>
    <row r="4376" spans="1:1">
      <c r="A4376" s="555"/>
    </row>
    <row r="4377" spans="1:1">
      <c r="A4377" s="555"/>
    </row>
    <row r="4378" spans="1:1">
      <c r="A4378" s="555"/>
    </row>
    <row r="4379" spans="1:1">
      <c r="A4379" s="555"/>
    </row>
    <row r="4380" spans="1:1">
      <c r="A4380" s="555"/>
    </row>
    <row r="4381" spans="1:1">
      <c r="A4381" s="555"/>
    </row>
    <row r="4382" spans="1:1">
      <c r="A4382" s="555"/>
    </row>
    <row r="4383" spans="1:1">
      <c r="A4383" s="555"/>
    </row>
    <row r="4384" spans="1:1">
      <c r="A4384" s="555"/>
    </row>
    <row r="4385" spans="1:1">
      <c r="A4385" s="555"/>
    </row>
    <row r="4386" spans="1:1">
      <c r="A4386" s="555"/>
    </row>
    <row r="4387" spans="1:1">
      <c r="A4387" s="555"/>
    </row>
    <row r="4388" spans="1:1">
      <c r="A4388" s="555"/>
    </row>
    <row r="4389" spans="1:1">
      <c r="A4389" s="555"/>
    </row>
    <row r="4390" spans="1:1">
      <c r="A4390" s="555"/>
    </row>
    <row r="4391" spans="1:1">
      <c r="A4391" s="555"/>
    </row>
    <row r="4392" spans="1:1">
      <c r="A4392" s="555"/>
    </row>
    <row r="4393" spans="1:1">
      <c r="A4393" s="555"/>
    </row>
    <row r="4394" spans="1:1">
      <c r="A4394" s="555"/>
    </row>
    <row r="4395" spans="1:1">
      <c r="A4395" s="555"/>
    </row>
    <row r="4396" spans="1:1">
      <c r="A4396" s="555"/>
    </row>
    <row r="4397" spans="1:1">
      <c r="A4397" s="555"/>
    </row>
    <row r="4398" spans="1:1">
      <c r="A4398" s="555"/>
    </row>
    <row r="4399" spans="1:1">
      <c r="A4399" s="555"/>
    </row>
    <row r="4400" spans="1:1">
      <c r="A4400" s="555"/>
    </row>
    <row r="4401" spans="1:1">
      <c r="A4401" s="555"/>
    </row>
    <row r="4402" spans="1:1">
      <c r="A4402" s="555"/>
    </row>
    <row r="4403" spans="1:1">
      <c r="A4403" s="555"/>
    </row>
    <row r="4404" spans="1:1">
      <c r="A4404" s="555"/>
    </row>
    <row r="4405" spans="1:1">
      <c r="A4405" s="555"/>
    </row>
    <row r="4406" spans="1:1">
      <c r="A4406" s="555"/>
    </row>
    <row r="4407" spans="1:1">
      <c r="A4407" s="555"/>
    </row>
    <row r="4408" spans="1:1">
      <c r="A4408" s="555"/>
    </row>
    <row r="4409" spans="1:1">
      <c r="A4409" s="555"/>
    </row>
    <row r="4410" spans="1:1">
      <c r="A4410" s="555"/>
    </row>
    <row r="4411" spans="1:1">
      <c r="A4411" s="555"/>
    </row>
    <row r="4412" spans="1:1">
      <c r="A4412" s="555"/>
    </row>
    <row r="4413" spans="1:1">
      <c r="A4413" s="555"/>
    </row>
    <row r="4414" spans="1:1">
      <c r="A4414" s="555"/>
    </row>
    <row r="4415" spans="1:1">
      <c r="A4415" s="555"/>
    </row>
    <row r="4416" spans="1:1">
      <c r="A4416" s="555"/>
    </row>
    <row r="4417" spans="1:1">
      <c r="A4417" s="555"/>
    </row>
    <row r="4418" spans="1:1">
      <c r="A4418" s="555"/>
    </row>
    <row r="4419" spans="1:1">
      <c r="A4419" s="555"/>
    </row>
    <row r="4420" spans="1:1">
      <c r="A4420" s="555"/>
    </row>
    <row r="4421" spans="1:1">
      <c r="A4421" s="555"/>
    </row>
    <row r="4422" spans="1:1">
      <c r="A4422" s="555"/>
    </row>
    <row r="4423" spans="1:1">
      <c r="A4423" s="555"/>
    </row>
    <row r="4424" spans="1:1">
      <c r="A4424" s="555"/>
    </row>
    <row r="4425" spans="1:1">
      <c r="A4425" s="555"/>
    </row>
    <row r="4426" spans="1:1">
      <c r="A4426" s="555"/>
    </row>
    <row r="4427" spans="1:1">
      <c r="A4427" s="555"/>
    </row>
    <row r="4428" spans="1:1">
      <c r="A4428" s="555"/>
    </row>
    <row r="4429" spans="1:1">
      <c r="A4429" s="555"/>
    </row>
    <row r="4430" spans="1:1">
      <c r="A4430" s="555"/>
    </row>
    <row r="4431" spans="1:1">
      <c r="A4431" s="555"/>
    </row>
    <row r="4432" spans="1:1">
      <c r="A4432" s="555"/>
    </row>
    <row r="4433" spans="1:1">
      <c r="A4433" s="555"/>
    </row>
    <row r="4434" spans="1:1">
      <c r="A4434" s="555"/>
    </row>
    <row r="4435" spans="1:1">
      <c r="A4435" s="555"/>
    </row>
    <row r="4436" spans="1:1">
      <c r="A4436" s="555"/>
    </row>
    <row r="4437" spans="1:1">
      <c r="A4437" s="555"/>
    </row>
    <row r="4438" spans="1:1">
      <c r="A4438" s="555"/>
    </row>
    <row r="4439" spans="1:1">
      <c r="A4439" s="555"/>
    </row>
    <row r="4440" spans="1:1">
      <c r="A4440" s="555"/>
    </row>
    <row r="4441" spans="1:1">
      <c r="A4441" s="555"/>
    </row>
    <row r="4442" spans="1:1">
      <c r="A4442" s="555"/>
    </row>
    <row r="4443" spans="1:1">
      <c r="A4443" s="555"/>
    </row>
    <row r="4444" spans="1:1">
      <c r="A4444" s="555"/>
    </row>
    <row r="4445" spans="1:1">
      <c r="A4445" s="555"/>
    </row>
    <row r="4446" spans="1:1">
      <c r="A4446" s="555"/>
    </row>
    <row r="4447" spans="1:1">
      <c r="A4447" s="555"/>
    </row>
    <row r="4448" spans="1:1">
      <c r="A4448" s="555"/>
    </row>
    <row r="4449" spans="1:1">
      <c r="A4449" s="555"/>
    </row>
    <row r="4450" spans="1:1">
      <c r="A4450" s="555"/>
    </row>
    <row r="4451" spans="1:1">
      <c r="A4451" s="555"/>
    </row>
    <row r="4452" spans="1:1">
      <c r="A4452" s="555"/>
    </row>
    <row r="4453" spans="1:1">
      <c r="A4453" s="555"/>
    </row>
    <row r="4454" spans="1:1">
      <c r="A4454" s="555"/>
    </row>
    <row r="4455" spans="1:1">
      <c r="A4455" s="555"/>
    </row>
    <row r="4456" spans="1:1">
      <c r="A4456" s="555"/>
    </row>
    <row r="4457" spans="1:1">
      <c r="A4457" s="555"/>
    </row>
    <row r="4458" spans="1:1">
      <c r="A4458" s="555"/>
    </row>
    <row r="4459" spans="1:1">
      <c r="A4459" s="555"/>
    </row>
    <row r="4460" spans="1:1">
      <c r="A4460" s="555"/>
    </row>
    <row r="4461" spans="1:1">
      <c r="A4461" s="555"/>
    </row>
    <row r="4462" spans="1:1">
      <c r="A4462" s="555"/>
    </row>
    <row r="4463" spans="1:1">
      <c r="A4463" s="555"/>
    </row>
    <row r="4464" spans="1:1">
      <c r="A4464" s="555"/>
    </row>
    <row r="4465" spans="1:1">
      <c r="A4465" s="555"/>
    </row>
    <row r="4466" spans="1:1">
      <c r="A4466" s="555"/>
    </row>
    <row r="4467" spans="1:1">
      <c r="A4467" s="555"/>
    </row>
    <row r="4468" spans="1:1">
      <c r="A4468" s="555"/>
    </row>
    <row r="4469" spans="1:1">
      <c r="A4469" s="555"/>
    </row>
    <row r="4470" spans="1:1">
      <c r="A4470" s="555"/>
    </row>
    <row r="4471" spans="1:1">
      <c r="A4471" s="555"/>
    </row>
    <row r="4472" spans="1:1">
      <c r="A4472" s="555"/>
    </row>
    <row r="4473" spans="1:1">
      <c r="A4473" s="555"/>
    </row>
    <row r="4474" spans="1:1">
      <c r="A4474" s="555"/>
    </row>
    <row r="4475" spans="1:1">
      <c r="A4475" s="555"/>
    </row>
    <row r="4476" spans="1:1">
      <c r="A4476" s="555"/>
    </row>
    <row r="4477" spans="1:1">
      <c r="A4477" s="555"/>
    </row>
    <row r="4478" spans="1:1">
      <c r="A4478" s="555"/>
    </row>
    <row r="4479" spans="1:1">
      <c r="A4479" s="555"/>
    </row>
    <row r="4480" spans="1:1">
      <c r="A4480" s="555"/>
    </row>
    <row r="4481" spans="1:1">
      <c r="A4481" s="555"/>
    </row>
    <row r="4482" spans="1:1">
      <c r="A4482" s="555"/>
    </row>
    <row r="4483" spans="1:1">
      <c r="A4483" s="555"/>
    </row>
    <row r="4484" spans="1:1">
      <c r="A4484" s="555"/>
    </row>
    <row r="4485" spans="1:1">
      <c r="A4485" s="555"/>
    </row>
    <row r="4486" spans="1:1">
      <c r="A4486" s="555"/>
    </row>
    <row r="4487" spans="1:1">
      <c r="A4487" s="555"/>
    </row>
    <row r="4488" spans="1:1">
      <c r="A4488" s="555"/>
    </row>
    <row r="4489" spans="1:1">
      <c r="A4489" s="555"/>
    </row>
    <row r="4490" spans="1:1">
      <c r="A4490" s="555"/>
    </row>
    <row r="4491" spans="1:1">
      <c r="A4491" s="555"/>
    </row>
    <row r="4492" spans="1:1">
      <c r="A4492" s="555"/>
    </row>
    <row r="4493" spans="1:1">
      <c r="A4493" s="555"/>
    </row>
    <row r="4494" spans="1:1">
      <c r="A4494" s="555"/>
    </row>
    <row r="4495" spans="1:1">
      <c r="A4495" s="555"/>
    </row>
    <row r="4496" spans="1:1">
      <c r="A4496" s="555"/>
    </row>
    <row r="4497" spans="1:1">
      <c r="A4497" s="555"/>
    </row>
    <row r="4498" spans="1:1">
      <c r="A4498" s="555"/>
    </row>
    <row r="4499" spans="1:1">
      <c r="A4499" s="555"/>
    </row>
    <row r="4500" spans="1:1">
      <c r="A4500" s="555"/>
    </row>
    <row r="4501" spans="1:1">
      <c r="A4501" s="555"/>
    </row>
    <row r="4502" spans="1:1">
      <c r="A4502" s="555"/>
    </row>
    <row r="4503" spans="1:1">
      <c r="A4503" s="555"/>
    </row>
    <row r="4504" spans="1:1">
      <c r="A4504" s="555"/>
    </row>
    <row r="4505" spans="1:1">
      <c r="A4505" s="555"/>
    </row>
    <row r="4506" spans="1:1">
      <c r="A4506" s="555"/>
    </row>
    <row r="4507" spans="1:1">
      <c r="A4507" s="555"/>
    </row>
    <row r="4508" spans="1:1">
      <c r="A4508" s="555"/>
    </row>
    <row r="4509" spans="1:1">
      <c r="A4509" s="555"/>
    </row>
    <row r="4510" spans="1:1">
      <c r="A4510" s="555"/>
    </row>
    <row r="4511" spans="1:1">
      <c r="A4511" s="555"/>
    </row>
    <row r="4512" spans="1:1">
      <c r="A4512" s="555"/>
    </row>
    <row r="4513" spans="1:1">
      <c r="A4513" s="555"/>
    </row>
    <row r="4514" spans="1:1">
      <c r="A4514" s="555"/>
    </row>
    <row r="4515" spans="1:1">
      <c r="A4515" s="555"/>
    </row>
    <row r="4516" spans="1:1">
      <c r="A4516" s="555"/>
    </row>
    <row r="4517" spans="1:1">
      <c r="A4517" s="555"/>
    </row>
    <row r="4518" spans="1:1">
      <c r="A4518" s="555"/>
    </row>
    <row r="4519" spans="1:1">
      <c r="A4519" s="555"/>
    </row>
    <row r="4520" spans="1:1">
      <c r="A4520" s="555"/>
    </row>
    <row r="4521" spans="1:1">
      <c r="A4521" s="555"/>
    </row>
    <row r="4522" spans="1:1">
      <c r="A4522" s="555"/>
    </row>
    <row r="4523" spans="1:1">
      <c r="A4523" s="555"/>
    </row>
    <row r="4524" spans="1:1">
      <c r="A4524" s="555"/>
    </row>
    <row r="4525" spans="1:1">
      <c r="A4525" s="555"/>
    </row>
    <row r="4526" spans="1:1">
      <c r="A4526" s="555"/>
    </row>
    <row r="4527" spans="1:1">
      <c r="A4527" s="555"/>
    </row>
    <row r="4528" spans="1:1">
      <c r="A4528" s="555"/>
    </row>
    <row r="4529" spans="1:1">
      <c r="A4529" s="555"/>
    </row>
    <row r="4530" spans="1:1">
      <c r="A4530" s="555"/>
    </row>
    <row r="4531" spans="1:1">
      <c r="A4531" s="555"/>
    </row>
    <row r="4532" spans="1:1">
      <c r="A4532" s="555"/>
    </row>
    <row r="4533" spans="1:1">
      <c r="A4533" s="555"/>
    </row>
    <row r="4534" spans="1:1">
      <c r="A4534" s="555"/>
    </row>
    <row r="4535" spans="1:1">
      <c r="A4535" s="555"/>
    </row>
    <row r="4536" spans="1:1">
      <c r="A4536" s="555"/>
    </row>
    <row r="4537" spans="1:1">
      <c r="A4537" s="555"/>
    </row>
    <row r="4538" spans="1:1">
      <c r="A4538" s="555"/>
    </row>
    <row r="4539" spans="1:1">
      <c r="A4539" s="555"/>
    </row>
    <row r="4540" spans="1:1">
      <c r="A4540" s="555"/>
    </row>
    <row r="4541" spans="1:1">
      <c r="A4541" s="555"/>
    </row>
    <row r="4542" spans="1:1">
      <c r="A4542" s="555"/>
    </row>
    <row r="4543" spans="1:1">
      <c r="A4543" s="555"/>
    </row>
    <row r="4544" spans="1:1">
      <c r="A4544" s="555"/>
    </row>
    <row r="4545" spans="1:1">
      <c r="A4545" s="555"/>
    </row>
    <row r="4546" spans="1:1">
      <c r="A4546" s="555"/>
    </row>
    <row r="4547" spans="1:1">
      <c r="A4547" s="555"/>
    </row>
    <row r="4548" spans="1:1">
      <c r="A4548" s="555"/>
    </row>
    <row r="4549" spans="1:1">
      <c r="A4549" s="555"/>
    </row>
    <row r="4550" spans="1:1">
      <c r="A4550" s="555"/>
    </row>
    <row r="4551" spans="1:1">
      <c r="A4551" s="555"/>
    </row>
    <row r="4552" spans="1:1">
      <c r="A4552" s="555"/>
    </row>
    <row r="4553" spans="1:1">
      <c r="A4553" s="555"/>
    </row>
    <row r="4554" spans="1:1">
      <c r="A4554" s="555"/>
    </row>
    <row r="4555" spans="1:1">
      <c r="A4555" s="555"/>
    </row>
    <row r="4556" spans="1:1">
      <c r="A4556" s="555"/>
    </row>
    <row r="4557" spans="1:1">
      <c r="A4557" s="555"/>
    </row>
    <row r="4558" spans="1:1">
      <c r="A4558" s="555"/>
    </row>
    <row r="4559" spans="1:1">
      <c r="A4559" s="555"/>
    </row>
    <row r="4560" spans="1:1">
      <c r="A4560" s="555"/>
    </row>
    <row r="4561" spans="1:1">
      <c r="A4561" s="555"/>
    </row>
    <row r="4562" spans="1:1">
      <c r="A4562" s="555"/>
    </row>
    <row r="4563" spans="1:1">
      <c r="A4563" s="555"/>
    </row>
    <row r="4564" spans="1:1">
      <c r="A4564" s="555"/>
    </row>
    <row r="4565" spans="1:1">
      <c r="A4565" s="555"/>
    </row>
    <row r="4566" spans="1:1">
      <c r="A4566" s="555"/>
    </row>
    <row r="4567" spans="1:1">
      <c r="A4567" s="555"/>
    </row>
    <row r="4568" spans="1:1">
      <c r="A4568" s="555"/>
    </row>
    <row r="4569" spans="1:1">
      <c r="A4569" s="555"/>
    </row>
    <row r="4570" spans="1:1">
      <c r="A4570" s="555"/>
    </row>
    <row r="4571" spans="1:1">
      <c r="A4571" s="555"/>
    </row>
    <row r="4572" spans="1:1">
      <c r="A4572" s="555"/>
    </row>
    <row r="4573" spans="1:1">
      <c r="A4573" s="555"/>
    </row>
    <row r="4574" spans="1:1">
      <c r="A4574" s="555"/>
    </row>
    <row r="4575" spans="1:1">
      <c r="A4575" s="555"/>
    </row>
    <row r="4576" spans="1:1">
      <c r="A4576" s="555"/>
    </row>
    <row r="4577" spans="1:1">
      <c r="A4577" s="555"/>
    </row>
    <row r="4578" spans="1:1">
      <c r="A4578" s="555"/>
    </row>
    <row r="4579" spans="1:1">
      <c r="A4579" s="555"/>
    </row>
    <row r="4580" spans="1:1">
      <c r="A4580" s="555"/>
    </row>
    <row r="4581" spans="1:1">
      <c r="A4581" s="555"/>
    </row>
    <row r="4582" spans="1:1">
      <c r="A4582" s="555"/>
    </row>
    <row r="4583" spans="1:1">
      <c r="A4583" s="555"/>
    </row>
    <row r="4584" spans="1:1">
      <c r="A4584" s="555"/>
    </row>
    <row r="4585" spans="1:1">
      <c r="A4585" s="555"/>
    </row>
    <row r="4586" spans="1:1">
      <c r="A4586" s="555"/>
    </row>
    <row r="4587" spans="1:1">
      <c r="A4587" s="555"/>
    </row>
    <row r="4588" spans="1:1">
      <c r="A4588" s="555"/>
    </row>
    <row r="4589" spans="1:1">
      <c r="A4589" s="555"/>
    </row>
    <row r="4590" spans="1:1">
      <c r="A4590" s="555"/>
    </row>
    <row r="4591" spans="1:1">
      <c r="A4591" s="555"/>
    </row>
    <row r="4592" spans="1:1">
      <c r="A4592" s="555"/>
    </row>
    <row r="4593" spans="1:1">
      <c r="A4593" s="555"/>
    </row>
    <row r="4594" spans="1:1">
      <c r="A4594" s="555"/>
    </row>
    <row r="4595" spans="1:1">
      <c r="A4595" s="555"/>
    </row>
    <row r="4596" spans="1:1">
      <c r="A4596" s="555"/>
    </row>
    <row r="4597" spans="1:1">
      <c r="A4597" s="555"/>
    </row>
    <row r="4598" spans="1:1">
      <c r="A4598" s="555"/>
    </row>
    <row r="4599" spans="1:1">
      <c r="A4599" s="555"/>
    </row>
    <row r="4600" spans="1:1">
      <c r="A4600" s="555"/>
    </row>
    <row r="4601" spans="1:1">
      <c r="A4601" s="555"/>
    </row>
    <row r="4602" spans="1:1">
      <c r="A4602" s="555"/>
    </row>
    <row r="4603" spans="1:1">
      <c r="A4603" s="555"/>
    </row>
    <row r="4604" spans="1:1">
      <c r="A4604" s="555"/>
    </row>
    <row r="4605" spans="1:1">
      <c r="A4605" s="555"/>
    </row>
    <row r="4606" spans="1:1">
      <c r="A4606" s="555"/>
    </row>
    <row r="4607" spans="1:1">
      <c r="A4607" s="555"/>
    </row>
    <row r="4608" spans="1:1">
      <c r="A4608" s="555"/>
    </row>
    <row r="4609" spans="1:1">
      <c r="A4609" s="555"/>
    </row>
    <row r="4610" spans="1:1">
      <c r="A4610" s="555"/>
    </row>
    <row r="4611" spans="1:1">
      <c r="A4611" s="555"/>
    </row>
    <row r="4612" spans="1:1">
      <c r="A4612" s="555"/>
    </row>
    <row r="4613" spans="1:1">
      <c r="A4613" s="555"/>
    </row>
    <row r="4614" spans="1:1">
      <c r="A4614" s="555"/>
    </row>
    <row r="4615" spans="1:1">
      <c r="A4615" s="555"/>
    </row>
    <row r="4616" spans="1:1">
      <c r="A4616" s="555"/>
    </row>
    <row r="4617" spans="1:1">
      <c r="A4617" s="555"/>
    </row>
    <row r="4618" spans="1:1">
      <c r="A4618" s="555"/>
    </row>
    <row r="4619" spans="1:1">
      <c r="A4619" s="555"/>
    </row>
    <row r="4620" spans="1:1">
      <c r="A4620" s="555"/>
    </row>
    <row r="4621" spans="1:1">
      <c r="A4621" s="555"/>
    </row>
    <row r="4622" spans="1:1">
      <c r="A4622" s="555"/>
    </row>
    <row r="4623" spans="1:1">
      <c r="A4623" s="555"/>
    </row>
    <row r="4624" spans="1:1">
      <c r="A4624" s="555"/>
    </row>
    <row r="4625" spans="1:1">
      <c r="A4625" s="555"/>
    </row>
    <row r="4626" spans="1:1">
      <c r="A4626" s="555"/>
    </row>
    <row r="4627" spans="1:1">
      <c r="A4627" s="555"/>
    </row>
    <row r="4628" spans="1:1">
      <c r="A4628" s="555"/>
    </row>
    <row r="4629" spans="1:1">
      <c r="A4629" s="555"/>
    </row>
    <row r="4630" spans="1:1">
      <c r="A4630" s="555"/>
    </row>
    <row r="4631" spans="1:1">
      <c r="A4631" s="555"/>
    </row>
    <row r="4632" spans="1:1">
      <c r="A4632" s="555"/>
    </row>
    <row r="4633" spans="1:1">
      <c r="A4633" s="555"/>
    </row>
    <row r="4634" spans="1:1">
      <c r="A4634" s="555"/>
    </row>
    <row r="4635" spans="1:1">
      <c r="A4635" s="555"/>
    </row>
    <row r="4636" spans="1:1">
      <c r="A4636" s="555"/>
    </row>
    <row r="4637" spans="1:1">
      <c r="A4637" s="555"/>
    </row>
    <row r="4638" spans="1:1">
      <c r="A4638" s="555"/>
    </row>
    <row r="4639" spans="1:1">
      <c r="A4639" s="555"/>
    </row>
    <row r="4640" spans="1:1">
      <c r="A4640" s="555"/>
    </row>
    <row r="4641" spans="1:1">
      <c r="A4641" s="555"/>
    </row>
    <row r="4642" spans="1:1">
      <c r="A4642" s="555"/>
    </row>
    <row r="4643" spans="1:1">
      <c r="A4643" s="555"/>
    </row>
    <row r="4644" spans="1:1">
      <c r="A4644" s="555"/>
    </row>
    <row r="4645" spans="1:1">
      <c r="A4645" s="555"/>
    </row>
    <row r="4646" spans="1:1">
      <c r="A4646" s="555"/>
    </row>
    <row r="4647" spans="1:1">
      <c r="A4647" s="555"/>
    </row>
    <row r="4648" spans="1:1">
      <c r="A4648" s="555"/>
    </row>
    <row r="4649" spans="1:1">
      <c r="A4649" s="555"/>
    </row>
    <row r="4650" spans="1:1">
      <c r="A4650" s="555"/>
    </row>
    <row r="4651" spans="1:1">
      <c r="A4651" s="555"/>
    </row>
    <row r="4652" spans="1:1">
      <c r="A4652" s="555"/>
    </row>
    <row r="4653" spans="1:1">
      <c r="A4653" s="555"/>
    </row>
    <row r="4654" spans="1:1">
      <c r="A4654" s="555"/>
    </row>
    <row r="4655" spans="1:1">
      <c r="A4655" s="555"/>
    </row>
    <row r="4656" spans="1:1">
      <c r="A4656" s="555"/>
    </row>
    <row r="4657" spans="1:1">
      <c r="A4657" s="555"/>
    </row>
    <row r="4658" spans="1:1">
      <c r="A4658" s="555"/>
    </row>
    <row r="4659" spans="1:1">
      <c r="A4659" s="555"/>
    </row>
    <row r="4660" spans="1:1">
      <c r="A4660" s="555"/>
    </row>
    <row r="4661" spans="1:1">
      <c r="A4661" s="555"/>
    </row>
    <row r="4662" spans="1:1">
      <c r="A4662" s="555"/>
    </row>
    <row r="4663" spans="1:1">
      <c r="A4663" s="555"/>
    </row>
    <row r="4664" spans="1:1">
      <c r="A4664" s="555"/>
    </row>
    <row r="4665" spans="1:1">
      <c r="A4665" s="555"/>
    </row>
    <row r="4666" spans="1:1">
      <c r="A4666" s="555"/>
    </row>
    <row r="4667" spans="1:1">
      <c r="A4667" s="555"/>
    </row>
    <row r="4668" spans="1:1">
      <c r="A4668" s="555"/>
    </row>
    <row r="4669" spans="1:1">
      <c r="A4669" s="555"/>
    </row>
    <row r="4670" spans="1:1">
      <c r="A4670" s="555"/>
    </row>
    <row r="4671" spans="1:1">
      <c r="A4671" s="555"/>
    </row>
    <row r="4672" spans="1:1">
      <c r="A4672" s="555"/>
    </row>
    <row r="4673" spans="1:1">
      <c r="A4673" s="555"/>
    </row>
    <row r="4674" spans="1:1">
      <c r="A4674" s="555"/>
    </row>
    <row r="4675" spans="1:1">
      <c r="A4675" s="555"/>
    </row>
    <row r="4676" spans="1:1">
      <c r="A4676" s="555"/>
    </row>
    <row r="4677" spans="1:1">
      <c r="A4677" s="555"/>
    </row>
    <row r="4678" spans="1:1">
      <c r="A4678" s="555"/>
    </row>
    <row r="4679" spans="1:1">
      <c r="A4679" s="555"/>
    </row>
    <row r="4680" spans="1:1">
      <c r="A4680" s="555"/>
    </row>
    <row r="4681" spans="1:1">
      <c r="A4681" s="555"/>
    </row>
    <row r="4682" spans="1:1">
      <c r="A4682" s="555"/>
    </row>
    <row r="4683" spans="1:1">
      <c r="A4683" s="555"/>
    </row>
    <row r="4684" spans="1:1">
      <c r="A4684" s="555"/>
    </row>
    <row r="4685" spans="1:1">
      <c r="A4685" s="555"/>
    </row>
    <row r="4686" spans="1:1">
      <c r="A4686" s="555"/>
    </row>
    <row r="4687" spans="1:1">
      <c r="A4687" s="555"/>
    </row>
    <row r="4688" spans="1:1">
      <c r="A4688" s="555"/>
    </row>
    <row r="4689" spans="1:1">
      <c r="A4689" s="555"/>
    </row>
    <row r="4690" spans="1:1">
      <c r="A4690" s="555"/>
    </row>
    <row r="4691" spans="1:1">
      <c r="A4691" s="555"/>
    </row>
    <row r="4692" spans="1:1">
      <c r="A4692" s="555"/>
    </row>
    <row r="4693" spans="1:1">
      <c r="A4693" s="555"/>
    </row>
    <row r="4694" spans="1:1">
      <c r="A4694" s="555"/>
    </row>
    <row r="4695" spans="1:1">
      <c r="A4695" s="555"/>
    </row>
    <row r="4696" spans="1:1">
      <c r="A4696" s="555"/>
    </row>
    <row r="4697" spans="1:1">
      <c r="A4697" s="555"/>
    </row>
    <row r="4698" spans="1:1">
      <c r="A4698" s="555"/>
    </row>
    <row r="4699" spans="1:1">
      <c r="A4699" s="555"/>
    </row>
    <row r="4700" spans="1:1">
      <c r="A4700" s="555"/>
    </row>
    <row r="4701" spans="1:1">
      <c r="A4701" s="555"/>
    </row>
    <row r="4702" spans="1:1">
      <c r="A4702" s="555"/>
    </row>
    <row r="4703" spans="1:1">
      <c r="A4703" s="555"/>
    </row>
    <row r="4704" spans="1:1">
      <c r="A4704" s="555"/>
    </row>
    <row r="4705" spans="1:1">
      <c r="A4705" s="555"/>
    </row>
    <row r="4706" spans="1:1">
      <c r="A4706" s="555"/>
    </row>
    <row r="4707" spans="1:1">
      <c r="A4707" s="555"/>
    </row>
    <row r="4708" spans="1:1">
      <c r="A4708" s="555"/>
    </row>
    <row r="4709" spans="1:1">
      <c r="A4709" s="555"/>
    </row>
    <row r="4710" spans="1:1">
      <c r="A4710" s="555"/>
    </row>
    <row r="4711" spans="1:1">
      <c r="A4711" s="555"/>
    </row>
    <row r="4712" spans="1:1">
      <c r="A4712" s="555"/>
    </row>
    <row r="4713" spans="1:1">
      <c r="A4713" s="555"/>
    </row>
    <row r="4714" spans="1:1">
      <c r="A4714" s="555"/>
    </row>
    <row r="4715" spans="1:1">
      <c r="A4715" s="555"/>
    </row>
    <row r="4716" spans="1:1">
      <c r="A4716" s="555"/>
    </row>
    <row r="4717" spans="1:1">
      <c r="A4717" s="555"/>
    </row>
    <row r="4718" spans="1:1">
      <c r="A4718" s="555"/>
    </row>
    <row r="4719" spans="1:1">
      <c r="A4719" s="555"/>
    </row>
    <row r="4720" spans="1:1">
      <c r="A4720" s="555"/>
    </row>
    <row r="4721" spans="1:1">
      <c r="A4721" s="555"/>
    </row>
    <row r="4722" spans="1:1">
      <c r="A4722" s="555"/>
    </row>
    <row r="4723" spans="1:1">
      <c r="A4723" s="555"/>
    </row>
    <row r="4724" spans="1:1">
      <c r="A4724" s="555"/>
    </row>
    <row r="4725" spans="1:1">
      <c r="A4725" s="555"/>
    </row>
    <row r="4726" spans="1:1">
      <c r="A4726" s="555"/>
    </row>
    <row r="4727" spans="1:1">
      <c r="A4727" s="555"/>
    </row>
    <row r="4728" spans="1:1">
      <c r="A4728" s="555"/>
    </row>
    <row r="4729" spans="1:1">
      <c r="A4729" s="555"/>
    </row>
    <row r="4730" spans="1:1">
      <c r="A4730" s="555"/>
    </row>
    <row r="4731" spans="1:1">
      <c r="A4731" s="555"/>
    </row>
    <row r="4732" spans="1:1">
      <c r="A4732" s="555"/>
    </row>
    <row r="4733" spans="1:1">
      <c r="A4733" s="555"/>
    </row>
    <row r="4734" spans="1:1">
      <c r="A4734" s="555"/>
    </row>
    <row r="4735" spans="1:1">
      <c r="A4735" s="555"/>
    </row>
    <row r="4736" spans="1:1">
      <c r="A4736" s="555"/>
    </row>
    <row r="4737" spans="1:1">
      <c r="A4737" s="555"/>
    </row>
    <row r="4738" spans="1:1">
      <c r="A4738" s="555"/>
    </row>
    <row r="4739" spans="1:1">
      <c r="A4739" s="555"/>
    </row>
    <row r="4740" spans="1:1">
      <c r="A4740" s="555"/>
    </row>
    <row r="4741" spans="1:1">
      <c r="A4741" s="555"/>
    </row>
    <row r="4742" spans="1:1">
      <c r="A4742" s="555"/>
    </row>
    <row r="4743" spans="1:1">
      <c r="A4743" s="555"/>
    </row>
    <row r="4744" spans="1:1">
      <c r="A4744" s="555"/>
    </row>
    <row r="4745" spans="1:1">
      <c r="A4745" s="555"/>
    </row>
    <row r="4746" spans="1:1">
      <c r="A4746" s="555"/>
    </row>
    <row r="4747" spans="1:1">
      <c r="A4747" s="555"/>
    </row>
    <row r="4748" spans="1:1">
      <c r="A4748" s="555"/>
    </row>
    <row r="4749" spans="1:1">
      <c r="A4749" s="555"/>
    </row>
    <row r="4750" spans="1:1">
      <c r="A4750" s="555"/>
    </row>
    <row r="4751" spans="1:1">
      <c r="A4751" s="555"/>
    </row>
    <row r="4752" spans="1:1">
      <c r="A4752" s="555"/>
    </row>
    <row r="4753" spans="1:1">
      <c r="A4753" s="555"/>
    </row>
    <row r="4754" spans="1:1">
      <c r="A4754" s="555"/>
    </row>
    <row r="4755" spans="1:1">
      <c r="A4755" s="555"/>
    </row>
    <row r="4756" spans="1:1">
      <c r="A4756" s="555"/>
    </row>
    <row r="4757" spans="1:1">
      <c r="A4757" s="555"/>
    </row>
    <row r="4758" spans="1:1">
      <c r="A4758" s="555"/>
    </row>
    <row r="4759" spans="1:1">
      <c r="A4759" s="555"/>
    </row>
    <row r="4760" spans="1:1">
      <c r="A4760" s="555"/>
    </row>
    <row r="4761" spans="1:1">
      <c r="A4761" s="555"/>
    </row>
    <row r="4762" spans="1:1">
      <c r="A4762" s="555"/>
    </row>
    <row r="4763" spans="1:1">
      <c r="A4763" s="555"/>
    </row>
    <row r="4764" spans="1:1">
      <c r="A4764" s="555"/>
    </row>
    <row r="4765" spans="1:1">
      <c r="A4765" s="555"/>
    </row>
    <row r="4766" spans="1:1">
      <c r="A4766" s="555"/>
    </row>
    <row r="4767" spans="1:1">
      <c r="A4767" s="555"/>
    </row>
    <row r="4768" spans="1:1">
      <c r="A4768" s="555"/>
    </row>
    <row r="4769" spans="1:1">
      <c r="A4769" s="555"/>
    </row>
    <row r="4770" spans="1:1">
      <c r="A4770" s="555"/>
    </row>
    <row r="4771" spans="1:1">
      <c r="A4771" s="555"/>
    </row>
    <row r="4772" spans="1:1">
      <c r="A4772" s="555"/>
    </row>
    <row r="4773" spans="1:1">
      <c r="A4773" s="555"/>
    </row>
    <row r="4774" spans="1:1">
      <c r="A4774" s="555"/>
    </row>
    <row r="4775" spans="1:1">
      <c r="A4775" s="555"/>
    </row>
    <row r="4776" spans="1:1">
      <c r="A4776" s="555"/>
    </row>
    <row r="4777" spans="1:1">
      <c r="A4777" s="555"/>
    </row>
    <row r="4778" spans="1:1">
      <c r="A4778" s="555"/>
    </row>
    <row r="4779" spans="1:1">
      <c r="A4779" s="555"/>
    </row>
    <row r="4780" spans="1:1">
      <c r="A4780" s="555"/>
    </row>
    <row r="4781" spans="1:1">
      <c r="A4781" s="555"/>
    </row>
    <row r="4782" spans="1:1">
      <c r="A4782" s="555"/>
    </row>
    <row r="4783" spans="1:1">
      <c r="A4783" s="555"/>
    </row>
    <row r="4784" spans="1:1">
      <c r="A4784" s="555"/>
    </row>
    <row r="4785" spans="1:1">
      <c r="A4785" s="555"/>
    </row>
    <row r="4786" spans="1:1">
      <c r="A4786" s="555"/>
    </row>
    <row r="4787" spans="1:1">
      <c r="A4787" s="555"/>
    </row>
    <row r="4788" spans="1:1">
      <c r="A4788" s="555"/>
    </row>
    <row r="4789" spans="1:1">
      <c r="A4789" s="555"/>
    </row>
    <row r="4790" spans="1:1">
      <c r="A4790" s="555"/>
    </row>
    <row r="4791" spans="1:1">
      <c r="A4791" s="555"/>
    </row>
    <row r="4792" spans="1:1">
      <c r="A4792" s="555"/>
    </row>
    <row r="4793" spans="1:1">
      <c r="A4793" s="555"/>
    </row>
    <row r="4794" spans="1:1">
      <c r="A4794" s="555"/>
    </row>
    <row r="4795" spans="1:1">
      <c r="A4795" s="555"/>
    </row>
    <row r="4796" spans="1:1">
      <c r="A4796" s="555"/>
    </row>
    <row r="4797" spans="1:1">
      <c r="A4797" s="555"/>
    </row>
    <row r="4798" spans="1:1">
      <c r="A4798" s="555"/>
    </row>
    <row r="4799" spans="1:1">
      <c r="A4799" s="555"/>
    </row>
    <row r="4800" spans="1:1">
      <c r="A4800" s="555"/>
    </row>
    <row r="4801" spans="1:1">
      <c r="A4801" s="555"/>
    </row>
    <row r="4802" spans="1:1">
      <c r="A4802" s="555"/>
    </row>
    <row r="4803" spans="1:1">
      <c r="A4803" s="555"/>
    </row>
    <row r="4804" spans="1:1">
      <c r="A4804" s="555"/>
    </row>
    <row r="4805" spans="1:1">
      <c r="A4805" s="555"/>
    </row>
    <row r="4806" spans="1:1">
      <c r="A4806" s="555"/>
    </row>
    <row r="4807" spans="1:1">
      <c r="A4807" s="555"/>
    </row>
    <row r="4808" spans="1:1">
      <c r="A4808" s="555"/>
    </row>
    <row r="4809" spans="1:1">
      <c r="A4809" s="555"/>
    </row>
    <row r="4810" spans="1:1">
      <c r="A4810" s="555"/>
    </row>
    <row r="4811" spans="1:1">
      <c r="A4811" s="555"/>
    </row>
    <row r="4812" spans="1:1">
      <c r="A4812" s="555"/>
    </row>
    <row r="4813" spans="1:1">
      <c r="A4813" s="555"/>
    </row>
    <row r="4814" spans="1:1">
      <c r="A4814" s="555"/>
    </row>
    <row r="4815" spans="1:1">
      <c r="A4815" s="555"/>
    </row>
    <row r="4816" spans="1:1">
      <c r="A4816" s="555"/>
    </row>
    <row r="4817" spans="1:1">
      <c r="A4817" s="555"/>
    </row>
    <row r="4818" spans="1:1">
      <c r="A4818" s="555"/>
    </row>
    <row r="4819" spans="1:1">
      <c r="A4819" s="555"/>
    </row>
    <row r="4820" spans="1:1">
      <c r="A4820" s="555"/>
    </row>
    <row r="4821" spans="1:1">
      <c r="A4821" s="555"/>
    </row>
    <row r="4822" spans="1:1">
      <c r="A4822" s="555"/>
    </row>
    <row r="4823" spans="1:1">
      <c r="A4823" s="555"/>
    </row>
    <row r="4824" spans="1:1">
      <c r="A4824" s="555"/>
    </row>
    <row r="4825" spans="1:1">
      <c r="A4825" s="555"/>
    </row>
    <row r="4826" spans="1:1">
      <c r="A4826" s="555"/>
    </row>
    <row r="4827" spans="1:1">
      <c r="A4827" s="555"/>
    </row>
    <row r="4828" spans="1:1">
      <c r="A4828" s="555"/>
    </row>
    <row r="4829" spans="1:1">
      <c r="A4829" s="555"/>
    </row>
    <row r="4830" spans="1:1">
      <c r="A4830" s="555"/>
    </row>
    <row r="4831" spans="1:1">
      <c r="A4831" s="555"/>
    </row>
    <row r="4832" spans="1:1">
      <c r="A4832" s="555"/>
    </row>
    <row r="4833" spans="1:1">
      <c r="A4833" s="555"/>
    </row>
    <row r="4834" spans="1:1">
      <c r="A4834" s="555"/>
    </row>
    <row r="4835" spans="1:1">
      <c r="A4835" s="555"/>
    </row>
    <row r="4836" spans="1:1">
      <c r="A4836" s="555"/>
    </row>
    <row r="4837" spans="1:1">
      <c r="A4837" s="555"/>
    </row>
    <row r="4838" spans="1:1">
      <c r="A4838" s="555"/>
    </row>
    <row r="4839" spans="1:1">
      <c r="A4839" s="555"/>
    </row>
    <row r="4840" spans="1:1">
      <c r="A4840" s="555"/>
    </row>
    <row r="4841" spans="1:1">
      <c r="A4841" s="555"/>
    </row>
    <row r="4842" spans="1:1">
      <c r="A4842" s="555"/>
    </row>
    <row r="4843" spans="1:1">
      <c r="A4843" s="555"/>
    </row>
    <row r="4844" spans="1:1">
      <c r="A4844" s="555"/>
    </row>
    <row r="4845" spans="1:1">
      <c r="A4845" s="555"/>
    </row>
    <row r="4846" spans="1:1">
      <c r="A4846" s="555"/>
    </row>
    <row r="4847" spans="1:1">
      <c r="A4847" s="555"/>
    </row>
    <row r="4848" spans="1:1">
      <c r="A4848" s="555"/>
    </row>
    <row r="4849" spans="1:1">
      <c r="A4849" s="555"/>
    </row>
    <row r="4850" spans="1:1">
      <c r="A4850" s="555"/>
    </row>
    <row r="4851" spans="1:1">
      <c r="A4851" s="555"/>
    </row>
    <row r="4852" spans="1:1">
      <c r="A4852" s="555"/>
    </row>
    <row r="4853" spans="1:1">
      <c r="A4853" s="555"/>
    </row>
    <row r="4854" spans="1:1">
      <c r="A4854" s="555"/>
    </row>
    <row r="4855" spans="1:1">
      <c r="A4855" s="555"/>
    </row>
    <row r="4856" spans="1:1">
      <c r="A4856" s="555"/>
    </row>
    <row r="4857" spans="1:1">
      <c r="A4857" s="555"/>
    </row>
    <row r="4858" spans="1:1">
      <c r="A4858" s="555"/>
    </row>
    <row r="4859" spans="1:1">
      <c r="A4859" s="555"/>
    </row>
    <row r="4860" spans="1:1">
      <c r="A4860" s="555"/>
    </row>
    <row r="4861" spans="1:1">
      <c r="A4861" s="555"/>
    </row>
    <row r="4862" spans="1:1">
      <c r="A4862" s="555"/>
    </row>
    <row r="4863" spans="1:1">
      <c r="A4863" s="555"/>
    </row>
    <row r="4864" spans="1:1">
      <c r="A4864" s="555"/>
    </row>
    <row r="4865" spans="1:1">
      <c r="A4865" s="555"/>
    </row>
    <row r="4866" spans="1:1">
      <c r="A4866" s="555"/>
    </row>
    <row r="4867" spans="1:1">
      <c r="A4867" s="555"/>
    </row>
    <row r="4868" spans="1:1">
      <c r="A4868" s="555"/>
    </row>
    <row r="4869" spans="1:1">
      <c r="A4869" s="555"/>
    </row>
    <row r="4870" spans="1:1">
      <c r="A4870" s="555"/>
    </row>
    <row r="4871" spans="1:1">
      <c r="A4871" s="555"/>
    </row>
    <row r="4872" spans="1:1">
      <c r="A4872" s="555"/>
    </row>
    <row r="4873" spans="1:1">
      <c r="A4873" s="555"/>
    </row>
    <row r="4874" spans="1:1">
      <c r="A4874" s="555"/>
    </row>
    <row r="4875" spans="1:1">
      <c r="A4875" s="555"/>
    </row>
    <row r="4876" spans="1:1">
      <c r="A4876" s="555"/>
    </row>
    <row r="4877" spans="1:1">
      <c r="A4877" s="555"/>
    </row>
    <row r="4878" spans="1:1">
      <c r="A4878" s="555"/>
    </row>
    <row r="4879" spans="1:1">
      <c r="A4879" s="555"/>
    </row>
    <row r="4880" spans="1:1">
      <c r="A4880" s="555"/>
    </row>
    <row r="4881" spans="1:1">
      <c r="A4881" s="555"/>
    </row>
    <row r="4882" spans="1:1">
      <c r="A4882" s="555"/>
    </row>
    <row r="4883" spans="1:1">
      <c r="A4883" s="555"/>
    </row>
    <row r="4884" spans="1:1">
      <c r="A4884" s="555"/>
    </row>
    <row r="4885" spans="1:1">
      <c r="A4885" s="555"/>
    </row>
    <row r="4886" spans="1:1">
      <c r="A4886" s="555"/>
    </row>
    <row r="4887" spans="1:1">
      <c r="A4887" s="555"/>
    </row>
    <row r="4888" spans="1:1">
      <c r="A4888" s="555"/>
    </row>
    <row r="4889" spans="1:1">
      <c r="A4889" s="555"/>
    </row>
    <row r="4890" spans="1:1">
      <c r="A4890" s="555"/>
    </row>
    <row r="4891" spans="1:1">
      <c r="A4891" s="555"/>
    </row>
    <row r="4892" spans="1:1">
      <c r="A4892" s="555"/>
    </row>
    <row r="4893" spans="1:1">
      <c r="A4893" s="555"/>
    </row>
    <row r="4894" spans="1:1">
      <c r="A4894" s="555"/>
    </row>
    <row r="4895" spans="1:1">
      <c r="A4895" s="555"/>
    </row>
    <row r="4896" spans="1:1">
      <c r="A4896" s="555"/>
    </row>
    <row r="4897" spans="1:1">
      <c r="A4897" s="555"/>
    </row>
    <row r="4898" spans="1:1">
      <c r="A4898" s="555"/>
    </row>
    <row r="4899" spans="1:1">
      <c r="A4899" s="555"/>
    </row>
    <row r="4900" spans="1:1">
      <c r="A4900" s="555"/>
    </row>
    <row r="4901" spans="1:1">
      <c r="A4901" s="555"/>
    </row>
    <row r="4902" spans="1:1">
      <c r="A4902" s="555"/>
    </row>
    <row r="4903" spans="1:1">
      <c r="A4903" s="555"/>
    </row>
    <row r="4904" spans="1:1">
      <c r="A4904" s="555"/>
    </row>
    <row r="4905" spans="1:1">
      <c r="A4905" s="555"/>
    </row>
    <row r="4906" spans="1:1">
      <c r="A4906" s="555"/>
    </row>
    <row r="4907" spans="1:1">
      <c r="A4907" s="555"/>
    </row>
    <row r="4908" spans="1:1">
      <c r="A4908" s="555"/>
    </row>
    <row r="4909" spans="1:1">
      <c r="A4909" s="555"/>
    </row>
    <row r="4910" spans="1:1">
      <c r="A4910" s="555"/>
    </row>
    <row r="4911" spans="1:1">
      <c r="A4911" s="555"/>
    </row>
    <row r="4912" spans="1:1">
      <c r="A4912" s="555"/>
    </row>
    <row r="4913" spans="1:1">
      <c r="A4913" s="555"/>
    </row>
    <row r="4914" spans="1:1">
      <c r="A4914" s="555"/>
    </row>
    <row r="4915" spans="1:1">
      <c r="A4915" s="555"/>
    </row>
    <row r="4916" spans="1:1">
      <c r="A4916" s="555"/>
    </row>
    <row r="4917" spans="1:1">
      <c r="A4917" s="555"/>
    </row>
    <row r="4918" spans="1:1">
      <c r="A4918" s="555"/>
    </row>
    <row r="4919" spans="1:1">
      <c r="A4919" s="555"/>
    </row>
    <row r="4920" spans="1:1">
      <c r="A4920" s="555"/>
    </row>
    <row r="4921" spans="1:1">
      <c r="A4921" s="555"/>
    </row>
    <row r="4922" spans="1:1">
      <c r="A4922" s="555"/>
    </row>
    <row r="4923" spans="1:1">
      <c r="A4923" s="555"/>
    </row>
    <row r="4924" spans="1:1">
      <c r="A4924" s="555"/>
    </row>
    <row r="4925" spans="1:1">
      <c r="A4925" s="555"/>
    </row>
    <row r="4926" spans="1:1">
      <c r="A4926" s="555"/>
    </row>
    <row r="4927" spans="1:1">
      <c r="A4927" s="555"/>
    </row>
    <row r="4928" spans="1:1">
      <c r="A4928" s="555"/>
    </row>
    <row r="4929" spans="1:1">
      <c r="A4929" s="555"/>
    </row>
    <row r="4930" spans="1:1">
      <c r="A4930" s="555"/>
    </row>
    <row r="4931" spans="1:1">
      <c r="A4931" s="555"/>
    </row>
    <row r="4932" spans="1:1">
      <c r="A4932" s="555"/>
    </row>
    <row r="4933" spans="1:1">
      <c r="A4933" s="555"/>
    </row>
    <row r="4934" spans="1:1">
      <c r="A4934" s="555"/>
    </row>
    <row r="4935" spans="1:1">
      <c r="A4935" s="555"/>
    </row>
    <row r="4936" spans="1:1">
      <c r="A4936" s="555"/>
    </row>
    <row r="4937" spans="1:1">
      <c r="A4937" s="555"/>
    </row>
    <row r="4938" spans="1:1">
      <c r="A4938" s="555"/>
    </row>
    <row r="4939" spans="1:1">
      <c r="A4939" s="555"/>
    </row>
    <row r="4940" spans="1:1">
      <c r="A4940" s="555"/>
    </row>
    <row r="4941" spans="1:1">
      <c r="A4941" s="555"/>
    </row>
    <row r="4942" spans="1:1">
      <c r="A4942" s="555"/>
    </row>
    <row r="4943" spans="1:1">
      <c r="A4943" s="555"/>
    </row>
    <row r="4944" spans="1:1">
      <c r="A4944" s="555"/>
    </row>
    <row r="4945" spans="1:1">
      <c r="A4945" s="555"/>
    </row>
    <row r="4946" spans="1:1">
      <c r="A4946" s="555"/>
    </row>
    <row r="4947" spans="1:1">
      <c r="A4947" s="555"/>
    </row>
    <row r="4948" spans="1:1">
      <c r="A4948" s="555"/>
    </row>
    <row r="4949" spans="1:1">
      <c r="A4949" s="555"/>
    </row>
    <row r="4950" spans="1:1">
      <c r="A4950" s="555"/>
    </row>
    <row r="4951" spans="1:1">
      <c r="A4951" s="555"/>
    </row>
    <row r="4952" spans="1:1">
      <c r="A4952" s="555"/>
    </row>
    <row r="4953" spans="1:1">
      <c r="A4953" s="555"/>
    </row>
    <row r="4954" spans="1:1">
      <c r="A4954" s="555"/>
    </row>
    <row r="4955" spans="1:1">
      <c r="A4955" s="555"/>
    </row>
    <row r="4956" spans="1:1">
      <c r="A4956" s="555"/>
    </row>
    <row r="4957" spans="1:1">
      <c r="A4957" s="555"/>
    </row>
    <row r="4958" spans="1:1">
      <c r="A4958" s="555"/>
    </row>
    <row r="4959" spans="1:1">
      <c r="A4959" s="555"/>
    </row>
    <row r="4960" spans="1:1">
      <c r="A4960" s="555"/>
    </row>
    <row r="4961" spans="1:1">
      <c r="A4961" s="555"/>
    </row>
    <row r="4962" spans="1:1">
      <c r="A4962" s="555"/>
    </row>
    <row r="4963" spans="1:1">
      <c r="A4963" s="555"/>
    </row>
    <row r="4964" spans="1:1">
      <c r="A4964" s="555"/>
    </row>
    <row r="4965" spans="1:1">
      <c r="A4965" s="555"/>
    </row>
    <row r="4966" spans="1:1">
      <c r="A4966" s="555"/>
    </row>
    <row r="4967" spans="1:1">
      <c r="A4967" s="555"/>
    </row>
    <row r="4968" spans="1:1">
      <c r="A4968" s="555"/>
    </row>
    <row r="4969" spans="1:1">
      <c r="A4969" s="555"/>
    </row>
    <row r="4970" spans="1:1">
      <c r="A4970" s="555"/>
    </row>
    <row r="4971" spans="1:1">
      <c r="A4971" s="555"/>
    </row>
    <row r="4972" spans="1:1">
      <c r="A4972" s="555"/>
    </row>
    <row r="4973" spans="1:1">
      <c r="A4973" s="555"/>
    </row>
    <row r="4974" spans="1:1">
      <c r="A4974" s="555"/>
    </row>
    <row r="4975" spans="1:1">
      <c r="A4975" s="555"/>
    </row>
    <row r="4976" spans="1:1">
      <c r="A4976" s="555"/>
    </row>
    <row r="4977" spans="1:1">
      <c r="A4977" s="555"/>
    </row>
    <row r="4978" spans="1:1">
      <c r="A4978" s="555"/>
    </row>
    <row r="4979" spans="1:1">
      <c r="A4979" s="555"/>
    </row>
    <row r="4980" spans="1:1">
      <c r="A4980" s="555"/>
    </row>
    <row r="4981" spans="1:1">
      <c r="A4981" s="555"/>
    </row>
    <row r="4982" spans="1:1">
      <c r="A4982" s="555"/>
    </row>
    <row r="4983" spans="1:1">
      <c r="A4983" s="555"/>
    </row>
    <row r="4984" spans="1:1">
      <c r="A4984" s="555"/>
    </row>
    <row r="4985" spans="1:1">
      <c r="A4985" s="555"/>
    </row>
    <row r="4986" spans="1:1">
      <c r="A4986" s="555"/>
    </row>
    <row r="4987" spans="1:1">
      <c r="A4987" s="555"/>
    </row>
    <row r="4988" spans="1:1">
      <c r="A4988" s="555"/>
    </row>
    <row r="4989" spans="1:1">
      <c r="A4989" s="555"/>
    </row>
    <row r="4990" spans="1:1">
      <c r="A4990" s="555"/>
    </row>
    <row r="4991" spans="1:1">
      <c r="A4991" s="555"/>
    </row>
    <row r="4992" spans="1:1">
      <c r="A4992" s="555"/>
    </row>
    <row r="4993" spans="1:1">
      <c r="A4993" s="555"/>
    </row>
    <row r="4994" spans="1:1">
      <c r="A4994" s="555"/>
    </row>
    <row r="4995" spans="1:1">
      <c r="A4995" s="555"/>
    </row>
    <row r="4996" spans="1:1">
      <c r="A4996" s="555"/>
    </row>
    <row r="4997" spans="1:1">
      <c r="A4997" s="555"/>
    </row>
    <row r="4998" spans="1:1">
      <c r="A4998" s="555"/>
    </row>
    <row r="4999" spans="1:1">
      <c r="A4999" s="555"/>
    </row>
    <row r="5000" spans="1:1">
      <c r="A5000" s="555"/>
    </row>
    <row r="5001" spans="1:1">
      <c r="A5001" s="555"/>
    </row>
    <row r="5002" spans="1:1">
      <c r="A5002" s="555"/>
    </row>
    <row r="5003" spans="1:1">
      <c r="A5003" s="555"/>
    </row>
    <row r="5004" spans="1:1">
      <c r="A5004" s="555"/>
    </row>
    <row r="5005" spans="1:1">
      <c r="A5005" s="555"/>
    </row>
    <row r="5006" spans="1:1">
      <c r="A5006" s="555"/>
    </row>
    <row r="5007" spans="1:1">
      <c r="A5007" s="555"/>
    </row>
    <row r="5008" spans="1:1">
      <c r="A5008" s="555"/>
    </row>
    <row r="5009" spans="1:1">
      <c r="A5009" s="555"/>
    </row>
    <row r="5010" spans="1:1">
      <c r="A5010" s="555"/>
    </row>
    <row r="5011" spans="1:1">
      <c r="A5011" s="555"/>
    </row>
    <row r="5012" spans="1:1">
      <c r="A5012" s="555"/>
    </row>
    <row r="5013" spans="1:1">
      <c r="A5013" s="555"/>
    </row>
    <row r="5014" spans="1:1">
      <c r="A5014" s="555"/>
    </row>
    <row r="5015" spans="1:1">
      <c r="A5015" s="555"/>
    </row>
    <row r="5016" spans="1:1">
      <c r="A5016" s="555"/>
    </row>
    <row r="5017" spans="1:1">
      <c r="A5017" s="555"/>
    </row>
    <row r="5018" spans="1:1">
      <c r="A5018" s="555"/>
    </row>
    <row r="5019" spans="1:1">
      <c r="A5019" s="555"/>
    </row>
    <row r="5020" spans="1:1">
      <c r="A5020" s="555"/>
    </row>
    <row r="5021" spans="1:1">
      <c r="A5021" s="555"/>
    </row>
    <row r="5022" spans="1:1">
      <c r="A5022" s="555"/>
    </row>
    <row r="5023" spans="1:1">
      <c r="A5023" s="555"/>
    </row>
    <row r="5024" spans="1:1">
      <c r="A5024" s="555"/>
    </row>
    <row r="5025" spans="1:1">
      <c r="A5025" s="555"/>
    </row>
    <row r="5026" spans="1:1">
      <c r="A5026" s="555"/>
    </row>
    <row r="5027" spans="1:1">
      <c r="A5027" s="555"/>
    </row>
    <row r="5028" spans="1:1">
      <c r="A5028" s="555"/>
    </row>
    <row r="5029" spans="1:1">
      <c r="A5029" s="555"/>
    </row>
    <row r="5030" spans="1:1">
      <c r="A5030" s="555"/>
    </row>
    <row r="5031" spans="1:1">
      <c r="A5031" s="555"/>
    </row>
    <row r="5032" spans="1:1">
      <c r="A5032" s="555"/>
    </row>
    <row r="5033" spans="1:1">
      <c r="A5033" s="555"/>
    </row>
    <row r="5034" spans="1:1">
      <c r="A5034" s="555"/>
    </row>
    <row r="5035" spans="1:1">
      <c r="A5035" s="555"/>
    </row>
    <row r="5036" spans="1:1">
      <c r="A5036" s="555"/>
    </row>
    <row r="5037" spans="1:1">
      <c r="A5037" s="555"/>
    </row>
    <row r="5038" spans="1:1">
      <c r="A5038" s="555"/>
    </row>
    <row r="5039" spans="1:1">
      <c r="A5039" s="555"/>
    </row>
    <row r="5040" spans="1:1">
      <c r="A5040" s="555"/>
    </row>
    <row r="5041" spans="1:1">
      <c r="A5041" s="555"/>
    </row>
    <row r="5042" spans="1:1">
      <c r="A5042" s="555"/>
    </row>
    <row r="5043" spans="1:1">
      <c r="A5043" s="555"/>
    </row>
    <row r="5044" spans="1:1">
      <c r="A5044" s="555"/>
    </row>
    <row r="5045" spans="1:1">
      <c r="A5045" s="555"/>
    </row>
    <row r="5046" spans="1:1">
      <c r="A5046" s="555"/>
    </row>
    <row r="5047" spans="1:1">
      <c r="A5047" s="555"/>
    </row>
    <row r="5048" spans="1:1">
      <c r="A5048" s="555"/>
    </row>
    <row r="5049" spans="1:1">
      <c r="A5049" s="555"/>
    </row>
    <row r="5050" spans="1:1">
      <c r="A5050" s="555"/>
    </row>
    <row r="5051" spans="1:1">
      <c r="A5051" s="555"/>
    </row>
    <row r="5052" spans="1:1">
      <c r="A5052" s="555"/>
    </row>
    <row r="5053" spans="1:1">
      <c r="A5053" s="555"/>
    </row>
    <row r="5054" spans="1:1">
      <c r="A5054" s="555"/>
    </row>
    <row r="5055" spans="1:1">
      <c r="A5055" s="555"/>
    </row>
    <row r="5056" spans="1:1">
      <c r="A5056" s="555"/>
    </row>
    <row r="5057" spans="1:1">
      <c r="A5057" s="555"/>
    </row>
    <row r="5058" spans="1:1">
      <c r="A5058" s="555"/>
    </row>
    <row r="5059" spans="1:1">
      <c r="A5059" s="555"/>
    </row>
    <row r="5060" spans="1:1">
      <c r="A5060" s="555"/>
    </row>
    <row r="5061" spans="1:1">
      <c r="A5061" s="555"/>
    </row>
    <row r="5062" spans="1:1">
      <c r="A5062" s="555"/>
    </row>
    <row r="5063" spans="1:1">
      <c r="A5063" s="555"/>
    </row>
    <row r="5064" spans="1:1">
      <c r="A5064" s="555"/>
    </row>
    <row r="5065" spans="1:1">
      <c r="A5065" s="555"/>
    </row>
    <row r="5066" spans="1:1">
      <c r="A5066" s="555"/>
    </row>
    <row r="5067" spans="1:1">
      <c r="A5067" s="555"/>
    </row>
    <row r="5068" spans="1:1">
      <c r="A5068" s="555"/>
    </row>
    <row r="5069" spans="1:1">
      <c r="A5069" s="555"/>
    </row>
    <row r="5070" spans="1:1">
      <c r="A5070" s="555"/>
    </row>
    <row r="5071" spans="1:1">
      <c r="A5071" s="555"/>
    </row>
    <row r="5072" spans="1:1">
      <c r="A5072" s="555"/>
    </row>
    <row r="5073" spans="1:1">
      <c r="A5073" s="555"/>
    </row>
    <row r="5074" spans="1:1">
      <c r="A5074" s="555"/>
    </row>
    <row r="5075" spans="1:1">
      <c r="A5075" s="555"/>
    </row>
    <row r="5076" spans="1:1">
      <c r="A5076" s="555"/>
    </row>
    <row r="5077" spans="1:1">
      <c r="A5077" s="555"/>
    </row>
    <row r="5078" spans="1:1">
      <c r="A5078" s="555"/>
    </row>
    <row r="5079" spans="1:1">
      <c r="A5079" s="555"/>
    </row>
    <row r="5080" spans="1:1">
      <c r="A5080" s="555"/>
    </row>
    <row r="5081" spans="1:1">
      <c r="A5081" s="555"/>
    </row>
    <row r="5082" spans="1:1">
      <c r="A5082" s="555"/>
    </row>
    <row r="5083" spans="1:1">
      <c r="A5083" s="555"/>
    </row>
    <row r="5084" spans="1:1">
      <c r="A5084" s="555"/>
    </row>
    <row r="5085" spans="1:1">
      <c r="A5085" s="555"/>
    </row>
    <row r="5086" spans="1:1">
      <c r="A5086" s="555"/>
    </row>
    <row r="5087" spans="1:1">
      <c r="A5087" s="555"/>
    </row>
    <row r="5088" spans="1:1">
      <c r="A5088" s="555"/>
    </row>
    <row r="5089" spans="1:1">
      <c r="A5089" s="555"/>
    </row>
    <row r="5090" spans="1:1">
      <c r="A5090" s="555"/>
    </row>
    <row r="5091" spans="1:1">
      <c r="A5091" s="555"/>
    </row>
    <row r="5092" spans="1:1">
      <c r="A5092" s="555"/>
    </row>
    <row r="5093" spans="1:1">
      <c r="A5093" s="555"/>
    </row>
    <row r="5094" spans="1:1">
      <c r="A5094" s="555"/>
    </row>
    <row r="5095" spans="1:1">
      <c r="A5095" s="555"/>
    </row>
    <row r="5096" spans="1:1">
      <c r="A5096" s="555"/>
    </row>
    <row r="5097" spans="1:1">
      <c r="A5097" s="555"/>
    </row>
    <row r="5098" spans="1:1">
      <c r="A5098" s="555"/>
    </row>
    <row r="5099" spans="1:1">
      <c r="A5099" s="555"/>
    </row>
    <row r="5100" spans="1:1">
      <c r="A5100" s="555"/>
    </row>
    <row r="5101" spans="1:1">
      <c r="A5101" s="555"/>
    </row>
    <row r="5102" spans="1:1">
      <c r="A5102" s="555"/>
    </row>
    <row r="5103" spans="1:1">
      <c r="A5103" s="555"/>
    </row>
    <row r="5104" spans="1:1">
      <c r="A5104" s="555"/>
    </row>
    <row r="5105" spans="1:1">
      <c r="A5105" s="555"/>
    </row>
    <row r="5106" spans="1:1">
      <c r="A5106" s="555"/>
    </row>
    <row r="5107" spans="1:1">
      <c r="A5107" s="555"/>
    </row>
    <row r="5108" spans="1:1">
      <c r="A5108" s="555"/>
    </row>
    <row r="5109" spans="1:1">
      <c r="A5109" s="555"/>
    </row>
    <row r="5110" spans="1:1">
      <c r="A5110" s="555"/>
    </row>
    <row r="5111" spans="1:1">
      <c r="A5111" s="555"/>
    </row>
    <row r="5112" spans="1:1">
      <c r="A5112" s="555"/>
    </row>
    <row r="5113" spans="1:1">
      <c r="A5113" s="555"/>
    </row>
    <row r="5114" spans="1:1">
      <c r="A5114" s="555"/>
    </row>
    <row r="5115" spans="1:1">
      <c r="A5115" s="555"/>
    </row>
    <row r="5116" spans="1:1">
      <c r="A5116" s="555"/>
    </row>
    <row r="5117" spans="1:1">
      <c r="A5117" s="555"/>
    </row>
    <row r="5118" spans="1:1">
      <c r="A5118" s="555"/>
    </row>
    <row r="5119" spans="1:1">
      <c r="A5119" s="555"/>
    </row>
    <row r="5120" spans="1:1">
      <c r="A5120" s="555"/>
    </row>
    <row r="5121" spans="1:1">
      <c r="A5121" s="555"/>
    </row>
    <row r="5122" spans="1:1">
      <c r="A5122" s="555"/>
    </row>
    <row r="5123" spans="1:1">
      <c r="A5123" s="555"/>
    </row>
    <row r="5124" spans="1:1">
      <c r="A5124" s="555"/>
    </row>
    <row r="5125" spans="1:1">
      <c r="A5125" s="555"/>
    </row>
    <row r="5126" spans="1:1">
      <c r="A5126" s="555"/>
    </row>
    <row r="5127" spans="1:1">
      <c r="A5127" s="555"/>
    </row>
    <row r="5128" spans="1:1">
      <c r="A5128" s="555"/>
    </row>
    <row r="5129" spans="1:1">
      <c r="A5129" s="555"/>
    </row>
    <row r="5130" spans="1:1">
      <c r="A5130" s="555"/>
    </row>
    <row r="5131" spans="1:1">
      <c r="A5131" s="555"/>
    </row>
    <row r="5132" spans="1:1">
      <c r="A5132" s="555"/>
    </row>
    <row r="5133" spans="1:1">
      <c r="A5133" s="555"/>
    </row>
    <row r="5134" spans="1:1">
      <c r="A5134" s="555"/>
    </row>
    <row r="5135" spans="1:1">
      <c r="A5135" s="555"/>
    </row>
    <row r="5136" spans="1:1">
      <c r="A5136" s="555"/>
    </row>
    <row r="5137" spans="1:1">
      <c r="A5137" s="555"/>
    </row>
    <row r="5138" spans="1:1">
      <c r="A5138" s="555"/>
    </row>
    <row r="5139" spans="1:1">
      <c r="A5139" s="555"/>
    </row>
    <row r="5140" spans="1:1">
      <c r="A5140" s="555"/>
    </row>
    <row r="5141" spans="1:1">
      <c r="A5141" s="555"/>
    </row>
    <row r="5142" spans="1:1">
      <c r="A5142" s="555"/>
    </row>
    <row r="5143" spans="1:1">
      <c r="A5143" s="555"/>
    </row>
    <row r="5144" spans="1:1">
      <c r="A5144" s="555"/>
    </row>
    <row r="5145" spans="1:1">
      <c r="A5145" s="555"/>
    </row>
    <row r="5146" spans="1:1">
      <c r="A5146" s="555"/>
    </row>
    <row r="5147" spans="1:1">
      <c r="A5147" s="555"/>
    </row>
    <row r="5148" spans="1:1">
      <c r="A5148" s="555"/>
    </row>
    <row r="5149" spans="1:1">
      <c r="A5149" s="555"/>
    </row>
    <row r="5150" spans="1:1">
      <c r="A5150" s="555"/>
    </row>
    <row r="5151" spans="1:1">
      <c r="A5151" s="555"/>
    </row>
    <row r="5152" spans="1:1">
      <c r="A5152" s="555"/>
    </row>
    <row r="5153" spans="1:1">
      <c r="A5153" s="555"/>
    </row>
    <row r="5154" spans="1:1">
      <c r="A5154" s="555"/>
    </row>
    <row r="5155" spans="1:1">
      <c r="A5155" s="555"/>
    </row>
    <row r="5156" spans="1:1">
      <c r="A5156" s="555"/>
    </row>
    <row r="5157" spans="1:1">
      <c r="A5157" s="555"/>
    </row>
    <row r="5158" spans="1:1">
      <c r="A5158" s="555"/>
    </row>
    <row r="5159" spans="1:1">
      <c r="A5159" s="555"/>
    </row>
    <row r="5160" spans="1:1">
      <c r="A5160" s="555"/>
    </row>
    <row r="5161" spans="1:1">
      <c r="A5161" s="555"/>
    </row>
    <row r="5162" spans="1:1">
      <c r="A5162" s="555"/>
    </row>
    <row r="5163" spans="1:1">
      <c r="A5163" s="555"/>
    </row>
    <row r="5164" spans="1:1">
      <c r="A5164" s="555"/>
    </row>
    <row r="5165" spans="1:1">
      <c r="A5165" s="555"/>
    </row>
    <row r="5166" spans="1:1">
      <c r="A5166" s="555"/>
    </row>
    <row r="5167" spans="1:1">
      <c r="A5167" s="555"/>
    </row>
    <row r="5168" spans="1:1">
      <c r="A5168" s="555"/>
    </row>
    <row r="5169" spans="1:1">
      <c r="A5169" s="555"/>
    </row>
    <row r="5170" spans="1:1">
      <c r="A5170" s="555"/>
    </row>
    <row r="5171" spans="1:1">
      <c r="A5171" s="555"/>
    </row>
    <row r="5172" spans="1:1">
      <c r="A5172" s="555"/>
    </row>
    <row r="5173" spans="1:1">
      <c r="A5173" s="555"/>
    </row>
    <row r="5174" spans="1:1">
      <c r="A5174" s="555"/>
    </row>
    <row r="5175" spans="1:1">
      <c r="A5175" s="555"/>
    </row>
    <row r="5176" spans="1:1">
      <c r="A5176" s="555"/>
    </row>
    <row r="5177" spans="1:1">
      <c r="A5177" s="555"/>
    </row>
    <row r="5178" spans="1:1">
      <c r="A5178" s="555"/>
    </row>
    <row r="5179" spans="1:1">
      <c r="A5179" s="555"/>
    </row>
    <row r="5180" spans="1:1">
      <c r="A5180" s="555"/>
    </row>
    <row r="5181" spans="1:1">
      <c r="A5181" s="555"/>
    </row>
    <row r="5182" spans="1:1">
      <c r="A5182" s="555"/>
    </row>
    <row r="5183" spans="1:1">
      <c r="A5183" s="555"/>
    </row>
    <row r="5184" spans="1:1">
      <c r="A5184" s="555"/>
    </row>
    <row r="5185" spans="1:1">
      <c r="A5185" s="555"/>
    </row>
    <row r="5186" spans="1:1">
      <c r="A5186" s="555"/>
    </row>
    <row r="5187" spans="1:1">
      <c r="A5187" s="555"/>
    </row>
    <row r="5188" spans="1:1">
      <c r="A5188" s="555"/>
    </row>
    <row r="5189" spans="1:1">
      <c r="A5189" s="555"/>
    </row>
    <row r="5190" spans="1:1">
      <c r="A5190" s="555"/>
    </row>
    <row r="5191" spans="1:1">
      <c r="A5191" s="555"/>
    </row>
    <row r="5192" spans="1:1">
      <c r="A5192" s="555"/>
    </row>
    <row r="5193" spans="1:1">
      <c r="A5193" s="555"/>
    </row>
    <row r="5194" spans="1:1">
      <c r="A5194" s="555"/>
    </row>
    <row r="5195" spans="1:1">
      <c r="A5195" s="555"/>
    </row>
    <row r="5196" spans="1:1">
      <c r="A5196" s="555"/>
    </row>
    <row r="5197" spans="1:1">
      <c r="A5197" s="555"/>
    </row>
    <row r="5198" spans="1:1">
      <c r="A5198" s="555"/>
    </row>
    <row r="5199" spans="1:1">
      <c r="A5199" s="555"/>
    </row>
    <row r="5200" spans="1:1">
      <c r="A5200" s="555"/>
    </row>
    <row r="5201" spans="1:1">
      <c r="A5201" s="555"/>
    </row>
    <row r="5202" spans="1:1">
      <c r="A5202" s="555"/>
    </row>
    <row r="5203" spans="1:1">
      <c r="A5203" s="555"/>
    </row>
    <row r="5204" spans="1:1">
      <c r="A5204" s="555"/>
    </row>
    <row r="5205" spans="1:1">
      <c r="A5205" s="555"/>
    </row>
    <row r="5206" spans="1:1">
      <c r="A5206" s="555"/>
    </row>
    <row r="5207" spans="1:1">
      <c r="A5207" s="555"/>
    </row>
    <row r="5208" spans="1:1">
      <c r="A5208" s="555"/>
    </row>
    <row r="5209" spans="1:1">
      <c r="A5209" s="555"/>
    </row>
    <row r="5210" spans="1:1">
      <c r="A5210" s="555"/>
    </row>
    <row r="5211" spans="1:1">
      <c r="A5211" s="555"/>
    </row>
    <row r="5212" spans="1:1">
      <c r="A5212" s="555"/>
    </row>
    <row r="5213" spans="1:1">
      <c r="A5213" s="555"/>
    </row>
    <row r="5214" spans="1:1">
      <c r="A5214" s="555"/>
    </row>
    <row r="5215" spans="1:1">
      <c r="A5215" s="555"/>
    </row>
    <row r="5216" spans="1:1">
      <c r="A5216" s="555"/>
    </row>
    <row r="5217" spans="1:1">
      <c r="A5217" s="555"/>
    </row>
    <row r="5218" spans="1:1">
      <c r="A5218" s="555"/>
    </row>
    <row r="5219" spans="1:1">
      <c r="A5219" s="555"/>
    </row>
    <row r="5220" spans="1:1">
      <c r="A5220" s="555"/>
    </row>
    <row r="5221" spans="1:1">
      <c r="A5221" s="555"/>
    </row>
    <row r="5222" spans="1:1">
      <c r="A5222" s="555"/>
    </row>
    <row r="5223" spans="1:1">
      <c r="A5223" s="555"/>
    </row>
    <row r="5224" spans="1:1">
      <c r="A5224" s="555"/>
    </row>
    <row r="5225" spans="1:1">
      <c r="A5225" s="555"/>
    </row>
    <row r="5226" spans="1:1">
      <c r="A5226" s="555"/>
    </row>
    <row r="5227" spans="1:1">
      <c r="A5227" s="555"/>
    </row>
    <row r="5228" spans="1:1">
      <c r="A5228" s="555"/>
    </row>
    <row r="5229" spans="1:1">
      <c r="A5229" s="555"/>
    </row>
    <row r="5230" spans="1:1">
      <c r="A5230" s="555"/>
    </row>
    <row r="5231" spans="1:1">
      <c r="A5231" s="555"/>
    </row>
    <row r="5232" spans="1:1">
      <c r="A5232" s="555"/>
    </row>
    <row r="5233" spans="1:1">
      <c r="A5233" s="555"/>
    </row>
    <row r="5234" spans="1:1">
      <c r="A5234" s="555"/>
    </row>
    <row r="5235" spans="1:1">
      <c r="A5235" s="555"/>
    </row>
    <row r="5236" spans="1:1">
      <c r="A5236" s="555"/>
    </row>
    <row r="5237" spans="1:1">
      <c r="A5237" s="555"/>
    </row>
    <row r="5238" spans="1:1">
      <c r="A5238" s="555"/>
    </row>
    <row r="5239" spans="1:1">
      <c r="A5239" s="555"/>
    </row>
    <row r="5240" spans="1:1">
      <c r="A5240" s="555"/>
    </row>
    <row r="5241" spans="1:1">
      <c r="A5241" s="555"/>
    </row>
    <row r="5242" spans="1:1">
      <c r="A5242" s="555"/>
    </row>
    <row r="5243" spans="1:1">
      <c r="A5243" s="555"/>
    </row>
    <row r="5244" spans="1:1">
      <c r="A5244" s="555"/>
    </row>
    <row r="5245" spans="1:1">
      <c r="A5245" s="555"/>
    </row>
    <row r="5246" spans="1:1">
      <c r="A5246" s="555"/>
    </row>
    <row r="5247" spans="1:1">
      <c r="A5247" s="555"/>
    </row>
    <row r="5248" spans="1:1">
      <c r="A5248" s="555"/>
    </row>
    <row r="5249" spans="1:1">
      <c r="A5249" s="555"/>
    </row>
    <row r="5250" spans="1:1">
      <c r="A5250" s="555"/>
    </row>
    <row r="5251" spans="1:1">
      <c r="A5251" s="555"/>
    </row>
    <row r="5252" spans="1:1">
      <c r="A5252" s="555"/>
    </row>
    <row r="5253" spans="1:1">
      <c r="A5253" s="555"/>
    </row>
    <row r="5254" spans="1:1">
      <c r="A5254" s="555"/>
    </row>
    <row r="5255" spans="1:1">
      <c r="A5255" s="555"/>
    </row>
    <row r="5256" spans="1:1">
      <c r="A5256" s="555"/>
    </row>
    <row r="5257" spans="1:1">
      <c r="A5257" s="555"/>
    </row>
    <row r="5258" spans="1:1">
      <c r="A5258" s="555"/>
    </row>
    <row r="5259" spans="1:1">
      <c r="A5259" s="555"/>
    </row>
    <row r="5260" spans="1:1">
      <c r="A5260" s="555"/>
    </row>
    <row r="5261" spans="1:1">
      <c r="A5261" s="555"/>
    </row>
    <row r="5262" spans="1:1">
      <c r="A5262" s="555"/>
    </row>
    <row r="5263" spans="1:1">
      <c r="A5263" s="555"/>
    </row>
    <row r="5264" spans="1:1">
      <c r="A5264" s="555"/>
    </row>
    <row r="5265" spans="1:1">
      <c r="A5265" s="555"/>
    </row>
    <row r="5266" spans="1:1">
      <c r="A5266" s="555"/>
    </row>
    <row r="5267" spans="1:1">
      <c r="A5267" s="555"/>
    </row>
    <row r="5268" spans="1:1">
      <c r="A5268" s="555"/>
    </row>
    <row r="5269" spans="1:1">
      <c r="A5269" s="555"/>
    </row>
    <row r="5270" spans="1:1">
      <c r="A5270" s="555"/>
    </row>
    <row r="5271" spans="1:1">
      <c r="A5271" s="555"/>
    </row>
    <row r="5272" spans="1:1">
      <c r="A5272" s="555"/>
    </row>
    <row r="5273" spans="1:1">
      <c r="A5273" s="555"/>
    </row>
    <row r="5274" spans="1:1">
      <c r="A5274" s="555"/>
    </row>
    <row r="5275" spans="1:1">
      <c r="A5275" s="555"/>
    </row>
    <row r="5276" spans="1:1">
      <c r="A5276" s="555"/>
    </row>
    <row r="5277" spans="1:1">
      <c r="A5277" s="555"/>
    </row>
    <row r="5278" spans="1:1">
      <c r="A5278" s="555"/>
    </row>
    <row r="5279" spans="1:1">
      <c r="A5279" s="555"/>
    </row>
    <row r="5280" spans="1:1">
      <c r="A5280" s="555"/>
    </row>
    <row r="5281" spans="1:1">
      <c r="A5281" s="555"/>
    </row>
    <row r="5282" spans="1:1">
      <c r="A5282" s="555"/>
    </row>
    <row r="5283" spans="1:1">
      <c r="A5283" s="555"/>
    </row>
    <row r="5284" spans="1:1">
      <c r="A5284" s="555"/>
    </row>
    <row r="5285" spans="1:1">
      <c r="A5285" s="555"/>
    </row>
    <row r="5286" spans="1:1">
      <c r="A5286" s="555"/>
    </row>
    <row r="5287" spans="1:1">
      <c r="A5287" s="555"/>
    </row>
    <row r="5288" spans="1:1">
      <c r="A5288" s="555"/>
    </row>
    <row r="5289" spans="1:1">
      <c r="A5289" s="555"/>
    </row>
    <row r="5290" spans="1:1">
      <c r="A5290" s="555"/>
    </row>
    <row r="5291" spans="1:1">
      <c r="A5291" s="555"/>
    </row>
    <row r="5292" spans="1:1">
      <c r="A5292" s="555"/>
    </row>
    <row r="5293" spans="1:1">
      <c r="A5293" s="555"/>
    </row>
    <row r="5294" spans="1:1">
      <c r="A5294" s="555"/>
    </row>
    <row r="5295" spans="1:1">
      <c r="A5295" s="555"/>
    </row>
    <row r="5296" spans="1:1">
      <c r="A5296" s="555"/>
    </row>
    <row r="5297" spans="1:1">
      <c r="A5297" s="555"/>
    </row>
    <row r="5298" spans="1:1">
      <c r="A5298" s="555"/>
    </row>
    <row r="5299" spans="1:1">
      <c r="A5299" s="555"/>
    </row>
    <row r="5300" spans="1:1">
      <c r="A5300" s="555"/>
    </row>
    <row r="5301" spans="1:1">
      <c r="A5301" s="555"/>
    </row>
    <row r="5302" spans="1:1">
      <c r="A5302" s="555"/>
    </row>
    <row r="5303" spans="1:1">
      <c r="A5303" s="555"/>
    </row>
    <row r="5304" spans="1:1">
      <c r="A5304" s="555"/>
    </row>
    <row r="5305" spans="1:1">
      <c r="A5305" s="555"/>
    </row>
    <row r="5306" spans="1:1">
      <c r="A5306" s="555"/>
    </row>
    <row r="5307" spans="1:1">
      <c r="A5307" s="555"/>
    </row>
    <row r="5308" spans="1:1">
      <c r="A5308" s="555"/>
    </row>
    <row r="5309" spans="1:1">
      <c r="A5309" s="555"/>
    </row>
    <row r="5310" spans="1:1">
      <c r="A5310" s="555"/>
    </row>
    <row r="5311" spans="1:1">
      <c r="A5311" s="555"/>
    </row>
    <row r="5312" spans="1:1">
      <c r="A5312" s="555"/>
    </row>
    <row r="5313" spans="1:1">
      <c r="A5313" s="555"/>
    </row>
    <row r="5314" spans="1:1">
      <c r="A5314" s="555"/>
    </row>
    <row r="5315" spans="1:1">
      <c r="A5315" s="555"/>
    </row>
    <row r="5316" spans="1:1">
      <c r="A5316" s="555"/>
    </row>
    <row r="5317" spans="1:1">
      <c r="A5317" s="555"/>
    </row>
    <row r="5318" spans="1:1">
      <c r="A5318" s="555"/>
    </row>
    <row r="5319" spans="1:1">
      <c r="A5319" s="555"/>
    </row>
    <row r="5320" spans="1:1">
      <c r="A5320" s="555"/>
    </row>
    <row r="5321" spans="1:1">
      <c r="A5321" s="555"/>
    </row>
    <row r="5322" spans="1:1">
      <c r="A5322" s="555"/>
    </row>
    <row r="5323" spans="1:1">
      <c r="A5323" s="555"/>
    </row>
    <row r="5324" spans="1:1">
      <c r="A5324" s="555"/>
    </row>
    <row r="5325" spans="1:1">
      <c r="A5325" s="555"/>
    </row>
    <row r="5326" spans="1:1">
      <c r="A5326" s="555"/>
    </row>
    <row r="5327" spans="1:1">
      <c r="A5327" s="555"/>
    </row>
    <row r="5328" spans="1:1">
      <c r="A5328" s="555"/>
    </row>
    <row r="5329" spans="1:1">
      <c r="A5329" s="555"/>
    </row>
    <row r="5330" spans="1:1">
      <c r="A5330" s="555"/>
    </row>
    <row r="5331" spans="1:1">
      <c r="A5331" s="555"/>
    </row>
    <row r="5332" spans="1:1">
      <c r="A5332" s="555"/>
    </row>
    <row r="5333" spans="1:1">
      <c r="A5333" s="555"/>
    </row>
    <row r="5334" spans="1:1">
      <c r="A5334" s="555"/>
    </row>
    <row r="5335" spans="1:1">
      <c r="A5335" s="555"/>
    </row>
    <row r="5336" spans="1:1">
      <c r="A5336" s="555"/>
    </row>
    <row r="5337" spans="1:1">
      <c r="A5337" s="555"/>
    </row>
    <row r="5338" spans="1:1">
      <c r="A5338" s="555"/>
    </row>
    <row r="5339" spans="1:1">
      <c r="A5339" s="555"/>
    </row>
    <row r="5340" spans="1:1">
      <c r="A5340" s="555"/>
    </row>
    <row r="5341" spans="1:1">
      <c r="A5341" s="555"/>
    </row>
    <row r="5342" spans="1:1">
      <c r="A5342" s="555"/>
    </row>
    <row r="5343" spans="1:1">
      <c r="A5343" s="555"/>
    </row>
    <row r="5344" spans="1:1">
      <c r="A5344" s="555"/>
    </row>
    <row r="5345" spans="1:1">
      <c r="A5345" s="555"/>
    </row>
    <row r="5346" spans="1:1">
      <c r="A5346" s="555"/>
    </row>
    <row r="5347" spans="1:1">
      <c r="A5347" s="555"/>
    </row>
    <row r="5348" spans="1:1">
      <c r="A5348" s="555"/>
    </row>
    <row r="5349" spans="1:1">
      <c r="A5349" s="555"/>
    </row>
    <row r="5350" spans="1:1">
      <c r="A5350" s="555"/>
    </row>
    <row r="5351" spans="1:1">
      <c r="A5351" s="555"/>
    </row>
    <row r="5352" spans="1:1">
      <c r="A5352" s="555"/>
    </row>
    <row r="5353" spans="1:1">
      <c r="A5353" s="555"/>
    </row>
    <row r="5354" spans="1:1">
      <c r="A5354" s="555"/>
    </row>
    <row r="5355" spans="1:1">
      <c r="A5355" s="555"/>
    </row>
    <row r="5356" spans="1:1">
      <c r="A5356" s="555"/>
    </row>
    <row r="5357" spans="1:1">
      <c r="A5357" s="555"/>
    </row>
    <row r="5358" spans="1:1">
      <c r="A5358" s="555"/>
    </row>
    <row r="5359" spans="1:1">
      <c r="A5359" s="555"/>
    </row>
    <row r="5360" spans="1:1">
      <c r="A5360" s="555"/>
    </row>
    <row r="5361" spans="1:1">
      <c r="A5361" s="555"/>
    </row>
    <row r="5362" spans="1:1">
      <c r="A5362" s="555"/>
    </row>
    <row r="5363" spans="1:1">
      <c r="A5363" s="555"/>
    </row>
    <row r="5364" spans="1:1">
      <c r="A5364" s="555"/>
    </row>
    <row r="5365" spans="1:1">
      <c r="A5365" s="555"/>
    </row>
    <row r="5366" spans="1:1">
      <c r="A5366" s="555"/>
    </row>
    <row r="5367" spans="1:1">
      <c r="A5367" s="555"/>
    </row>
    <row r="5368" spans="1:1">
      <c r="A5368" s="555"/>
    </row>
    <row r="5369" spans="1:1">
      <c r="A5369" s="555"/>
    </row>
    <row r="5370" spans="1:1">
      <c r="A5370" s="555"/>
    </row>
    <row r="5371" spans="1:1">
      <c r="A5371" s="555"/>
    </row>
    <row r="5372" spans="1:1">
      <c r="A5372" s="555"/>
    </row>
    <row r="5373" spans="1:1">
      <c r="A5373" s="555"/>
    </row>
    <row r="5374" spans="1:1">
      <c r="A5374" s="555"/>
    </row>
    <row r="5375" spans="1:1">
      <c r="A5375" s="555"/>
    </row>
    <row r="5376" spans="1:1">
      <c r="A5376" s="555"/>
    </row>
    <row r="5377" spans="1:1">
      <c r="A5377" s="555"/>
    </row>
    <row r="5378" spans="1:1">
      <c r="A5378" s="555"/>
    </row>
    <row r="5379" spans="1:1">
      <c r="A5379" s="555"/>
    </row>
    <row r="5380" spans="1:1">
      <c r="A5380" s="555"/>
    </row>
    <row r="5381" spans="1:1">
      <c r="A5381" s="555"/>
    </row>
    <row r="5382" spans="1:1">
      <c r="A5382" s="555"/>
    </row>
    <row r="5383" spans="1:1">
      <c r="A5383" s="555"/>
    </row>
    <row r="5384" spans="1:1">
      <c r="A5384" s="555"/>
    </row>
    <row r="5385" spans="1:1">
      <c r="A5385" s="555"/>
    </row>
    <row r="5386" spans="1:1">
      <c r="A5386" s="555"/>
    </row>
    <row r="5387" spans="1:1">
      <c r="A5387" s="555"/>
    </row>
    <row r="5388" spans="1:1">
      <c r="A5388" s="555"/>
    </row>
    <row r="5389" spans="1:1">
      <c r="A5389" s="555"/>
    </row>
    <row r="5390" spans="1:1">
      <c r="A5390" s="555"/>
    </row>
    <row r="5391" spans="1:1">
      <c r="A5391" s="555"/>
    </row>
    <row r="5392" spans="1:1">
      <c r="A5392" s="555"/>
    </row>
    <row r="5393" spans="1:1">
      <c r="A5393" s="555"/>
    </row>
    <row r="5394" spans="1:1">
      <c r="A5394" s="555"/>
    </row>
    <row r="5395" spans="1:1">
      <c r="A5395" s="555"/>
    </row>
    <row r="5396" spans="1:1">
      <c r="A5396" s="555"/>
    </row>
    <row r="5397" spans="1:1">
      <c r="A5397" s="555"/>
    </row>
    <row r="5398" spans="1:1">
      <c r="A5398" s="555"/>
    </row>
    <row r="5399" spans="1:1">
      <c r="A5399" s="555"/>
    </row>
    <row r="5400" spans="1:1">
      <c r="A5400" s="555"/>
    </row>
    <row r="5401" spans="1:1">
      <c r="A5401" s="555"/>
    </row>
    <row r="5402" spans="1:1">
      <c r="A5402" s="555"/>
    </row>
    <row r="5403" spans="1:1">
      <c r="A5403" s="555"/>
    </row>
    <row r="5404" spans="1:1">
      <c r="A5404" s="555"/>
    </row>
    <row r="5405" spans="1:1">
      <c r="A5405" s="555"/>
    </row>
    <row r="5406" spans="1:1">
      <c r="A5406" s="555"/>
    </row>
    <row r="5407" spans="1:1">
      <c r="A5407" s="555"/>
    </row>
    <row r="5408" spans="1:1">
      <c r="A5408" s="555"/>
    </row>
    <row r="5409" spans="1:1">
      <c r="A5409" s="555"/>
    </row>
    <row r="5410" spans="1:1">
      <c r="A5410" s="555"/>
    </row>
    <row r="5411" spans="1:1">
      <c r="A5411" s="555"/>
    </row>
    <row r="5412" spans="1:1">
      <c r="A5412" s="555"/>
    </row>
    <row r="5413" spans="1:1">
      <c r="A5413" s="555"/>
    </row>
    <row r="5414" spans="1:1">
      <c r="A5414" s="555"/>
    </row>
    <row r="5415" spans="1:1">
      <c r="A5415" s="555"/>
    </row>
    <row r="5416" spans="1:1">
      <c r="A5416" s="555"/>
    </row>
    <row r="5417" spans="1:1">
      <c r="A5417" s="555"/>
    </row>
    <row r="5418" spans="1:1">
      <c r="A5418" s="555"/>
    </row>
    <row r="5419" spans="1:1">
      <c r="A5419" s="555"/>
    </row>
    <row r="5420" spans="1:1">
      <c r="A5420" s="555"/>
    </row>
    <row r="5421" spans="1:1">
      <c r="A5421" s="555"/>
    </row>
    <row r="5422" spans="1:1">
      <c r="A5422" s="555"/>
    </row>
    <row r="5423" spans="1:1">
      <c r="A5423" s="555"/>
    </row>
    <row r="5424" spans="1:1">
      <c r="A5424" s="555"/>
    </row>
    <row r="5425" spans="1:1">
      <c r="A5425" s="555"/>
    </row>
    <row r="5426" spans="1:1">
      <c r="A5426" s="555"/>
    </row>
    <row r="5427" spans="1:1">
      <c r="A5427" s="555"/>
    </row>
    <row r="5428" spans="1:1">
      <c r="A5428" s="555"/>
    </row>
    <row r="5429" spans="1:1">
      <c r="A5429" s="555"/>
    </row>
    <row r="5430" spans="1:1">
      <c r="A5430" s="555"/>
    </row>
    <row r="5431" spans="1:1">
      <c r="A5431" s="555"/>
    </row>
    <row r="5432" spans="1:1">
      <c r="A5432" s="555"/>
    </row>
    <row r="5433" spans="1:1">
      <c r="A5433" s="555"/>
    </row>
    <row r="5434" spans="1:1">
      <c r="A5434" s="555"/>
    </row>
    <row r="5435" spans="1:1">
      <c r="A5435" s="555"/>
    </row>
    <row r="5436" spans="1:1">
      <c r="A5436" s="555"/>
    </row>
    <row r="5437" spans="1:1">
      <c r="A5437" s="555"/>
    </row>
    <row r="5438" spans="1:1">
      <c r="A5438" s="555"/>
    </row>
    <row r="5439" spans="1:1">
      <c r="A5439" s="555"/>
    </row>
    <row r="5440" spans="1:1">
      <c r="A5440" s="555"/>
    </row>
    <row r="5441" spans="1:1">
      <c r="A5441" s="555"/>
    </row>
    <row r="5442" spans="1:1">
      <c r="A5442" s="555"/>
    </row>
    <row r="5443" spans="1:1">
      <c r="A5443" s="555"/>
    </row>
    <row r="5444" spans="1:1">
      <c r="A5444" s="555"/>
    </row>
    <row r="5445" spans="1:1">
      <c r="A5445" s="555"/>
    </row>
    <row r="5446" spans="1:1">
      <c r="A5446" s="555"/>
    </row>
    <row r="5447" spans="1:1">
      <c r="A5447" s="555"/>
    </row>
    <row r="5448" spans="1:1">
      <c r="A5448" s="555"/>
    </row>
    <row r="5449" spans="1:1">
      <c r="A5449" s="555"/>
    </row>
    <row r="5450" spans="1:1">
      <c r="A5450" s="555"/>
    </row>
    <row r="5451" spans="1:1">
      <c r="A5451" s="555"/>
    </row>
    <row r="5452" spans="1:1">
      <c r="A5452" s="555"/>
    </row>
    <row r="5453" spans="1:1">
      <c r="A5453" s="555"/>
    </row>
    <row r="5454" spans="1:1">
      <c r="A5454" s="555"/>
    </row>
    <row r="5455" spans="1:1">
      <c r="A5455" s="555"/>
    </row>
    <row r="5456" spans="1:1">
      <c r="A5456" s="555"/>
    </row>
    <row r="5457" spans="1:1">
      <c r="A5457" s="555"/>
    </row>
    <row r="5458" spans="1:1">
      <c r="A5458" s="555"/>
    </row>
    <row r="5459" spans="1:1">
      <c r="A5459" s="555"/>
    </row>
    <row r="5460" spans="1:1">
      <c r="A5460" s="555"/>
    </row>
    <row r="5461" spans="1:1">
      <c r="A5461" s="555"/>
    </row>
    <row r="5462" spans="1:1">
      <c r="A5462" s="555"/>
    </row>
    <row r="5463" spans="1:1">
      <c r="A5463" s="555"/>
    </row>
    <row r="5464" spans="1:1">
      <c r="A5464" s="555"/>
    </row>
    <row r="5465" spans="1:1">
      <c r="A5465" s="555"/>
    </row>
    <row r="5466" spans="1:1">
      <c r="A5466" s="555"/>
    </row>
    <row r="5467" spans="1:1">
      <c r="A5467" s="555"/>
    </row>
    <row r="5468" spans="1:1">
      <c r="A5468" s="555"/>
    </row>
    <row r="5469" spans="1:1">
      <c r="A5469" s="555"/>
    </row>
    <row r="5470" spans="1:1">
      <c r="A5470" s="555"/>
    </row>
    <row r="5471" spans="1:1">
      <c r="A5471" s="555"/>
    </row>
    <row r="5472" spans="1:1">
      <c r="A5472" s="555"/>
    </row>
    <row r="5473" spans="1:1">
      <c r="A5473" s="555"/>
    </row>
    <row r="5474" spans="1:1">
      <c r="A5474" s="555"/>
    </row>
    <row r="5475" spans="1:1">
      <c r="A5475" s="555"/>
    </row>
    <row r="5476" spans="1:1">
      <c r="A5476" s="555"/>
    </row>
    <row r="5477" spans="1:1">
      <c r="A5477" s="555"/>
    </row>
    <row r="5478" spans="1:1">
      <c r="A5478" s="555"/>
    </row>
    <row r="5479" spans="1:1">
      <c r="A5479" s="555"/>
    </row>
    <row r="5480" spans="1:1">
      <c r="A5480" s="555"/>
    </row>
    <row r="5481" spans="1:1">
      <c r="A5481" s="555"/>
    </row>
    <row r="5482" spans="1:1">
      <c r="A5482" s="555"/>
    </row>
    <row r="5483" spans="1:1">
      <c r="A5483" s="555"/>
    </row>
    <row r="5484" spans="1:1">
      <c r="A5484" s="555"/>
    </row>
    <row r="5485" spans="1:1">
      <c r="A5485" s="555"/>
    </row>
    <row r="5486" spans="1:1">
      <c r="A5486" s="555"/>
    </row>
    <row r="5487" spans="1:1">
      <c r="A5487" s="555"/>
    </row>
    <row r="5488" spans="1:1">
      <c r="A5488" s="555"/>
    </row>
    <row r="5489" spans="1:1">
      <c r="A5489" s="555"/>
    </row>
    <row r="5490" spans="1:1">
      <c r="A5490" s="555"/>
    </row>
    <row r="5491" spans="1:1">
      <c r="A5491" s="555"/>
    </row>
    <row r="5492" spans="1:1">
      <c r="A5492" s="555"/>
    </row>
    <row r="5493" spans="1:1">
      <c r="A5493" s="555"/>
    </row>
    <row r="5494" spans="1:1">
      <c r="A5494" s="555"/>
    </row>
    <row r="5495" spans="1:1">
      <c r="A5495" s="555"/>
    </row>
    <row r="5496" spans="1:1">
      <c r="A5496" s="555"/>
    </row>
    <row r="5497" spans="1:1">
      <c r="A5497" s="555"/>
    </row>
    <row r="5498" spans="1:1">
      <c r="A5498" s="555"/>
    </row>
    <row r="5499" spans="1:1">
      <c r="A5499" s="555"/>
    </row>
    <row r="5500" spans="1:1">
      <c r="A5500" s="555"/>
    </row>
    <row r="5501" spans="1:1">
      <c r="A5501" s="555"/>
    </row>
    <row r="5502" spans="1:1">
      <c r="A5502" s="555"/>
    </row>
    <row r="5503" spans="1:1">
      <c r="A5503" s="555"/>
    </row>
    <row r="5504" spans="1:1">
      <c r="A5504" s="555"/>
    </row>
    <row r="5505" spans="1:1">
      <c r="A5505" s="555"/>
    </row>
    <row r="5506" spans="1:1">
      <c r="A5506" s="555"/>
    </row>
    <row r="5507" spans="1:1">
      <c r="A5507" s="555"/>
    </row>
    <row r="5508" spans="1:1">
      <c r="A5508" s="555"/>
    </row>
    <row r="5509" spans="1:1">
      <c r="A5509" s="555"/>
    </row>
    <row r="5510" spans="1:1">
      <c r="A5510" s="555"/>
    </row>
    <row r="5511" spans="1:1">
      <c r="A5511" s="555"/>
    </row>
    <row r="5512" spans="1:1">
      <c r="A5512" s="555"/>
    </row>
    <row r="5513" spans="1:1">
      <c r="A5513" s="555"/>
    </row>
    <row r="5514" spans="1:1">
      <c r="A5514" s="555"/>
    </row>
    <row r="5515" spans="1:1">
      <c r="A5515" s="555"/>
    </row>
    <row r="5516" spans="1:1">
      <c r="A5516" s="555"/>
    </row>
    <row r="5517" spans="1:1">
      <c r="A5517" s="555"/>
    </row>
    <row r="5518" spans="1:1">
      <c r="A5518" s="555"/>
    </row>
    <row r="5519" spans="1:1">
      <c r="A5519" s="555"/>
    </row>
    <row r="5520" spans="1:1">
      <c r="A5520" s="555"/>
    </row>
    <row r="5521" spans="1:1">
      <c r="A5521" s="555"/>
    </row>
    <row r="5522" spans="1:1">
      <c r="A5522" s="555"/>
    </row>
    <row r="5523" spans="1:1">
      <c r="A5523" s="555"/>
    </row>
    <row r="5524" spans="1:1">
      <c r="A5524" s="555"/>
    </row>
    <row r="5525" spans="1:1">
      <c r="A5525" s="555"/>
    </row>
    <row r="5526" spans="1:1">
      <c r="A5526" s="555"/>
    </row>
    <row r="5527" spans="1:1">
      <c r="A5527" s="555"/>
    </row>
    <row r="5528" spans="1:1">
      <c r="A5528" s="555"/>
    </row>
    <row r="5529" spans="1:1">
      <c r="A5529" s="555"/>
    </row>
    <row r="5530" spans="1:1">
      <c r="A5530" s="555"/>
    </row>
    <row r="5531" spans="1:1">
      <c r="A5531" s="555"/>
    </row>
    <row r="5532" spans="1:1">
      <c r="A5532" s="555"/>
    </row>
    <row r="5533" spans="1:1">
      <c r="A5533" s="555"/>
    </row>
    <row r="5534" spans="1:1">
      <c r="A5534" s="555"/>
    </row>
    <row r="5535" spans="1:1">
      <c r="A5535" s="555"/>
    </row>
    <row r="5536" spans="1:1">
      <c r="A5536" s="555"/>
    </row>
    <row r="5537" spans="1:1">
      <c r="A5537" s="555"/>
    </row>
    <row r="5538" spans="1:1">
      <c r="A5538" s="555"/>
    </row>
    <row r="5539" spans="1:1">
      <c r="A5539" s="555"/>
    </row>
    <row r="5540" spans="1:1">
      <c r="A5540" s="555"/>
    </row>
    <row r="5541" spans="1:1">
      <c r="A5541" s="555"/>
    </row>
    <row r="5542" spans="1:1">
      <c r="A5542" s="555"/>
    </row>
    <row r="5543" spans="1:1">
      <c r="A5543" s="555"/>
    </row>
    <row r="5544" spans="1:1">
      <c r="A5544" s="555"/>
    </row>
    <row r="5545" spans="1:1">
      <c r="A5545" s="555"/>
    </row>
    <row r="5546" spans="1:1">
      <c r="A5546" s="555"/>
    </row>
    <row r="5547" spans="1:1">
      <c r="A5547" s="555"/>
    </row>
    <row r="5548" spans="1:1">
      <c r="A5548" s="555"/>
    </row>
    <row r="5549" spans="1:1">
      <c r="A5549" s="555"/>
    </row>
    <row r="5550" spans="1:1">
      <c r="A5550" s="555"/>
    </row>
    <row r="5551" spans="1:1">
      <c r="A5551" s="555"/>
    </row>
    <row r="5552" spans="1:1">
      <c r="A5552" s="555"/>
    </row>
    <row r="5553" spans="1:1">
      <c r="A5553" s="555"/>
    </row>
    <row r="5554" spans="1:1">
      <c r="A5554" s="555"/>
    </row>
    <row r="5555" spans="1:1">
      <c r="A5555" s="555"/>
    </row>
    <row r="5556" spans="1:1">
      <c r="A5556" s="555"/>
    </row>
    <row r="5557" spans="1:1">
      <c r="A5557" s="555"/>
    </row>
    <row r="5558" spans="1:1">
      <c r="A5558" s="555"/>
    </row>
    <row r="5559" spans="1:1">
      <c r="A5559" s="555"/>
    </row>
    <row r="5560" spans="1:1">
      <c r="A5560" s="555"/>
    </row>
    <row r="5561" spans="1:1">
      <c r="A5561" s="555"/>
    </row>
    <row r="5562" spans="1:1">
      <c r="A5562" s="555"/>
    </row>
    <row r="5563" spans="1:1">
      <c r="A5563" s="555"/>
    </row>
    <row r="5564" spans="1:1">
      <c r="A5564" s="555"/>
    </row>
    <row r="5565" spans="1:1">
      <c r="A5565" s="555"/>
    </row>
    <row r="5566" spans="1:1">
      <c r="A5566" s="555"/>
    </row>
    <row r="5567" spans="1:1">
      <c r="A5567" s="555"/>
    </row>
    <row r="5568" spans="1:1">
      <c r="A5568" s="555"/>
    </row>
    <row r="5569" spans="1:1">
      <c r="A5569" s="555"/>
    </row>
    <row r="5570" spans="1:1">
      <c r="A5570" s="555"/>
    </row>
    <row r="5571" spans="1:1">
      <c r="A5571" s="555"/>
    </row>
    <row r="5572" spans="1:1">
      <c r="A5572" s="555"/>
    </row>
    <row r="5573" spans="1:1">
      <c r="A5573" s="555"/>
    </row>
    <row r="5574" spans="1:1">
      <c r="A5574" s="555"/>
    </row>
    <row r="5575" spans="1:1">
      <c r="A5575" s="555"/>
    </row>
    <row r="5576" spans="1:1">
      <c r="A5576" s="555"/>
    </row>
    <row r="5577" spans="1:1">
      <c r="A5577" s="555"/>
    </row>
    <row r="5578" spans="1:1">
      <c r="A5578" s="555"/>
    </row>
    <row r="5579" spans="1:1">
      <c r="A5579" s="555"/>
    </row>
    <row r="5580" spans="1:1">
      <c r="A5580" s="555"/>
    </row>
    <row r="5581" spans="1:1">
      <c r="A5581" s="555"/>
    </row>
    <row r="5582" spans="1:1">
      <c r="A5582" s="555"/>
    </row>
    <row r="5583" spans="1:1">
      <c r="A5583" s="555"/>
    </row>
    <row r="5584" spans="1:1">
      <c r="A5584" s="555"/>
    </row>
    <row r="5585" spans="1:1">
      <c r="A5585" s="555"/>
    </row>
    <row r="5586" spans="1:1">
      <c r="A5586" s="555"/>
    </row>
    <row r="5587" spans="1:1">
      <c r="A5587" s="555"/>
    </row>
    <row r="5588" spans="1:1">
      <c r="A5588" s="555"/>
    </row>
    <row r="5589" spans="1:1">
      <c r="A5589" s="555"/>
    </row>
    <row r="5590" spans="1:1">
      <c r="A5590" s="555"/>
    </row>
    <row r="5591" spans="1:1">
      <c r="A5591" s="555"/>
    </row>
    <row r="5592" spans="1:1">
      <c r="A5592" s="555"/>
    </row>
    <row r="5593" spans="1:1">
      <c r="A5593" s="555"/>
    </row>
    <row r="5594" spans="1:1">
      <c r="A5594" s="555"/>
    </row>
    <row r="5595" spans="1:1">
      <c r="A5595" s="555"/>
    </row>
    <row r="5596" spans="1:1">
      <c r="A5596" s="555"/>
    </row>
    <row r="5597" spans="1:1">
      <c r="A5597" s="555"/>
    </row>
    <row r="5598" spans="1:1">
      <c r="A5598" s="555"/>
    </row>
    <row r="5599" spans="1:1">
      <c r="A5599" s="555"/>
    </row>
    <row r="5600" spans="1:1">
      <c r="A5600" s="555"/>
    </row>
    <row r="5601" spans="1:1">
      <c r="A5601" s="555"/>
    </row>
    <row r="5602" spans="1:1">
      <c r="A5602" s="555"/>
    </row>
    <row r="5603" spans="1:1">
      <c r="A5603" s="555"/>
    </row>
    <row r="5604" spans="1:1">
      <c r="A5604" s="555"/>
    </row>
    <row r="5605" spans="1:1">
      <c r="A5605" s="555"/>
    </row>
    <row r="5606" spans="1:1">
      <c r="A5606" s="555"/>
    </row>
    <row r="5607" spans="1:1">
      <c r="A5607" s="555"/>
    </row>
    <row r="5608" spans="1:1">
      <c r="A5608" s="555"/>
    </row>
    <row r="5609" spans="1:1">
      <c r="A5609" s="555"/>
    </row>
    <row r="5610" spans="1:1">
      <c r="A5610" s="555"/>
    </row>
    <row r="5611" spans="1:1">
      <c r="A5611" s="555"/>
    </row>
    <row r="5612" spans="1:1">
      <c r="A5612" s="555"/>
    </row>
    <row r="5613" spans="1:1">
      <c r="A5613" s="555"/>
    </row>
    <row r="5614" spans="1:1">
      <c r="A5614" s="555"/>
    </row>
    <row r="5615" spans="1:1">
      <c r="A5615" s="555"/>
    </row>
    <row r="5616" spans="1:1">
      <c r="A5616" s="555"/>
    </row>
    <row r="5617" spans="1:1">
      <c r="A5617" s="555"/>
    </row>
    <row r="5618" spans="1:1">
      <c r="A5618" s="555"/>
    </row>
    <row r="5619" spans="1:1">
      <c r="A5619" s="555"/>
    </row>
    <row r="5620" spans="1:1">
      <c r="A5620" s="555"/>
    </row>
    <row r="5621" spans="1:1">
      <c r="A5621" s="555"/>
    </row>
    <row r="5622" spans="1:1">
      <c r="A5622" s="555"/>
    </row>
    <row r="5623" spans="1:1">
      <c r="A5623" s="555"/>
    </row>
    <row r="5624" spans="1:1">
      <c r="A5624" s="555"/>
    </row>
    <row r="5625" spans="1:1">
      <c r="A5625" s="555"/>
    </row>
    <row r="5626" spans="1:1">
      <c r="A5626" s="555"/>
    </row>
    <row r="5627" spans="1:1">
      <c r="A5627" s="555"/>
    </row>
    <row r="5628" spans="1:1">
      <c r="A5628" s="555"/>
    </row>
    <row r="5629" spans="1:1">
      <c r="A5629" s="555"/>
    </row>
    <row r="5630" spans="1:1">
      <c r="A5630" s="555"/>
    </row>
    <row r="5631" spans="1:1">
      <c r="A5631" s="555"/>
    </row>
    <row r="5632" spans="1:1">
      <c r="A5632" s="555"/>
    </row>
    <row r="5633" spans="1:1">
      <c r="A5633" s="555"/>
    </row>
    <row r="5634" spans="1:1">
      <c r="A5634" s="555"/>
    </row>
    <row r="5635" spans="1:1">
      <c r="A5635" s="555"/>
    </row>
    <row r="5636" spans="1:1">
      <c r="A5636" s="555"/>
    </row>
    <row r="5637" spans="1:1">
      <c r="A5637" s="555"/>
    </row>
    <row r="5638" spans="1:1">
      <c r="A5638" s="555"/>
    </row>
    <row r="5639" spans="1:1">
      <c r="A5639" s="555"/>
    </row>
    <row r="5640" spans="1:1">
      <c r="A5640" s="555"/>
    </row>
    <row r="5641" spans="1:1">
      <c r="A5641" s="555"/>
    </row>
    <row r="5642" spans="1:1">
      <c r="A5642" s="555"/>
    </row>
    <row r="5643" spans="1:1">
      <c r="A5643" s="555"/>
    </row>
    <row r="5644" spans="1:1">
      <c r="A5644" s="555"/>
    </row>
    <row r="5645" spans="1:1">
      <c r="A5645" s="555"/>
    </row>
    <row r="5646" spans="1:1">
      <c r="A5646" s="555"/>
    </row>
    <row r="5647" spans="1:1">
      <c r="A5647" s="555"/>
    </row>
    <row r="5648" spans="1:1">
      <c r="A5648" s="555"/>
    </row>
    <row r="5649" spans="1:1">
      <c r="A5649" s="555"/>
    </row>
    <row r="5650" spans="1:1">
      <c r="A5650" s="555"/>
    </row>
    <row r="5651" spans="1:1">
      <c r="A5651" s="555"/>
    </row>
    <row r="5652" spans="1:1">
      <c r="A5652" s="555"/>
    </row>
    <row r="5653" spans="1:1">
      <c r="A5653" s="555"/>
    </row>
    <row r="5654" spans="1:1">
      <c r="A5654" s="555"/>
    </row>
    <row r="5655" spans="1:1">
      <c r="A5655" s="555"/>
    </row>
    <row r="5656" spans="1:1">
      <c r="A5656" s="555"/>
    </row>
    <row r="5657" spans="1:1">
      <c r="A5657" s="555"/>
    </row>
    <row r="5658" spans="1:1">
      <c r="A5658" s="555"/>
    </row>
    <row r="5659" spans="1:1">
      <c r="A5659" s="555"/>
    </row>
    <row r="5660" spans="1:1">
      <c r="A5660" s="555"/>
    </row>
    <row r="5661" spans="1:1">
      <c r="A5661" s="555"/>
    </row>
    <row r="5662" spans="1:1">
      <c r="A5662" s="555"/>
    </row>
    <row r="5663" spans="1:1">
      <c r="A5663" s="555"/>
    </row>
    <row r="5664" spans="1:1">
      <c r="A5664" s="555"/>
    </row>
    <row r="5665" spans="1:1">
      <c r="A5665" s="555"/>
    </row>
    <row r="5666" spans="1:1">
      <c r="A5666" s="555"/>
    </row>
    <row r="5667" spans="1:1">
      <c r="A5667" s="555"/>
    </row>
    <row r="5668" spans="1:1">
      <c r="A5668" s="555"/>
    </row>
    <row r="5669" spans="1:1">
      <c r="A5669" s="555"/>
    </row>
    <row r="5670" spans="1:1">
      <c r="A5670" s="555"/>
    </row>
    <row r="5671" spans="1:1">
      <c r="A5671" s="555"/>
    </row>
    <row r="5672" spans="1:1">
      <c r="A5672" s="555"/>
    </row>
    <row r="5673" spans="1:1">
      <c r="A5673" s="555"/>
    </row>
    <row r="5674" spans="1:1">
      <c r="A5674" s="555"/>
    </row>
    <row r="5675" spans="1:1">
      <c r="A5675" s="555"/>
    </row>
    <row r="5676" spans="1:1">
      <c r="A5676" s="555"/>
    </row>
    <row r="5677" spans="1:1">
      <c r="A5677" s="555"/>
    </row>
    <row r="5678" spans="1:1">
      <c r="A5678" s="555"/>
    </row>
    <row r="5679" spans="1:1">
      <c r="A5679" s="555"/>
    </row>
    <row r="5680" spans="1:1">
      <c r="A5680" s="555"/>
    </row>
    <row r="5681" spans="1:1">
      <c r="A5681" s="555"/>
    </row>
    <row r="5682" spans="1:1">
      <c r="A5682" s="555"/>
    </row>
    <row r="5683" spans="1:1">
      <c r="A5683" s="555"/>
    </row>
    <row r="5684" spans="1:1">
      <c r="A5684" s="555"/>
    </row>
    <row r="5685" spans="1:1">
      <c r="A5685" s="555"/>
    </row>
    <row r="5686" spans="1:1">
      <c r="A5686" s="555"/>
    </row>
    <row r="5687" spans="1:1">
      <c r="A5687" s="555"/>
    </row>
    <row r="5688" spans="1:1">
      <c r="A5688" s="555"/>
    </row>
    <row r="5689" spans="1:1">
      <c r="A5689" s="555"/>
    </row>
    <row r="5690" spans="1:1">
      <c r="A5690" s="555"/>
    </row>
    <row r="5691" spans="1:1">
      <c r="A5691" s="555"/>
    </row>
    <row r="5692" spans="1:1">
      <c r="A5692" s="555"/>
    </row>
    <row r="5693" spans="1:1">
      <c r="A5693" s="555"/>
    </row>
    <row r="5694" spans="1:1">
      <c r="A5694" s="555"/>
    </row>
    <row r="5695" spans="1:1">
      <c r="A5695" s="555"/>
    </row>
    <row r="5696" spans="1:1">
      <c r="A5696" s="555"/>
    </row>
    <row r="5697" spans="1:1">
      <c r="A5697" s="555"/>
    </row>
    <row r="5698" spans="1:1">
      <c r="A5698" s="555"/>
    </row>
    <row r="5699" spans="1:1">
      <c r="A5699" s="555"/>
    </row>
    <row r="5700" spans="1:1">
      <c r="A5700" s="555"/>
    </row>
    <row r="5701" spans="1:1">
      <c r="A5701" s="555"/>
    </row>
    <row r="5702" spans="1:1">
      <c r="A5702" s="555"/>
    </row>
    <row r="5703" spans="1:1">
      <c r="A5703" s="555"/>
    </row>
    <row r="5704" spans="1:1">
      <c r="A5704" s="555"/>
    </row>
    <row r="5705" spans="1:1">
      <c r="A5705" s="555"/>
    </row>
    <row r="5706" spans="1:1">
      <c r="A5706" s="555"/>
    </row>
    <row r="5707" spans="1:1">
      <c r="A5707" s="555"/>
    </row>
    <row r="5708" spans="1:1">
      <c r="A5708" s="555"/>
    </row>
    <row r="5709" spans="1:1">
      <c r="A5709" s="555"/>
    </row>
    <row r="5710" spans="1:1">
      <c r="A5710" s="555"/>
    </row>
    <row r="5711" spans="1:1">
      <c r="A5711" s="555"/>
    </row>
    <row r="5712" spans="1:1">
      <c r="A5712" s="555"/>
    </row>
    <row r="5713" spans="1:1">
      <c r="A5713" s="555"/>
    </row>
    <row r="5714" spans="1:1">
      <c r="A5714" s="555"/>
    </row>
    <row r="5715" spans="1:1">
      <c r="A5715" s="555"/>
    </row>
    <row r="5716" spans="1:1">
      <c r="A5716" s="555"/>
    </row>
    <row r="5717" spans="1:1">
      <c r="A5717" s="555"/>
    </row>
    <row r="5718" spans="1:1">
      <c r="A5718" s="555"/>
    </row>
    <row r="5719" spans="1:1">
      <c r="A5719" s="555"/>
    </row>
    <row r="5720" spans="1:1">
      <c r="A5720" s="555"/>
    </row>
    <row r="5721" spans="1:1">
      <c r="A5721" s="555"/>
    </row>
    <row r="5722" spans="1:1">
      <c r="A5722" s="555"/>
    </row>
    <row r="5723" spans="1:1">
      <c r="A5723" s="555"/>
    </row>
    <row r="5724" spans="1:1">
      <c r="A5724" s="555"/>
    </row>
    <row r="5725" spans="1:1">
      <c r="A5725" s="555"/>
    </row>
    <row r="5726" spans="1:1">
      <c r="A5726" s="555"/>
    </row>
    <row r="5727" spans="1:1">
      <c r="A5727" s="555"/>
    </row>
    <row r="5728" spans="1:1">
      <c r="A5728" s="555"/>
    </row>
    <row r="5729" spans="1:1">
      <c r="A5729" s="555"/>
    </row>
    <row r="5730" spans="1:1">
      <c r="A5730" s="555"/>
    </row>
    <row r="5731" spans="1:1">
      <c r="A5731" s="555"/>
    </row>
    <row r="5732" spans="1:1">
      <c r="A5732" s="555"/>
    </row>
    <row r="5733" spans="1:1">
      <c r="A5733" s="555"/>
    </row>
    <row r="5734" spans="1:1">
      <c r="A5734" s="555"/>
    </row>
    <row r="5735" spans="1:1">
      <c r="A5735" s="555"/>
    </row>
    <row r="5736" spans="1:1">
      <c r="A5736" s="555"/>
    </row>
    <row r="5737" spans="1:1">
      <c r="A5737" s="555"/>
    </row>
    <row r="5738" spans="1:1">
      <c r="A5738" s="555"/>
    </row>
    <row r="5739" spans="1:1">
      <c r="A5739" s="555"/>
    </row>
    <row r="5740" spans="1:1">
      <c r="A5740" s="555"/>
    </row>
    <row r="5741" spans="1:1">
      <c r="A5741" s="555"/>
    </row>
    <row r="5742" spans="1:1">
      <c r="A5742" s="555"/>
    </row>
    <row r="5743" spans="1:1">
      <c r="A5743" s="555"/>
    </row>
    <row r="5744" spans="1:1">
      <c r="A5744" s="555"/>
    </row>
    <row r="5745" spans="1:1">
      <c r="A5745" s="555"/>
    </row>
    <row r="5746" spans="1:1">
      <c r="A5746" s="555"/>
    </row>
    <row r="5747" spans="1:1">
      <c r="A5747" s="555"/>
    </row>
    <row r="5748" spans="1:1">
      <c r="A5748" s="555"/>
    </row>
    <row r="5749" spans="1:1">
      <c r="A5749" s="555"/>
    </row>
    <row r="5750" spans="1:1">
      <c r="A5750" s="555"/>
    </row>
    <row r="5751" spans="1:1">
      <c r="A5751" s="555"/>
    </row>
    <row r="5752" spans="1:1">
      <c r="A5752" s="555"/>
    </row>
    <row r="5753" spans="1:1">
      <c r="A5753" s="555"/>
    </row>
    <row r="5754" spans="1:1">
      <c r="A5754" s="555"/>
    </row>
    <row r="5755" spans="1:1">
      <c r="A5755" s="555"/>
    </row>
    <row r="5756" spans="1:1">
      <c r="A5756" s="555"/>
    </row>
    <row r="5757" spans="1:1">
      <c r="A5757" s="555"/>
    </row>
    <row r="5758" spans="1:1">
      <c r="A5758" s="555"/>
    </row>
    <row r="5759" spans="1:1">
      <c r="A5759" s="555"/>
    </row>
    <row r="5760" spans="1:1">
      <c r="A5760" s="555"/>
    </row>
    <row r="5761" spans="1:1">
      <c r="A5761" s="555"/>
    </row>
    <row r="5762" spans="1:1">
      <c r="A5762" s="555"/>
    </row>
    <row r="5763" spans="1:1">
      <c r="A5763" s="555"/>
    </row>
    <row r="5764" spans="1:1">
      <c r="A5764" s="555"/>
    </row>
    <row r="5765" spans="1:1">
      <c r="A5765" s="555"/>
    </row>
    <row r="5766" spans="1:1">
      <c r="A5766" s="555"/>
    </row>
    <row r="5767" spans="1:1">
      <c r="A5767" s="555"/>
    </row>
    <row r="5768" spans="1:1">
      <c r="A5768" s="555"/>
    </row>
    <row r="5769" spans="1:1">
      <c r="A5769" s="555"/>
    </row>
    <row r="5770" spans="1:1">
      <c r="A5770" s="555"/>
    </row>
    <row r="5771" spans="1:1">
      <c r="A5771" s="555"/>
    </row>
    <row r="5772" spans="1:1">
      <c r="A5772" s="555"/>
    </row>
    <row r="5773" spans="1:1">
      <c r="A5773" s="555"/>
    </row>
    <row r="5774" spans="1:1">
      <c r="A5774" s="555"/>
    </row>
    <row r="5775" spans="1:1">
      <c r="A5775" s="555"/>
    </row>
    <row r="5776" spans="1:1">
      <c r="A5776" s="555"/>
    </row>
    <row r="5777" spans="1:1">
      <c r="A5777" s="555"/>
    </row>
    <row r="5778" spans="1:1">
      <c r="A5778" s="555"/>
    </row>
    <row r="5779" spans="1:1">
      <c r="A5779" s="555"/>
    </row>
    <row r="5780" spans="1:1">
      <c r="A5780" s="555"/>
    </row>
    <row r="5781" spans="1:1">
      <c r="A5781" s="555"/>
    </row>
    <row r="5782" spans="1:1">
      <c r="A5782" s="555"/>
    </row>
    <row r="5783" spans="1:1">
      <c r="A5783" s="555"/>
    </row>
    <row r="5784" spans="1:1">
      <c r="A5784" s="555"/>
    </row>
    <row r="5785" spans="1:1">
      <c r="A5785" s="555"/>
    </row>
    <row r="5786" spans="1:1">
      <c r="A5786" s="555"/>
    </row>
    <row r="5787" spans="1:1">
      <c r="A5787" s="555"/>
    </row>
    <row r="5788" spans="1:1">
      <c r="A5788" s="555"/>
    </row>
    <row r="5789" spans="1:1">
      <c r="A5789" s="555"/>
    </row>
    <row r="5790" spans="1:1">
      <c r="A5790" s="555"/>
    </row>
    <row r="5791" spans="1:1">
      <c r="A5791" s="555"/>
    </row>
    <row r="5792" spans="1:1">
      <c r="A5792" s="555"/>
    </row>
    <row r="5793" spans="1:1">
      <c r="A5793" s="555"/>
    </row>
    <row r="5794" spans="1:1">
      <c r="A5794" s="555"/>
    </row>
    <row r="5795" spans="1:1">
      <c r="A5795" s="555"/>
    </row>
    <row r="5796" spans="1:1">
      <c r="A5796" s="555"/>
    </row>
    <row r="5797" spans="1:1">
      <c r="A5797" s="555"/>
    </row>
    <row r="5798" spans="1:1">
      <c r="A5798" s="555"/>
    </row>
    <row r="5799" spans="1:1">
      <c r="A5799" s="555"/>
    </row>
    <row r="5800" spans="1:1">
      <c r="A5800" s="555"/>
    </row>
    <row r="5801" spans="1:1">
      <c r="A5801" s="555"/>
    </row>
    <row r="5802" spans="1:1">
      <c r="A5802" s="555"/>
    </row>
    <row r="5803" spans="1:1">
      <c r="A5803" s="555"/>
    </row>
    <row r="5804" spans="1:1">
      <c r="A5804" s="555"/>
    </row>
    <row r="5805" spans="1:1">
      <c r="A5805" s="555"/>
    </row>
    <row r="5806" spans="1:1">
      <c r="A5806" s="555"/>
    </row>
    <row r="5807" spans="1:1">
      <c r="A5807" s="555"/>
    </row>
    <row r="5808" spans="1:1">
      <c r="A5808" s="555"/>
    </row>
    <row r="5809" spans="1:1">
      <c r="A5809" s="555"/>
    </row>
    <row r="5810" spans="1:1">
      <c r="A5810" s="555"/>
    </row>
    <row r="5811" spans="1:1">
      <c r="A5811" s="555"/>
    </row>
    <row r="5812" spans="1:1">
      <c r="A5812" s="555"/>
    </row>
    <row r="5813" spans="1:1">
      <c r="A5813" s="555"/>
    </row>
    <row r="5814" spans="1:1">
      <c r="A5814" s="555"/>
    </row>
    <row r="5815" spans="1:1">
      <c r="A5815" s="555"/>
    </row>
    <row r="5816" spans="1:1">
      <c r="A5816" s="555"/>
    </row>
    <row r="5817" spans="1:1">
      <c r="A5817" s="555"/>
    </row>
    <row r="5818" spans="1:1">
      <c r="A5818" s="555"/>
    </row>
    <row r="5819" spans="1:1">
      <c r="A5819" s="555"/>
    </row>
    <row r="5820" spans="1:1">
      <c r="A5820" s="555"/>
    </row>
    <row r="5821" spans="1:1">
      <c r="A5821" s="555"/>
    </row>
    <row r="5822" spans="1:1">
      <c r="A5822" s="555"/>
    </row>
    <row r="5823" spans="1:1">
      <c r="A5823" s="555"/>
    </row>
    <row r="5824" spans="1:1">
      <c r="A5824" s="555"/>
    </row>
    <row r="5825" spans="1:1">
      <c r="A5825" s="555"/>
    </row>
    <row r="5826" spans="1:1">
      <c r="A5826" s="555"/>
    </row>
    <row r="5827" spans="1:1">
      <c r="A5827" s="555"/>
    </row>
    <row r="5828" spans="1:1">
      <c r="A5828" s="555"/>
    </row>
    <row r="5829" spans="1:1">
      <c r="A5829" s="555"/>
    </row>
    <row r="5830" spans="1:1">
      <c r="A5830" s="555"/>
    </row>
    <row r="5831" spans="1:1">
      <c r="A5831" s="555"/>
    </row>
    <row r="5832" spans="1:1">
      <c r="A5832" s="555"/>
    </row>
    <row r="5833" spans="1:1">
      <c r="A5833" s="555"/>
    </row>
    <row r="5834" spans="1:1">
      <c r="A5834" s="555"/>
    </row>
    <row r="5835" spans="1:1">
      <c r="A5835" s="555"/>
    </row>
    <row r="5836" spans="1:1">
      <c r="A5836" s="555"/>
    </row>
    <row r="5837" spans="1:1">
      <c r="A5837" s="555"/>
    </row>
    <row r="5838" spans="1:1">
      <c r="A5838" s="555"/>
    </row>
    <row r="5839" spans="1:1">
      <c r="A5839" s="555"/>
    </row>
    <row r="5840" spans="1:1">
      <c r="A5840" s="555"/>
    </row>
    <row r="5841" spans="1:1">
      <c r="A5841" s="555"/>
    </row>
    <row r="5842" spans="1:1">
      <c r="A5842" s="555"/>
    </row>
    <row r="5843" spans="1:1">
      <c r="A5843" s="555"/>
    </row>
    <row r="5844" spans="1:1">
      <c r="A5844" s="555"/>
    </row>
    <row r="5845" spans="1:1">
      <c r="A5845" s="555"/>
    </row>
    <row r="5846" spans="1:1">
      <c r="A5846" s="555"/>
    </row>
    <row r="5847" spans="1:1">
      <c r="A5847" s="555"/>
    </row>
    <row r="5848" spans="1:1">
      <c r="A5848" s="555"/>
    </row>
    <row r="5849" spans="1:1">
      <c r="A5849" s="555"/>
    </row>
    <row r="5850" spans="1:1">
      <c r="A5850" s="555"/>
    </row>
    <row r="5851" spans="1:1">
      <c r="A5851" s="555"/>
    </row>
    <row r="5852" spans="1:1">
      <c r="A5852" s="555"/>
    </row>
    <row r="5853" spans="1:1">
      <c r="A5853" s="555"/>
    </row>
    <row r="5854" spans="1:1">
      <c r="A5854" s="555"/>
    </row>
    <row r="5855" spans="1:1">
      <c r="A5855" s="555"/>
    </row>
    <row r="5856" spans="1:1">
      <c r="A5856" s="555"/>
    </row>
    <row r="5857" spans="1:1">
      <c r="A5857" s="555"/>
    </row>
    <row r="5858" spans="1:1">
      <c r="A5858" s="555"/>
    </row>
    <row r="5859" spans="1:1">
      <c r="A5859" s="555"/>
    </row>
    <row r="5860" spans="1:1">
      <c r="A5860" s="555"/>
    </row>
    <row r="5861" spans="1:1">
      <c r="A5861" s="555"/>
    </row>
    <row r="5862" spans="1:1">
      <c r="A5862" s="555"/>
    </row>
    <row r="5863" spans="1:1">
      <c r="A5863" s="555"/>
    </row>
    <row r="5864" spans="1:1">
      <c r="A5864" s="555"/>
    </row>
    <row r="5865" spans="1:1">
      <c r="A5865" s="555"/>
    </row>
    <row r="5866" spans="1:1">
      <c r="A5866" s="555"/>
    </row>
    <row r="5867" spans="1:1">
      <c r="A5867" s="555"/>
    </row>
    <row r="5868" spans="1:1">
      <c r="A5868" s="555"/>
    </row>
    <row r="5869" spans="1:1">
      <c r="A5869" s="555"/>
    </row>
    <row r="5870" spans="1:1">
      <c r="A5870" s="555"/>
    </row>
    <row r="5871" spans="1:1">
      <c r="A5871" s="555"/>
    </row>
    <row r="5872" spans="1:1">
      <c r="A5872" s="555"/>
    </row>
    <row r="5873" spans="1:1">
      <c r="A5873" s="555"/>
    </row>
    <row r="5874" spans="1:1">
      <c r="A5874" s="555"/>
    </row>
    <row r="5875" spans="1:1">
      <c r="A5875" s="555"/>
    </row>
    <row r="5876" spans="1:1">
      <c r="A5876" s="555"/>
    </row>
    <row r="5877" spans="1:1">
      <c r="A5877" s="555"/>
    </row>
    <row r="5878" spans="1:1">
      <c r="A5878" s="555"/>
    </row>
    <row r="5879" spans="1:1">
      <c r="A5879" s="555"/>
    </row>
    <row r="5880" spans="1:1">
      <c r="A5880" s="555"/>
    </row>
    <row r="5881" spans="1:1">
      <c r="A5881" s="555"/>
    </row>
    <row r="5882" spans="1:1">
      <c r="A5882" s="555"/>
    </row>
    <row r="5883" spans="1:1">
      <c r="A5883" s="555"/>
    </row>
    <row r="5884" spans="1:1">
      <c r="A5884" s="555"/>
    </row>
    <row r="5885" spans="1:1">
      <c r="A5885" s="555"/>
    </row>
    <row r="5886" spans="1:1">
      <c r="A5886" s="555"/>
    </row>
    <row r="5887" spans="1:1">
      <c r="A5887" s="555"/>
    </row>
    <row r="5888" spans="1:1">
      <c r="A5888" s="555"/>
    </row>
    <row r="5889" spans="1:1">
      <c r="A5889" s="555"/>
    </row>
    <row r="5890" spans="1:1">
      <c r="A5890" s="555"/>
    </row>
    <row r="5891" spans="1:1">
      <c r="A5891" s="555"/>
    </row>
    <row r="5892" spans="1:1">
      <c r="A5892" s="555"/>
    </row>
    <row r="5893" spans="1:1">
      <c r="A5893" s="555"/>
    </row>
    <row r="5894" spans="1:1">
      <c r="A5894" s="555"/>
    </row>
    <row r="5895" spans="1:1">
      <c r="A5895" s="555"/>
    </row>
    <row r="5896" spans="1:1">
      <c r="A5896" s="555"/>
    </row>
    <row r="5897" spans="1:1">
      <c r="A5897" s="555"/>
    </row>
    <row r="5898" spans="1:1">
      <c r="A5898" s="555"/>
    </row>
    <row r="5899" spans="1:1">
      <c r="A5899" s="555"/>
    </row>
    <row r="5900" spans="1:1">
      <c r="A5900" s="555"/>
    </row>
    <row r="5901" spans="1:1">
      <c r="A5901" s="555"/>
    </row>
    <row r="5902" spans="1:1">
      <c r="A5902" s="555"/>
    </row>
    <row r="5903" spans="1:1">
      <c r="A5903" s="555"/>
    </row>
    <row r="5904" spans="1:1">
      <c r="A5904" s="555"/>
    </row>
    <row r="5905" spans="1:1">
      <c r="A5905" s="555"/>
    </row>
    <row r="5906" spans="1:1">
      <c r="A5906" s="555"/>
    </row>
    <row r="5907" spans="1:1">
      <c r="A5907" s="555"/>
    </row>
    <row r="5908" spans="1:1">
      <c r="A5908" s="555"/>
    </row>
    <row r="5909" spans="1:1">
      <c r="A5909" s="555"/>
    </row>
    <row r="5910" spans="1:1">
      <c r="A5910" s="555"/>
    </row>
    <row r="5911" spans="1:1">
      <c r="A5911" s="555"/>
    </row>
    <row r="5912" spans="1:1">
      <c r="A5912" s="555"/>
    </row>
    <row r="5913" spans="1:1">
      <c r="A5913" s="555"/>
    </row>
    <row r="5914" spans="1:1">
      <c r="A5914" s="555"/>
    </row>
    <row r="5915" spans="1:1">
      <c r="A5915" s="555"/>
    </row>
    <row r="5916" spans="1:1">
      <c r="A5916" s="555"/>
    </row>
    <row r="5917" spans="1:1">
      <c r="A5917" s="555"/>
    </row>
    <row r="5918" spans="1:1">
      <c r="A5918" s="555"/>
    </row>
    <row r="5919" spans="1:1">
      <c r="A5919" s="555"/>
    </row>
    <row r="5920" spans="1:1">
      <c r="A5920" s="555"/>
    </row>
    <row r="5921" spans="1:1">
      <c r="A5921" s="555"/>
    </row>
    <row r="5922" spans="1:1">
      <c r="A5922" s="555"/>
    </row>
    <row r="5923" spans="1:1">
      <c r="A5923" s="555"/>
    </row>
    <row r="5924" spans="1:1">
      <c r="A5924" s="555"/>
    </row>
    <row r="5925" spans="1:1">
      <c r="A5925" s="555"/>
    </row>
    <row r="5926" spans="1:1">
      <c r="A5926" s="555"/>
    </row>
    <row r="5927" spans="1:1">
      <c r="A5927" s="555"/>
    </row>
    <row r="5928" spans="1:1">
      <c r="A5928" s="555"/>
    </row>
    <row r="5929" spans="1:1">
      <c r="A5929" s="555"/>
    </row>
    <row r="5930" spans="1:1">
      <c r="A5930" s="555"/>
    </row>
    <row r="5931" spans="1:1">
      <c r="A5931" s="555"/>
    </row>
    <row r="5932" spans="1:1">
      <c r="A5932" s="555"/>
    </row>
    <row r="5933" spans="1:1">
      <c r="A5933" s="555"/>
    </row>
    <row r="5934" spans="1:1">
      <c r="A5934" s="555"/>
    </row>
    <row r="5935" spans="1:1">
      <c r="A5935" s="555"/>
    </row>
    <row r="5936" spans="1:1">
      <c r="A5936" s="555"/>
    </row>
    <row r="5937" spans="1:1">
      <c r="A5937" s="555"/>
    </row>
    <row r="5938" spans="1:1">
      <c r="A5938" s="555"/>
    </row>
    <row r="5939" spans="1:1">
      <c r="A5939" s="555"/>
    </row>
    <row r="5940" spans="1:1">
      <c r="A5940" s="555"/>
    </row>
    <row r="5941" spans="1:1">
      <c r="A5941" s="555"/>
    </row>
    <row r="5942" spans="1:1">
      <c r="A5942" s="555"/>
    </row>
    <row r="5943" spans="1:1">
      <c r="A5943" s="555"/>
    </row>
    <row r="5944" spans="1:1">
      <c r="A5944" s="555"/>
    </row>
    <row r="5945" spans="1:1">
      <c r="A5945" s="555"/>
    </row>
    <row r="5946" spans="1:1">
      <c r="A5946" s="555"/>
    </row>
    <row r="5947" spans="1:1">
      <c r="A5947" s="555"/>
    </row>
    <row r="5948" spans="1:1">
      <c r="A5948" s="555"/>
    </row>
    <row r="5949" spans="1:1">
      <c r="A5949" s="555"/>
    </row>
    <row r="5950" spans="1:1">
      <c r="A5950" s="555"/>
    </row>
    <row r="5951" spans="1:1">
      <c r="A5951" s="555"/>
    </row>
    <row r="5952" spans="1:1">
      <c r="A5952" s="555"/>
    </row>
    <row r="5953" spans="1:1">
      <c r="A5953" s="555"/>
    </row>
    <row r="5954" spans="1:1">
      <c r="A5954" s="555"/>
    </row>
    <row r="5955" spans="1:1">
      <c r="A5955" s="555"/>
    </row>
    <row r="5956" spans="1:1">
      <c r="A5956" s="555"/>
    </row>
    <row r="5957" spans="1:1">
      <c r="A5957" s="555"/>
    </row>
    <row r="5958" spans="1:1">
      <c r="A5958" s="555"/>
    </row>
    <row r="5959" spans="1:1">
      <c r="A5959" s="555"/>
    </row>
    <row r="5960" spans="1:1">
      <c r="A5960" s="555"/>
    </row>
    <row r="5961" spans="1:1">
      <c r="A5961" s="555"/>
    </row>
    <row r="5962" spans="1:1">
      <c r="A5962" s="555"/>
    </row>
    <row r="5963" spans="1:1">
      <c r="A5963" s="555"/>
    </row>
    <row r="5964" spans="1:1">
      <c r="A5964" s="555"/>
    </row>
    <row r="5965" spans="1:1">
      <c r="A5965" s="555"/>
    </row>
    <row r="5966" spans="1:1">
      <c r="A5966" s="555"/>
    </row>
    <row r="5967" spans="1:1">
      <c r="A5967" s="555"/>
    </row>
    <row r="5968" spans="1:1">
      <c r="A5968" s="555"/>
    </row>
    <row r="5969" spans="1:1">
      <c r="A5969" s="555"/>
    </row>
    <row r="5970" spans="1:1">
      <c r="A5970" s="555"/>
    </row>
    <row r="5971" spans="1:1">
      <c r="A5971" s="555"/>
    </row>
    <row r="5972" spans="1:1">
      <c r="A5972" s="555"/>
    </row>
    <row r="5973" spans="1:1">
      <c r="A5973" s="555"/>
    </row>
    <row r="5974" spans="1:1">
      <c r="A5974" s="555"/>
    </row>
    <row r="5975" spans="1:1">
      <c r="A5975" s="555"/>
    </row>
    <row r="5976" spans="1:1">
      <c r="A5976" s="555"/>
    </row>
    <row r="5977" spans="1:1">
      <c r="A5977" s="555"/>
    </row>
    <row r="5978" spans="1:1">
      <c r="A5978" s="555"/>
    </row>
    <row r="5979" spans="1:1">
      <c r="A5979" s="555"/>
    </row>
    <row r="5980" spans="1:1">
      <c r="A5980" s="555"/>
    </row>
    <row r="5981" spans="1:1">
      <c r="A5981" s="555"/>
    </row>
    <row r="5982" spans="1:1">
      <c r="A5982" s="555"/>
    </row>
    <row r="5983" spans="1:1">
      <c r="A5983" s="555"/>
    </row>
    <row r="5984" spans="1:1">
      <c r="A5984" s="555"/>
    </row>
    <row r="5985" spans="1:1">
      <c r="A5985" s="555"/>
    </row>
    <row r="5986" spans="1:1">
      <c r="A5986" s="555"/>
    </row>
    <row r="5987" spans="1:1">
      <c r="A5987" s="555"/>
    </row>
    <row r="5988" spans="1:1">
      <c r="A5988" s="555"/>
    </row>
    <row r="5989" spans="1:1">
      <c r="A5989" s="555"/>
    </row>
    <row r="5990" spans="1:1">
      <c r="A5990" s="555"/>
    </row>
    <row r="5991" spans="1:1">
      <c r="A5991" s="555"/>
    </row>
    <row r="5992" spans="1:1">
      <c r="A5992" s="555"/>
    </row>
    <row r="5993" spans="1:1">
      <c r="A5993" s="555"/>
    </row>
    <row r="5994" spans="1:1">
      <c r="A5994" s="555"/>
    </row>
    <row r="5995" spans="1:1">
      <c r="A5995" s="555"/>
    </row>
    <row r="5996" spans="1:1">
      <c r="A5996" s="555"/>
    </row>
    <row r="5997" spans="1:1">
      <c r="A5997" s="555"/>
    </row>
    <row r="5998" spans="1:1">
      <c r="A5998" s="555"/>
    </row>
    <row r="5999" spans="1:1">
      <c r="A5999" s="555"/>
    </row>
    <row r="6000" spans="1:1">
      <c r="A6000" s="555"/>
    </row>
    <row r="6001" spans="1:1">
      <c r="A6001" s="555"/>
    </row>
    <row r="6002" spans="1:1">
      <c r="A6002" s="555"/>
    </row>
    <row r="6003" spans="1:1">
      <c r="A6003" s="555"/>
    </row>
    <row r="6004" spans="1:1">
      <c r="A6004" s="555"/>
    </row>
    <row r="6005" spans="1:1">
      <c r="A6005" s="555"/>
    </row>
    <row r="6006" spans="1:1">
      <c r="A6006" s="555"/>
    </row>
    <row r="6007" spans="1:1">
      <c r="A6007" s="555"/>
    </row>
    <row r="6008" spans="1:1">
      <c r="A6008" s="555"/>
    </row>
    <row r="6009" spans="1:1">
      <c r="A6009" s="555"/>
    </row>
    <row r="6010" spans="1:1">
      <c r="A6010" s="555"/>
    </row>
    <row r="6011" spans="1:1">
      <c r="A6011" s="555"/>
    </row>
    <row r="6012" spans="1:1">
      <c r="A6012" s="555"/>
    </row>
    <row r="6013" spans="1:1">
      <c r="A6013" s="555"/>
    </row>
    <row r="6014" spans="1:1">
      <c r="A6014" s="555"/>
    </row>
    <row r="6015" spans="1:1">
      <c r="A6015" s="555"/>
    </row>
    <row r="6016" spans="1:1">
      <c r="A6016" s="555"/>
    </row>
    <row r="6017" spans="1:1">
      <c r="A6017" s="555"/>
    </row>
    <row r="6018" spans="1:1">
      <c r="A6018" s="555"/>
    </row>
    <row r="6019" spans="1:1">
      <c r="A6019" s="555"/>
    </row>
    <row r="6020" spans="1:1">
      <c r="A6020" s="555"/>
    </row>
    <row r="6021" spans="1:1">
      <c r="A6021" s="555"/>
    </row>
    <row r="6022" spans="1:1">
      <c r="A6022" s="555"/>
    </row>
    <row r="6023" spans="1:1">
      <c r="A6023" s="555"/>
    </row>
    <row r="6024" spans="1:1">
      <c r="A6024" s="555"/>
    </row>
    <row r="6025" spans="1:1">
      <c r="A6025" s="555"/>
    </row>
    <row r="6026" spans="1:1">
      <c r="A6026" s="555"/>
    </row>
    <row r="6027" spans="1:1">
      <c r="A6027" s="555"/>
    </row>
    <row r="6028" spans="1:1">
      <c r="A6028" s="555"/>
    </row>
    <row r="6029" spans="1:1">
      <c r="A6029" s="555"/>
    </row>
    <row r="6030" spans="1:1">
      <c r="A6030" s="555"/>
    </row>
    <row r="6031" spans="1:1">
      <c r="A6031" s="555"/>
    </row>
    <row r="6032" spans="1:1">
      <c r="A6032" s="555"/>
    </row>
    <row r="6033" spans="1:1">
      <c r="A6033" s="555"/>
    </row>
    <row r="6034" spans="1:1">
      <c r="A6034" s="555"/>
    </row>
    <row r="6035" spans="1:1">
      <c r="A6035" s="555"/>
    </row>
    <row r="6036" spans="1:1">
      <c r="A6036" s="555"/>
    </row>
    <row r="6037" spans="1:1">
      <c r="A6037" s="555"/>
    </row>
    <row r="6038" spans="1:1">
      <c r="A6038" s="555"/>
    </row>
    <row r="6039" spans="1:1">
      <c r="A6039" s="555"/>
    </row>
    <row r="6040" spans="1:1">
      <c r="A6040" s="555"/>
    </row>
    <row r="6041" spans="1:1">
      <c r="A6041" s="555"/>
    </row>
    <row r="6042" spans="1:1">
      <c r="A6042" s="555"/>
    </row>
    <row r="6043" spans="1:1">
      <c r="A6043" s="555"/>
    </row>
    <row r="6044" spans="1:1">
      <c r="A6044" s="555"/>
    </row>
    <row r="6045" spans="1:1">
      <c r="A6045" s="555"/>
    </row>
    <row r="6046" spans="1:1">
      <c r="A6046" s="555"/>
    </row>
    <row r="6047" spans="1:1">
      <c r="A6047" s="555"/>
    </row>
    <row r="6048" spans="1:1">
      <c r="A6048" s="555"/>
    </row>
    <row r="6049" spans="1:1">
      <c r="A6049" s="555"/>
    </row>
    <row r="6050" spans="1:1">
      <c r="A6050" s="555"/>
    </row>
    <row r="6051" spans="1:1">
      <c r="A6051" s="555"/>
    </row>
    <row r="6052" spans="1:1">
      <c r="A6052" s="555"/>
    </row>
    <row r="6053" spans="1:1">
      <c r="A6053" s="555"/>
    </row>
    <row r="6054" spans="1:1">
      <c r="A6054" s="555"/>
    </row>
    <row r="6055" spans="1:1">
      <c r="A6055" s="555"/>
    </row>
    <row r="6056" spans="1:1">
      <c r="A6056" s="555"/>
    </row>
    <row r="6057" spans="1:1">
      <c r="A6057" s="555"/>
    </row>
    <row r="6058" spans="1:1">
      <c r="A6058" s="555"/>
    </row>
    <row r="6059" spans="1:1">
      <c r="A6059" s="555"/>
    </row>
    <row r="6060" spans="1:1">
      <c r="A6060" s="555"/>
    </row>
    <row r="6061" spans="1:1">
      <c r="A6061" s="555"/>
    </row>
    <row r="6062" spans="1:1">
      <c r="A6062" s="555"/>
    </row>
    <row r="6063" spans="1:1">
      <c r="A6063" s="555"/>
    </row>
    <row r="6064" spans="1:1">
      <c r="A6064" s="555"/>
    </row>
    <row r="6065" spans="1:1">
      <c r="A6065" s="555"/>
    </row>
    <row r="6066" spans="1:1">
      <c r="A6066" s="555"/>
    </row>
    <row r="6067" spans="1:1">
      <c r="A6067" s="555"/>
    </row>
    <row r="6068" spans="1:1">
      <c r="A6068" s="555"/>
    </row>
    <row r="6069" spans="1:1">
      <c r="A6069" s="555"/>
    </row>
    <row r="6070" spans="1:1">
      <c r="A6070" s="555"/>
    </row>
    <row r="6071" spans="1:1">
      <c r="A6071" s="555"/>
    </row>
    <row r="6072" spans="1:1">
      <c r="A6072" s="555"/>
    </row>
    <row r="6073" spans="1:1">
      <c r="A6073" s="555"/>
    </row>
    <row r="6074" spans="1:1">
      <c r="A6074" s="555"/>
    </row>
    <row r="6075" spans="1:1">
      <c r="A6075" s="555"/>
    </row>
    <row r="6076" spans="1:1">
      <c r="A6076" s="555"/>
    </row>
    <row r="6077" spans="1:1">
      <c r="A6077" s="555"/>
    </row>
    <row r="6078" spans="1:1">
      <c r="A6078" s="555"/>
    </row>
    <row r="6079" spans="1:1">
      <c r="A6079" s="555"/>
    </row>
    <row r="6080" spans="1:1">
      <c r="A6080" s="555"/>
    </row>
    <row r="6081" spans="1:1">
      <c r="A6081" s="555"/>
    </row>
    <row r="6082" spans="1:1">
      <c r="A6082" s="555"/>
    </row>
    <row r="6083" spans="1:1">
      <c r="A6083" s="555"/>
    </row>
    <row r="6084" spans="1:1">
      <c r="A6084" s="555"/>
    </row>
    <row r="6085" spans="1:1">
      <c r="A6085" s="555"/>
    </row>
    <row r="6086" spans="1:1">
      <c r="A6086" s="555"/>
    </row>
    <row r="6087" spans="1:1">
      <c r="A6087" s="555"/>
    </row>
    <row r="6088" spans="1:1">
      <c r="A6088" s="555"/>
    </row>
    <row r="6089" spans="1:1">
      <c r="A6089" s="555"/>
    </row>
    <row r="6090" spans="1:1">
      <c r="A6090" s="555"/>
    </row>
    <row r="6091" spans="1:1">
      <c r="A6091" s="555"/>
    </row>
    <row r="6092" spans="1:1">
      <c r="A6092" s="555"/>
    </row>
    <row r="6093" spans="1:1">
      <c r="A6093" s="555"/>
    </row>
    <row r="6094" spans="1:1">
      <c r="A6094" s="555"/>
    </row>
    <row r="6095" spans="1:1">
      <c r="A6095" s="555"/>
    </row>
    <row r="6096" spans="1:1">
      <c r="A6096" s="555"/>
    </row>
    <row r="6097" spans="1:1">
      <c r="A6097" s="555"/>
    </row>
    <row r="6098" spans="1:1">
      <c r="A6098" s="555"/>
    </row>
    <row r="6099" spans="1:1">
      <c r="A6099" s="555"/>
    </row>
    <row r="6100" spans="1:1">
      <c r="A6100" s="555"/>
    </row>
    <row r="6101" spans="1:1">
      <c r="A6101" s="555"/>
    </row>
    <row r="6102" spans="1:1">
      <c r="A6102" s="555"/>
    </row>
    <row r="6103" spans="1:1">
      <c r="A6103" s="555"/>
    </row>
    <row r="6104" spans="1:1">
      <c r="A6104" s="555"/>
    </row>
    <row r="6105" spans="1:1">
      <c r="A6105" s="555"/>
    </row>
    <row r="6106" spans="1:1">
      <c r="A6106" s="555"/>
    </row>
    <row r="6107" spans="1:1">
      <c r="A6107" s="555"/>
    </row>
    <row r="6108" spans="1:1">
      <c r="A6108" s="555"/>
    </row>
    <row r="6109" spans="1:1">
      <c r="A6109" s="555"/>
    </row>
    <row r="6110" spans="1:1">
      <c r="A6110" s="555"/>
    </row>
    <row r="6111" spans="1:1">
      <c r="A6111" s="555"/>
    </row>
    <row r="6112" spans="1:1">
      <c r="A6112" s="555"/>
    </row>
    <row r="6113" spans="1:1">
      <c r="A6113" s="555"/>
    </row>
    <row r="6114" spans="1:1">
      <c r="A6114" s="555"/>
    </row>
    <row r="6115" spans="1:1">
      <c r="A6115" s="555"/>
    </row>
    <row r="6116" spans="1:1">
      <c r="A6116" s="555"/>
    </row>
    <row r="6117" spans="1:1">
      <c r="A6117" s="555"/>
    </row>
    <row r="6118" spans="1:1">
      <c r="A6118" s="555"/>
    </row>
    <row r="6119" spans="1:1">
      <c r="A6119" s="555"/>
    </row>
    <row r="6120" spans="1:1">
      <c r="A6120" s="555"/>
    </row>
    <row r="6121" spans="1:1">
      <c r="A6121" s="555"/>
    </row>
    <row r="6122" spans="1:1">
      <c r="A6122" s="555"/>
    </row>
    <row r="6123" spans="1:1">
      <c r="A6123" s="555"/>
    </row>
    <row r="6124" spans="1:1">
      <c r="A6124" s="555"/>
    </row>
    <row r="6125" spans="1:1">
      <c r="A6125" s="555"/>
    </row>
    <row r="6126" spans="1:1">
      <c r="A6126" s="555"/>
    </row>
    <row r="6127" spans="1:1">
      <c r="A6127" s="555"/>
    </row>
    <row r="6128" spans="1:1">
      <c r="A6128" s="555"/>
    </row>
    <row r="6129" spans="1:1">
      <c r="A6129" s="555"/>
    </row>
    <row r="6130" spans="1:1">
      <c r="A6130" s="555"/>
    </row>
    <row r="6131" spans="1:1">
      <c r="A6131" s="555"/>
    </row>
    <row r="6132" spans="1:1">
      <c r="A6132" s="555"/>
    </row>
    <row r="6133" spans="1:1">
      <c r="A6133" s="555"/>
    </row>
    <row r="6134" spans="1:1">
      <c r="A6134" s="555"/>
    </row>
    <row r="6135" spans="1:1">
      <c r="A6135" s="555"/>
    </row>
    <row r="6136" spans="1:1">
      <c r="A6136" s="555"/>
    </row>
    <row r="6137" spans="1:1">
      <c r="A6137" s="555"/>
    </row>
    <row r="6138" spans="1:1">
      <c r="A6138" s="555"/>
    </row>
    <row r="6139" spans="1:1">
      <c r="A6139" s="555"/>
    </row>
    <row r="6140" spans="1:1">
      <c r="A6140" s="555"/>
    </row>
    <row r="6141" spans="1:1">
      <c r="A6141" s="555"/>
    </row>
    <row r="6142" spans="1:1">
      <c r="A6142" s="555"/>
    </row>
    <row r="6143" spans="1:1">
      <c r="A6143" s="555"/>
    </row>
    <row r="6144" spans="1:1">
      <c r="A6144" s="555"/>
    </row>
    <row r="6145" spans="1:1">
      <c r="A6145" s="555"/>
    </row>
    <row r="6146" spans="1:1">
      <c r="A6146" s="555"/>
    </row>
    <row r="6147" spans="1:1">
      <c r="A6147" s="555"/>
    </row>
    <row r="6148" spans="1:1">
      <c r="A6148" s="555"/>
    </row>
    <row r="6149" spans="1:1">
      <c r="A6149" s="555"/>
    </row>
    <row r="6150" spans="1:1">
      <c r="A6150" s="555"/>
    </row>
    <row r="6151" spans="1:1">
      <c r="A6151" s="555"/>
    </row>
    <row r="6152" spans="1:1">
      <c r="A6152" s="555"/>
    </row>
    <row r="6153" spans="1:1">
      <c r="A6153" s="555"/>
    </row>
    <row r="6154" spans="1:1">
      <c r="A6154" s="555"/>
    </row>
    <row r="6155" spans="1:1">
      <c r="A6155" s="555"/>
    </row>
    <row r="6156" spans="1:1">
      <c r="A6156" s="555"/>
    </row>
    <row r="6157" spans="1:1">
      <c r="A6157" s="555"/>
    </row>
    <row r="6158" spans="1:1">
      <c r="A6158" s="555"/>
    </row>
    <row r="6159" spans="1:1">
      <c r="A6159" s="555"/>
    </row>
    <row r="6160" spans="1:1">
      <c r="A6160" s="555"/>
    </row>
    <row r="6161" spans="1:1">
      <c r="A6161" s="555"/>
    </row>
    <row r="6162" spans="1:1">
      <c r="A6162" s="555"/>
    </row>
    <row r="6163" spans="1:1">
      <c r="A6163" s="555"/>
    </row>
    <row r="6164" spans="1:1">
      <c r="A6164" s="555"/>
    </row>
    <row r="6165" spans="1:1">
      <c r="A6165" s="555"/>
    </row>
    <row r="6166" spans="1:1">
      <c r="A6166" s="555"/>
    </row>
    <row r="6167" spans="1:1">
      <c r="A6167" s="555"/>
    </row>
    <row r="6168" spans="1:1">
      <c r="A6168" s="555"/>
    </row>
    <row r="6169" spans="1:1">
      <c r="A6169" s="555"/>
    </row>
    <row r="6170" spans="1:1">
      <c r="A6170" s="555"/>
    </row>
    <row r="6171" spans="1:1">
      <c r="A6171" s="555"/>
    </row>
    <row r="6172" spans="1:1">
      <c r="A6172" s="555"/>
    </row>
    <row r="6173" spans="1:1">
      <c r="A6173" s="555"/>
    </row>
    <row r="6174" spans="1:1">
      <c r="A6174" s="555"/>
    </row>
    <row r="6175" spans="1:1">
      <c r="A6175" s="555"/>
    </row>
    <row r="6176" spans="1:1">
      <c r="A6176" s="555"/>
    </row>
    <row r="6177" spans="1:1">
      <c r="A6177" s="555"/>
    </row>
    <row r="6178" spans="1:1">
      <c r="A6178" s="555"/>
    </row>
    <row r="6179" spans="1:1">
      <c r="A6179" s="555"/>
    </row>
    <row r="6180" spans="1:1">
      <c r="A6180" s="555"/>
    </row>
    <row r="6181" spans="1:1">
      <c r="A6181" s="555"/>
    </row>
    <row r="6182" spans="1:1">
      <c r="A6182" s="555"/>
    </row>
    <row r="6183" spans="1:1">
      <c r="A6183" s="555"/>
    </row>
    <row r="6184" spans="1:1">
      <c r="A6184" s="555"/>
    </row>
    <row r="6185" spans="1:1">
      <c r="A6185" s="555"/>
    </row>
    <row r="6186" spans="1:1">
      <c r="A6186" s="555"/>
    </row>
    <row r="6187" spans="1:1">
      <c r="A6187" s="555"/>
    </row>
    <row r="6188" spans="1:1">
      <c r="A6188" s="555"/>
    </row>
    <row r="6189" spans="1:1">
      <c r="A6189" s="555"/>
    </row>
    <row r="6190" spans="1:1">
      <c r="A6190" s="555"/>
    </row>
    <row r="6191" spans="1:1">
      <c r="A6191" s="555"/>
    </row>
    <row r="6192" spans="1:1">
      <c r="A6192" s="555"/>
    </row>
    <row r="6193" spans="1:1">
      <c r="A6193" s="555"/>
    </row>
    <row r="6194" spans="1:1">
      <c r="A6194" s="555"/>
    </row>
    <row r="6195" spans="1:1">
      <c r="A6195" s="555"/>
    </row>
    <row r="6196" spans="1:1">
      <c r="A6196" s="555"/>
    </row>
    <row r="6197" spans="1:1">
      <c r="A6197" s="555"/>
    </row>
    <row r="6198" spans="1:1">
      <c r="A6198" s="555"/>
    </row>
    <row r="6199" spans="1:1">
      <c r="A6199" s="555"/>
    </row>
    <row r="6200" spans="1:1">
      <c r="A6200" s="555"/>
    </row>
    <row r="6201" spans="1:1">
      <c r="A6201" s="555"/>
    </row>
    <row r="6202" spans="1:1">
      <c r="A6202" s="555"/>
    </row>
    <row r="6203" spans="1:1">
      <c r="A6203" s="555"/>
    </row>
    <row r="6204" spans="1:1">
      <c r="A6204" s="555"/>
    </row>
    <row r="6205" spans="1:1">
      <c r="A6205" s="555"/>
    </row>
    <row r="6206" spans="1:1">
      <c r="A6206" s="555"/>
    </row>
    <row r="6207" spans="1:1">
      <c r="A6207" s="555"/>
    </row>
    <row r="6208" spans="1:1">
      <c r="A6208" s="555"/>
    </row>
    <row r="6209" spans="1:1">
      <c r="A6209" s="555"/>
    </row>
    <row r="6210" spans="1:1">
      <c r="A6210" s="555"/>
    </row>
    <row r="6211" spans="1:1">
      <c r="A6211" s="555"/>
    </row>
    <row r="6212" spans="1:1">
      <c r="A6212" s="555"/>
    </row>
    <row r="6213" spans="1:1">
      <c r="A6213" s="555"/>
    </row>
    <row r="6214" spans="1:1">
      <c r="A6214" s="555"/>
    </row>
    <row r="6215" spans="1:1">
      <c r="A6215" s="555"/>
    </row>
    <row r="6216" spans="1:1">
      <c r="A6216" s="555"/>
    </row>
    <row r="6217" spans="1:1">
      <c r="A6217" s="555"/>
    </row>
    <row r="6218" spans="1:1">
      <c r="A6218" s="555"/>
    </row>
    <row r="6219" spans="1:1">
      <c r="A6219" s="555"/>
    </row>
    <row r="6220" spans="1:1">
      <c r="A6220" s="555"/>
    </row>
    <row r="6221" spans="1:1">
      <c r="A6221" s="555"/>
    </row>
    <row r="6222" spans="1:1">
      <c r="A6222" s="555"/>
    </row>
    <row r="6223" spans="1:1">
      <c r="A6223" s="555"/>
    </row>
    <row r="6224" spans="1:1">
      <c r="A6224" s="555"/>
    </row>
    <row r="6225" spans="1:1">
      <c r="A6225" s="555"/>
    </row>
    <row r="6226" spans="1:1">
      <c r="A6226" s="555"/>
    </row>
    <row r="6227" spans="1:1">
      <c r="A6227" s="555"/>
    </row>
    <row r="6228" spans="1:1">
      <c r="A6228" s="555"/>
    </row>
    <row r="6229" spans="1:1">
      <c r="A6229" s="555"/>
    </row>
    <row r="6230" spans="1:1">
      <c r="A6230" s="555"/>
    </row>
    <row r="6231" spans="1:1">
      <c r="A6231" s="555"/>
    </row>
    <row r="6232" spans="1:1">
      <c r="A6232" s="555"/>
    </row>
    <row r="6233" spans="1:1">
      <c r="A6233" s="555"/>
    </row>
    <row r="6234" spans="1:1">
      <c r="A6234" s="555"/>
    </row>
    <row r="6235" spans="1:1">
      <c r="A6235" s="555"/>
    </row>
    <row r="6236" spans="1:1">
      <c r="A6236" s="555"/>
    </row>
    <row r="6237" spans="1:1">
      <c r="A6237" s="555"/>
    </row>
    <row r="6238" spans="1:1">
      <c r="A6238" s="555"/>
    </row>
    <row r="6239" spans="1:1">
      <c r="A6239" s="555"/>
    </row>
    <row r="6240" spans="1:1">
      <c r="A6240" s="555"/>
    </row>
    <row r="6241" spans="1:1">
      <c r="A6241" s="555"/>
    </row>
    <row r="6242" spans="1:1">
      <c r="A6242" s="555"/>
    </row>
    <row r="6243" spans="1:1">
      <c r="A6243" s="555"/>
    </row>
    <row r="6244" spans="1:1">
      <c r="A6244" s="555"/>
    </row>
    <row r="6245" spans="1:1">
      <c r="A6245" s="555"/>
    </row>
    <row r="6246" spans="1:1">
      <c r="A6246" s="555"/>
    </row>
    <row r="6247" spans="1:1">
      <c r="A6247" s="555"/>
    </row>
    <row r="6248" spans="1:1">
      <c r="A6248" s="555"/>
    </row>
    <row r="6249" spans="1:1">
      <c r="A6249" s="555"/>
    </row>
    <row r="6250" spans="1:1">
      <c r="A6250" s="555"/>
    </row>
    <row r="6251" spans="1:1">
      <c r="A6251" s="555"/>
    </row>
    <row r="6252" spans="1:1">
      <c r="A6252" s="555"/>
    </row>
    <row r="6253" spans="1:1">
      <c r="A6253" s="555"/>
    </row>
    <row r="6254" spans="1:1">
      <c r="A6254" s="555"/>
    </row>
    <row r="6255" spans="1:1">
      <c r="A6255" s="555"/>
    </row>
    <row r="6256" spans="1:1">
      <c r="A6256" s="555"/>
    </row>
    <row r="6257" spans="1:1">
      <c r="A6257" s="555"/>
    </row>
    <row r="6258" spans="1:1">
      <c r="A6258" s="555"/>
    </row>
    <row r="6259" spans="1:1">
      <c r="A6259" s="555"/>
    </row>
    <row r="6260" spans="1:1">
      <c r="A6260" s="555"/>
    </row>
    <row r="6261" spans="1:1">
      <c r="A6261" s="555"/>
    </row>
    <row r="6262" spans="1:1">
      <c r="A6262" s="555"/>
    </row>
    <row r="6263" spans="1:1">
      <c r="A6263" s="555"/>
    </row>
    <row r="6264" spans="1:1">
      <c r="A6264" s="555"/>
    </row>
    <row r="6265" spans="1:1">
      <c r="A6265" s="555"/>
    </row>
    <row r="6266" spans="1:1">
      <c r="A6266" s="555"/>
    </row>
    <row r="6267" spans="1:1">
      <c r="A6267" s="555"/>
    </row>
    <row r="6268" spans="1:1">
      <c r="A6268" s="555"/>
    </row>
    <row r="6269" spans="1:1">
      <c r="A6269" s="555"/>
    </row>
    <row r="6270" spans="1:1">
      <c r="A6270" s="555"/>
    </row>
    <row r="6271" spans="1:1">
      <c r="A6271" s="555"/>
    </row>
    <row r="6272" spans="1:1">
      <c r="A6272" s="555"/>
    </row>
    <row r="6273" spans="1:1">
      <c r="A6273" s="555"/>
    </row>
    <row r="6274" spans="1:1">
      <c r="A6274" s="555"/>
    </row>
    <row r="6275" spans="1:1">
      <c r="A6275" s="555"/>
    </row>
    <row r="6276" spans="1:1">
      <c r="A6276" s="555"/>
    </row>
    <row r="6277" spans="1:1">
      <c r="A6277" s="555"/>
    </row>
    <row r="6278" spans="1:1">
      <c r="A6278" s="555"/>
    </row>
    <row r="6279" spans="1:1">
      <c r="A6279" s="555"/>
    </row>
    <row r="6280" spans="1:1">
      <c r="A6280" s="555"/>
    </row>
    <row r="6281" spans="1:1">
      <c r="A6281" s="555"/>
    </row>
    <row r="6282" spans="1:1">
      <c r="A6282" s="555"/>
    </row>
    <row r="6283" spans="1:1">
      <c r="A6283" s="555"/>
    </row>
    <row r="6284" spans="1:1">
      <c r="A6284" s="555"/>
    </row>
    <row r="6285" spans="1:1">
      <c r="A6285" s="555"/>
    </row>
    <row r="6286" spans="1:1">
      <c r="A6286" s="555"/>
    </row>
    <row r="6287" spans="1:1">
      <c r="A6287" s="555"/>
    </row>
    <row r="6288" spans="1:1">
      <c r="A6288" s="555"/>
    </row>
    <row r="6289" spans="1:1">
      <c r="A6289" s="555"/>
    </row>
    <row r="6290" spans="1:1">
      <c r="A6290" s="555"/>
    </row>
    <row r="6291" spans="1:1">
      <c r="A6291" s="555"/>
    </row>
    <row r="6292" spans="1:1">
      <c r="A6292" s="555"/>
    </row>
    <row r="6293" spans="1:1">
      <c r="A6293" s="555"/>
    </row>
    <row r="6294" spans="1:1">
      <c r="A6294" s="555"/>
    </row>
    <row r="6295" spans="1:1">
      <c r="A6295" s="555"/>
    </row>
    <row r="6296" spans="1:1">
      <c r="A6296" s="555"/>
    </row>
    <row r="6297" spans="1:1">
      <c r="A6297" s="555"/>
    </row>
    <row r="6298" spans="1:1">
      <c r="A6298" s="555"/>
    </row>
    <row r="6299" spans="1:1">
      <c r="A6299" s="555"/>
    </row>
    <row r="6300" spans="1:1">
      <c r="A6300" s="555"/>
    </row>
    <row r="6301" spans="1:1">
      <c r="A6301" s="555"/>
    </row>
    <row r="6302" spans="1:1">
      <c r="A6302" s="555"/>
    </row>
    <row r="6303" spans="1:1">
      <c r="A6303" s="555"/>
    </row>
    <row r="6304" spans="1:1">
      <c r="A6304" s="555"/>
    </row>
    <row r="6305" spans="1:1">
      <c r="A6305" s="555"/>
    </row>
    <row r="6306" spans="1:1">
      <c r="A6306" s="555"/>
    </row>
    <row r="6307" spans="1:1">
      <c r="A6307" s="555"/>
    </row>
    <row r="6308" spans="1:1">
      <c r="A6308" s="555"/>
    </row>
    <row r="6309" spans="1:1">
      <c r="A6309" s="555"/>
    </row>
    <row r="6310" spans="1:1">
      <c r="A6310" s="555"/>
    </row>
    <row r="6311" spans="1:1">
      <c r="A6311" s="555"/>
    </row>
    <row r="6312" spans="1:1">
      <c r="A6312" s="555"/>
    </row>
    <row r="6313" spans="1:1">
      <c r="A6313" s="555"/>
    </row>
    <row r="6314" spans="1:1">
      <c r="A6314" s="555"/>
    </row>
    <row r="6315" spans="1:1">
      <c r="A6315" s="555"/>
    </row>
    <row r="6316" spans="1:1">
      <c r="A6316" s="555"/>
    </row>
    <row r="6317" spans="1:1">
      <c r="A6317" s="555"/>
    </row>
    <row r="6318" spans="1:1">
      <c r="A6318" s="555"/>
    </row>
    <row r="6319" spans="1:1">
      <c r="A6319" s="555"/>
    </row>
    <row r="6320" spans="1:1">
      <c r="A6320" s="555"/>
    </row>
    <row r="6321" spans="1:1">
      <c r="A6321" s="555"/>
    </row>
    <row r="6322" spans="1:1">
      <c r="A6322" s="555"/>
    </row>
    <row r="6323" spans="1:1">
      <c r="A6323" s="555"/>
    </row>
    <row r="6324" spans="1:1">
      <c r="A6324" s="555"/>
    </row>
    <row r="6325" spans="1:1">
      <c r="A6325" s="555"/>
    </row>
    <row r="6326" spans="1:1">
      <c r="A6326" s="555"/>
    </row>
    <row r="6327" spans="1:1">
      <c r="A6327" s="555"/>
    </row>
    <row r="6328" spans="1:1">
      <c r="A6328" s="555"/>
    </row>
    <row r="6329" spans="1:1">
      <c r="A6329" s="555"/>
    </row>
    <row r="6330" spans="1:1">
      <c r="A6330" s="555"/>
    </row>
    <row r="6331" spans="1:1">
      <c r="A6331" s="555"/>
    </row>
    <row r="6332" spans="1:1">
      <c r="A6332" s="555"/>
    </row>
    <row r="6333" spans="1:1">
      <c r="A6333" s="555"/>
    </row>
    <row r="6334" spans="1:1">
      <c r="A6334" s="555"/>
    </row>
    <row r="6335" spans="1:1">
      <c r="A6335" s="555"/>
    </row>
    <row r="6336" spans="1:1">
      <c r="A6336" s="555"/>
    </row>
    <row r="6337" spans="1:1">
      <c r="A6337" s="555"/>
    </row>
    <row r="6338" spans="1:1">
      <c r="A6338" s="555"/>
    </row>
    <row r="6339" spans="1:1">
      <c r="A6339" s="555"/>
    </row>
    <row r="6340" spans="1:1">
      <c r="A6340" s="555"/>
    </row>
    <row r="6341" spans="1:1">
      <c r="A6341" s="555"/>
    </row>
    <row r="6342" spans="1:1">
      <c r="A6342" s="555"/>
    </row>
    <row r="6343" spans="1:1">
      <c r="A6343" s="555"/>
    </row>
    <row r="6344" spans="1:1">
      <c r="A6344" s="555"/>
    </row>
    <row r="6345" spans="1:1">
      <c r="A6345" s="555"/>
    </row>
    <row r="6346" spans="1:1">
      <c r="A6346" s="555"/>
    </row>
    <row r="6347" spans="1:1">
      <c r="A6347" s="555"/>
    </row>
    <row r="6348" spans="1:1">
      <c r="A6348" s="555"/>
    </row>
    <row r="6349" spans="1:1">
      <c r="A6349" s="555"/>
    </row>
    <row r="6350" spans="1:1">
      <c r="A6350" s="555"/>
    </row>
    <row r="6351" spans="1:1">
      <c r="A6351" s="555"/>
    </row>
    <row r="6352" spans="1:1">
      <c r="A6352" s="555"/>
    </row>
    <row r="6353" spans="1:1">
      <c r="A6353" s="555"/>
    </row>
    <row r="6354" spans="1:1">
      <c r="A6354" s="555"/>
    </row>
    <row r="6355" spans="1:1">
      <c r="A6355" s="555"/>
    </row>
    <row r="6356" spans="1:1">
      <c r="A6356" s="555"/>
    </row>
    <row r="6357" spans="1:1">
      <c r="A6357" s="555"/>
    </row>
    <row r="6358" spans="1:1">
      <c r="A6358" s="555"/>
    </row>
    <row r="6359" spans="1:1">
      <c r="A6359" s="555"/>
    </row>
    <row r="6360" spans="1:1">
      <c r="A6360" s="555"/>
    </row>
    <row r="6361" spans="1:1">
      <c r="A6361" s="555"/>
    </row>
    <row r="6362" spans="1:1">
      <c r="A6362" s="555"/>
    </row>
    <row r="6363" spans="1:1">
      <c r="A6363" s="555"/>
    </row>
    <row r="6364" spans="1:1">
      <c r="A6364" s="555"/>
    </row>
    <row r="6365" spans="1:1">
      <c r="A6365" s="555"/>
    </row>
    <row r="6366" spans="1:1">
      <c r="A6366" s="555"/>
    </row>
    <row r="6367" spans="1:1">
      <c r="A6367" s="555"/>
    </row>
    <row r="6368" spans="1:1">
      <c r="A6368" s="555"/>
    </row>
    <row r="6369" spans="1:1">
      <c r="A6369" s="555"/>
    </row>
    <row r="6370" spans="1:1">
      <c r="A6370" s="555"/>
    </row>
    <row r="6371" spans="1:1">
      <c r="A6371" s="555"/>
    </row>
    <row r="6372" spans="1:1">
      <c r="A6372" s="555"/>
    </row>
    <row r="6373" spans="1:1">
      <c r="A6373" s="555"/>
    </row>
    <row r="6374" spans="1:1">
      <c r="A6374" s="555"/>
    </row>
    <row r="6375" spans="1:1">
      <c r="A6375" s="555"/>
    </row>
    <row r="6376" spans="1:1">
      <c r="A6376" s="555"/>
    </row>
    <row r="6377" spans="1:1">
      <c r="A6377" s="555"/>
    </row>
    <row r="6378" spans="1:1">
      <c r="A6378" s="555"/>
    </row>
    <row r="6379" spans="1:1">
      <c r="A6379" s="555"/>
    </row>
    <row r="6380" spans="1:1">
      <c r="A6380" s="555"/>
    </row>
    <row r="6381" spans="1:1">
      <c r="A6381" s="555"/>
    </row>
    <row r="6382" spans="1:1">
      <c r="A6382" s="555"/>
    </row>
    <row r="6383" spans="1:1">
      <c r="A6383" s="555"/>
    </row>
    <row r="6384" spans="1:1">
      <c r="A6384" s="555"/>
    </row>
    <row r="6385" spans="1:1">
      <c r="A6385" s="555"/>
    </row>
    <row r="6386" spans="1:1">
      <c r="A6386" s="555"/>
    </row>
    <row r="6387" spans="1:1">
      <c r="A6387" s="555"/>
    </row>
    <row r="6388" spans="1:1">
      <c r="A6388" s="555"/>
    </row>
    <row r="6389" spans="1:1">
      <c r="A6389" s="555"/>
    </row>
    <row r="6390" spans="1:1">
      <c r="A6390" s="555"/>
    </row>
    <row r="6391" spans="1:1">
      <c r="A6391" s="555"/>
    </row>
    <row r="6392" spans="1:1">
      <c r="A6392" s="555"/>
    </row>
    <row r="6393" spans="1:1">
      <c r="A6393" s="555"/>
    </row>
    <row r="6394" spans="1:1">
      <c r="A6394" s="555"/>
    </row>
    <row r="6395" spans="1:1">
      <c r="A6395" s="555"/>
    </row>
    <row r="6396" spans="1:1">
      <c r="A6396" s="555"/>
    </row>
    <row r="6397" spans="1:1">
      <c r="A6397" s="555"/>
    </row>
    <row r="6398" spans="1:1">
      <c r="A6398" s="555"/>
    </row>
    <row r="6399" spans="1:1">
      <c r="A6399" s="555"/>
    </row>
    <row r="6400" spans="1:1">
      <c r="A6400" s="555"/>
    </row>
    <row r="6401" spans="1:1">
      <c r="A6401" s="555"/>
    </row>
    <row r="6402" spans="1:1">
      <c r="A6402" s="555"/>
    </row>
    <row r="6403" spans="1:1">
      <c r="A6403" s="555"/>
    </row>
    <row r="6404" spans="1:1">
      <c r="A6404" s="555"/>
    </row>
    <row r="6405" spans="1:1">
      <c r="A6405" s="555"/>
    </row>
    <row r="6406" spans="1:1">
      <c r="A6406" s="555"/>
    </row>
    <row r="6407" spans="1:1">
      <c r="A6407" s="555"/>
    </row>
    <row r="6408" spans="1:1">
      <c r="A6408" s="555"/>
    </row>
    <row r="6409" spans="1:1">
      <c r="A6409" s="555"/>
    </row>
    <row r="6410" spans="1:1">
      <c r="A6410" s="555"/>
    </row>
    <row r="6411" spans="1:1">
      <c r="A6411" s="555"/>
    </row>
    <row r="6412" spans="1:1">
      <c r="A6412" s="555"/>
    </row>
    <row r="6413" spans="1:1">
      <c r="A6413" s="555"/>
    </row>
    <row r="6414" spans="1:1">
      <c r="A6414" s="555"/>
    </row>
    <row r="6415" spans="1:1">
      <c r="A6415" s="555"/>
    </row>
    <row r="6416" spans="1:1">
      <c r="A6416" s="555"/>
    </row>
    <row r="6417" spans="1:1">
      <c r="A6417" s="555"/>
    </row>
    <row r="6418" spans="1:1">
      <c r="A6418" s="555"/>
    </row>
    <row r="6419" spans="1:1">
      <c r="A6419" s="555"/>
    </row>
    <row r="6420" spans="1:1">
      <c r="A6420" s="555"/>
    </row>
    <row r="6421" spans="1:1">
      <c r="A6421" s="555"/>
    </row>
    <row r="6422" spans="1:1">
      <c r="A6422" s="555"/>
    </row>
    <row r="6423" spans="1:1">
      <c r="A6423" s="555"/>
    </row>
    <row r="6424" spans="1:1">
      <c r="A6424" s="555"/>
    </row>
    <row r="6425" spans="1:1">
      <c r="A6425" s="555"/>
    </row>
    <row r="6426" spans="1:1">
      <c r="A6426" s="555"/>
    </row>
    <row r="6427" spans="1:1">
      <c r="A6427" s="555"/>
    </row>
    <row r="6428" spans="1:1">
      <c r="A6428" s="555"/>
    </row>
    <row r="6429" spans="1:1">
      <c r="A6429" s="555"/>
    </row>
    <row r="6430" spans="1:1">
      <c r="A6430" s="555"/>
    </row>
    <row r="6431" spans="1:1">
      <c r="A6431" s="555"/>
    </row>
    <row r="6432" spans="1:1">
      <c r="A6432" s="555"/>
    </row>
    <row r="6433" spans="1:1">
      <c r="A6433" s="555"/>
    </row>
    <row r="6434" spans="1:1">
      <c r="A6434" s="555"/>
    </row>
    <row r="6435" spans="1:1">
      <c r="A6435" s="555"/>
    </row>
    <row r="6436" spans="1:1">
      <c r="A6436" s="555"/>
    </row>
    <row r="6437" spans="1:1">
      <c r="A6437" s="555"/>
    </row>
    <row r="6438" spans="1:1">
      <c r="A6438" s="555"/>
    </row>
    <row r="6439" spans="1:1">
      <c r="A6439" s="555"/>
    </row>
    <row r="6440" spans="1:1">
      <c r="A6440" s="555"/>
    </row>
    <row r="6441" spans="1:1">
      <c r="A6441" s="555"/>
    </row>
    <row r="6442" spans="1:1">
      <c r="A6442" s="555"/>
    </row>
    <row r="6443" spans="1:1">
      <c r="A6443" s="555"/>
    </row>
    <row r="6444" spans="1:1">
      <c r="A6444" s="555"/>
    </row>
    <row r="6445" spans="1:1">
      <c r="A6445" s="555"/>
    </row>
    <row r="6446" spans="1:1">
      <c r="A6446" s="555"/>
    </row>
    <row r="6447" spans="1:1">
      <c r="A6447" s="555"/>
    </row>
    <row r="6448" spans="1:1">
      <c r="A6448" s="555"/>
    </row>
    <row r="6449" spans="1:1">
      <c r="A6449" s="555"/>
    </row>
    <row r="6450" spans="1:1">
      <c r="A6450" s="555"/>
    </row>
    <row r="6451" spans="1:1">
      <c r="A6451" s="555"/>
    </row>
    <row r="6452" spans="1:1">
      <c r="A6452" s="555"/>
    </row>
    <row r="6453" spans="1:1">
      <c r="A6453" s="555"/>
    </row>
    <row r="6454" spans="1:1">
      <c r="A6454" s="555"/>
    </row>
    <row r="6455" spans="1:1">
      <c r="A6455" s="555"/>
    </row>
    <row r="6456" spans="1:1">
      <c r="A6456" s="555"/>
    </row>
    <row r="6457" spans="1:1">
      <c r="A6457" s="555"/>
    </row>
    <row r="6458" spans="1:1">
      <c r="A6458" s="555"/>
    </row>
    <row r="6459" spans="1:1">
      <c r="A6459" s="555"/>
    </row>
    <row r="6460" spans="1:1">
      <c r="A6460" s="555"/>
    </row>
    <row r="6461" spans="1:1">
      <c r="A6461" s="555"/>
    </row>
    <row r="6462" spans="1:1">
      <c r="A6462" s="555"/>
    </row>
    <row r="6463" spans="1:1">
      <c r="A6463" s="555"/>
    </row>
    <row r="6464" spans="1:1">
      <c r="A6464" s="555"/>
    </row>
    <row r="6465" spans="1:1">
      <c r="A6465" s="555"/>
    </row>
    <row r="6466" spans="1:1">
      <c r="A6466" s="555"/>
    </row>
    <row r="6467" spans="1:1">
      <c r="A6467" s="555"/>
    </row>
    <row r="6468" spans="1:1">
      <c r="A6468" s="555"/>
    </row>
    <row r="6469" spans="1:1">
      <c r="A6469" s="555"/>
    </row>
    <row r="6470" spans="1:1">
      <c r="A6470" s="555"/>
    </row>
    <row r="6471" spans="1:1">
      <c r="A6471" s="555"/>
    </row>
    <row r="6472" spans="1:1">
      <c r="A6472" s="555"/>
    </row>
    <row r="6473" spans="1:1">
      <c r="A6473" s="555"/>
    </row>
    <row r="6474" spans="1:1">
      <c r="A6474" s="555"/>
    </row>
    <row r="6475" spans="1:1">
      <c r="A6475" s="555"/>
    </row>
    <row r="6476" spans="1:1">
      <c r="A6476" s="555"/>
    </row>
    <row r="6477" spans="1:1">
      <c r="A6477" s="555"/>
    </row>
    <row r="6478" spans="1:1">
      <c r="A6478" s="555"/>
    </row>
    <row r="6479" spans="1:1">
      <c r="A6479" s="555"/>
    </row>
    <row r="6480" spans="1:1">
      <c r="A6480" s="555"/>
    </row>
    <row r="6481" spans="1:1">
      <c r="A6481" s="555"/>
    </row>
    <row r="6482" spans="1:1">
      <c r="A6482" s="555"/>
    </row>
    <row r="6483" spans="1:1">
      <c r="A6483" s="555"/>
    </row>
    <row r="6484" spans="1:1">
      <c r="A6484" s="555"/>
    </row>
    <row r="6485" spans="1:1">
      <c r="A6485" s="555"/>
    </row>
    <row r="6486" spans="1:1">
      <c r="A6486" s="555"/>
    </row>
    <row r="6487" spans="1:1">
      <c r="A6487" s="555"/>
    </row>
    <row r="6488" spans="1:1">
      <c r="A6488" s="555"/>
    </row>
    <row r="6489" spans="1:1">
      <c r="A6489" s="555"/>
    </row>
    <row r="6490" spans="1:1">
      <c r="A6490" s="555"/>
    </row>
    <row r="6491" spans="1:1">
      <c r="A6491" s="555"/>
    </row>
    <row r="6492" spans="1:1">
      <c r="A6492" s="555"/>
    </row>
    <row r="6493" spans="1:1">
      <c r="A6493" s="555"/>
    </row>
    <row r="6494" spans="1:1">
      <c r="A6494" s="555"/>
    </row>
    <row r="6495" spans="1:1">
      <c r="A6495" s="555"/>
    </row>
    <row r="6496" spans="1:1">
      <c r="A6496" s="555"/>
    </row>
    <row r="6497" spans="1:1">
      <c r="A6497" s="555"/>
    </row>
    <row r="6498" spans="1:1">
      <c r="A6498" s="555"/>
    </row>
    <row r="6499" spans="1:1">
      <c r="A6499" s="555"/>
    </row>
    <row r="6500" spans="1:1">
      <c r="A6500" s="555"/>
    </row>
    <row r="6501" spans="1:1">
      <c r="A6501" s="555"/>
    </row>
    <row r="6502" spans="1:1">
      <c r="A6502" s="555"/>
    </row>
    <row r="6503" spans="1:1">
      <c r="A6503" s="555"/>
    </row>
    <row r="6504" spans="1:1">
      <c r="A6504" s="555"/>
    </row>
    <row r="6505" spans="1:1">
      <c r="A6505" s="555"/>
    </row>
    <row r="6506" spans="1:1">
      <c r="A6506" s="555"/>
    </row>
    <row r="6507" spans="1:1">
      <c r="A6507" s="555"/>
    </row>
    <row r="6508" spans="1:1">
      <c r="A6508" s="555"/>
    </row>
    <row r="6509" spans="1:1">
      <c r="A6509" s="555"/>
    </row>
    <row r="6510" spans="1:1">
      <c r="A6510" s="555"/>
    </row>
    <row r="6511" spans="1:1">
      <c r="A6511" s="555"/>
    </row>
    <row r="6512" spans="1:1">
      <c r="A6512" s="555"/>
    </row>
    <row r="6513" spans="1:1">
      <c r="A6513" s="555"/>
    </row>
    <row r="6514" spans="1:1">
      <c r="A6514" s="555"/>
    </row>
    <row r="6515" spans="1:1">
      <c r="A6515" s="555"/>
    </row>
    <row r="6516" spans="1:1">
      <c r="A6516" s="555"/>
    </row>
    <row r="6517" spans="1:1">
      <c r="A6517" s="555"/>
    </row>
    <row r="6518" spans="1:1">
      <c r="A6518" s="555"/>
    </row>
    <row r="6519" spans="1:1">
      <c r="A6519" s="555"/>
    </row>
    <row r="6520" spans="1:1">
      <c r="A6520" s="555"/>
    </row>
    <row r="6521" spans="1:1">
      <c r="A6521" s="555"/>
    </row>
    <row r="6522" spans="1:1">
      <c r="A6522" s="555"/>
    </row>
    <row r="6523" spans="1:1">
      <c r="A6523" s="555"/>
    </row>
    <row r="6524" spans="1:1">
      <c r="A6524" s="555"/>
    </row>
    <row r="6525" spans="1:1">
      <c r="A6525" s="555"/>
    </row>
    <row r="6526" spans="1:1">
      <c r="A6526" s="555"/>
    </row>
    <row r="6527" spans="1:1">
      <c r="A6527" s="555"/>
    </row>
    <row r="6528" spans="1:1">
      <c r="A6528" s="555"/>
    </row>
    <row r="6529" spans="1:1">
      <c r="A6529" s="555"/>
    </row>
    <row r="6530" spans="1:1">
      <c r="A6530" s="555"/>
    </row>
    <row r="6531" spans="1:1">
      <c r="A6531" s="555"/>
    </row>
    <row r="6532" spans="1:1">
      <c r="A6532" s="555"/>
    </row>
    <row r="6533" spans="1:1">
      <c r="A6533" s="555"/>
    </row>
    <row r="6534" spans="1:1">
      <c r="A6534" s="555"/>
    </row>
    <row r="6535" spans="1:1">
      <c r="A6535" s="555"/>
    </row>
    <row r="6536" spans="1:1">
      <c r="A6536" s="555"/>
    </row>
    <row r="6537" spans="1:1">
      <c r="A6537" s="555"/>
    </row>
    <row r="6538" spans="1:1">
      <c r="A6538" s="555"/>
    </row>
    <row r="6539" spans="1:1">
      <c r="A6539" s="555"/>
    </row>
    <row r="6540" spans="1:1">
      <c r="A6540" s="555"/>
    </row>
    <row r="6541" spans="1:1">
      <c r="A6541" s="555"/>
    </row>
    <row r="6542" spans="1:1">
      <c r="A6542" s="555"/>
    </row>
    <row r="6543" spans="1:1">
      <c r="A6543" s="555"/>
    </row>
    <row r="6544" spans="1:1">
      <c r="A6544" s="555"/>
    </row>
    <row r="6545" spans="1:1">
      <c r="A6545" s="555"/>
    </row>
    <row r="6546" spans="1:1">
      <c r="A6546" s="555"/>
    </row>
    <row r="6547" spans="1:1">
      <c r="A6547" s="555"/>
    </row>
    <row r="6548" spans="1:1">
      <c r="A6548" s="555"/>
    </row>
    <row r="6549" spans="1:1">
      <c r="A6549" s="555"/>
    </row>
    <row r="6550" spans="1:1">
      <c r="A6550" s="555"/>
    </row>
    <row r="6551" spans="1:1">
      <c r="A6551" s="555"/>
    </row>
    <row r="6552" spans="1:1">
      <c r="A6552" s="555"/>
    </row>
    <row r="6553" spans="1:1">
      <c r="A6553" s="555"/>
    </row>
    <row r="6554" spans="1:1">
      <c r="A6554" s="555"/>
    </row>
    <row r="6555" spans="1:1">
      <c r="A6555" s="555"/>
    </row>
    <row r="6556" spans="1:1">
      <c r="A6556" s="555"/>
    </row>
    <row r="6557" spans="1:1">
      <c r="A6557" s="555"/>
    </row>
    <row r="6558" spans="1:1">
      <c r="A6558" s="555"/>
    </row>
    <row r="6559" spans="1:1">
      <c r="A6559" s="555"/>
    </row>
    <row r="6560" spans="1:1">
      <c r="A6560" s="555"/>
    </row>
    <row r="6561" spans="1:1">
      <c r="A6561" s="555"/>
    </row>
    <row r="6562" spans="1:1">
      <c r="A6562" s="555"/>
    </row>
    <row r="6563" spans="1:1">
      <c r="A6563" s="555"/>
    </row>
    <row r="6564" spans="1:1">
      <c r="A6564" s="555"/>
    </row>
    <row r="6565" spans="1:1">
      <c r="A6565" s="555"/>
    </row>
    <row r="6566" spans="1:1">
      <c r="A6566" s="555"/>
    </row>
    <row r="6567" spans="1:1">
      <c r="A6567" s="555"/>
    </row>
    <row r="6568" spans="1:1">
      <c r="A6568" s="555"/>
    </row>
    <row r="6569" spans="1:1">
      <c r="A6569" s="555"/>
    </row>
    <row r="6570" spans="1:1">
      <c r="A6570" s="555"/>
    </row>
    <row r="6571" spans="1:1">
      <c r="A6571" s="555"/>
    </row>
    <row r="6572" spans="1:1">
      <c r="A6572" s="555"/>
    </row>
    <row r="6573" spans="1:1">
      <c r="A6573" s="555"/>
    </row>
    <row r="6574" spans="1:1">
      <c r="A6574" s="555"/>
    </row>
    <row r="6575" spans="1:1">
      <c r="A6575" s="555"/>
    </row>
    <row r="6576" spans="1:1">
      <c r="A6576" s="555"/>
    </row>
    <row r="6577" spans="1:1">
      <c r="A6577" s="555"/>
    </row>
    <row r="6578" spans="1:1">
      <c r="A6578" s="555"/>
    </row>
    <row r="6579" spans="1:1">
      <c r="A6579" s="555"/>
    </row>
    <row r="6580" spans="1:1">
      <c r="A6580" s="555"/>
    </row>
    <row r="6581" spans="1:1">
      <c r="A6581" s="555"/>
    </row>
    <row r="6582" spans="1:1">
      <c r="A6582" s="555"/>
    </row>
    <row r="6583" spans="1:1">
      <c r="A6583" s="555"/>
    </row>
    <row r="6584" spans="1:1">
      <c r="A6584" s="555"/>
    </row>
    <row r="6585" spans="1:1">
      <c r="A6585" s="555"/>
    </row>
    <row r="6586" spans="1:1">
      <c r="A6586" s="555"/>
    </row>
    <row r="6587" spans="1:1">
      <c r="A6587" s="555"/>
    </row>
    <row r="6588" spans="1:1">
      <c r="A6588" s="555"/>
    </row>
    <row r="6589" spans="1:1">
      <c r="A6589" s="555"/>
    </row>
    <row r="6590" spans="1:1">
      <c r="A6590" s="555"/>
    </row>
    <row r="6591" spans="1:1">
      <c r="A6591" s="555"/>
    </row>
    <row r="6592" spans="1:1">
      <c r="A6592" s="555"/>
    </row>
    <row r="6593" spans="1:1">
      <c r="A6593" s="555"/>
    </row>
    <row r="6594" spans="1:1">
      <c r="A6594" s="555"/>
    </row>
    <row r="6595" spans="1:1">
      <c r="A6595" s="555"/>
    </row>
    <row r="6596" spans="1:1">
      <c r="A6596" s="555"/>
    </row>
    <row r="6597" spans="1:1">
      <c r="A6597" s="555"/>
    </row>
    <row r="6598" spans="1:1">
      <c r="A6598" s="555"/>
    </row>
    <row r="6599" spans="1:1">
      <c r="A6599" s="555"/>
    </row>
    <row r="6600" spans="1:1">
      <c r="A6600" s="555"/>
    </row>
    <row r="6601" spans="1:1">
      <c r="A6601" s="555"/>
    </row>
    <row r="6602" spans="1:1">
      <c r="A6602" s="555"/>
    </row>
    <row r="6603" spans="1:1">
      <c r="A6603" s="555"/>
    </row>
    <row r="6604" spans="1:1">
      <c r="A6604" s="555"/>
    </row>
    <row r="6605" spans="1:1">
      <c r="A6605" s="555"/>
    </row>
    <row r="6606" spans="1:1">
      <c r="A6606" s="555"/>
    </row>
    <row r="6607" spans="1:1">
      <c r="A6607" s="555"/>
    </row>
    <row r="6608" spans="1:1">
      <c r="A6608" s="555"/>
    </row>
    <row r="6609" spans="1:1">
      <c r="A6609" s="555"/>
    </row>
    <row r="6610" spans="1:1">
      <c r="A6610" s="555"/>
    </row>
    <row r="6611" spans="1:1">
      <c r="A6611" s="555"/>
    </row>
    <row r="6612" spans="1:1">
      <c r="A6612" s="555"/>
    </row>
    <row r="6613" spans="1:1">
      <c r="A6613" s="555"/>
    </row>
    <row r="6614" spans="1:1">
      <c r="A6614" s="555"/>
    </row>
    <row r="6615" spans="1:1">
      <c r="A6615" s="555"/>
    </row>
    <row r="6616" spans="1:1">
      <c r="A6616" s="555"/>
    </row>
    <row r="6617" spans="1:1">
      <c r="A6617" s="555"/>
    </row>
    <row r="6618" spans="1:1">
      <c r="A6618" s="555"/>
    </row>
    <row r="6619" spans="1:1">
      <c r="A6619" s="555"/>
    </row>
    <row r="6620" spans="1:1">
      <c r="A6620" s="555"/>
    </row>
    <row r="6621" spans="1:1">
      <c r="A6621" s="555"/>
    </row>
    <row r="6622" spans="1:1">
      <c r="A6622" s="555"/>
    </row>
    <row r="6623" spans="1:1">
      <c r="A6623" s="555"/>
    </row>
    <row r="6624" spans="1:1">
      <c r="A6624" s="555"/>
    </row>
    <row r="6625" spans="1:1">
      <c r="A6625" s="555"/>
    </row>
    <row r="6626" spans="1:1">
      <c r="A6626" s="555"/>
    </row>
    <row r="6627" spans="1:1">
      <c r="A6627" s="555"/>
    </row>
    <row r="6628" spans="1:1">
      <c r="A6628" s="555"/>
    </row>
    <row r="6629" spans="1:1">
      <c r="A6629" s="555"/>
    </row>
    <row r="6630" spans="1:1">
      <c r="A6630" s="555"/>
    </row>
    <row r="6631" spans="1:1">
      <c r="A6631" s="555"/>
    </row>
    <row r="6632" spans="1:1">
      <c r="A6632" s="555"/>
    </row>
    <row r="6633" spans="1:1">
      <c r="A6633" s="555"/>
    </row>
    <row r="6634" spans="1:1">
      <c r="A6634" s="555"/>
    </row>
    <row r="6635" spans="1:1">
      <c r="A6635" s="555"/>
    </row>
    <row r="6636" spans="1:1">
      <c r="A6636" s="555"/>
    </row>
    <row r="6637" spans="1:1">
      <c r="A6637" s="555"/>
    </row>
    <row r="6638" spans="1:1">
      <c r="A6638" s="555"/>
    </row>
    <row r="6639" spans="1:1">
      <c r="A6639" s="555"/>
    </row>
    <row r="6640" spans="1:1">
      <c r="A6640" s="555"/>
    </row>
    <row r="6641" spans="1:1">
      <c r="A6641" s="555"/>
    </row>
    <row r="6642" spans="1:1">
      <c r="A6642" s="555"/>
    </row>
    <row r="6643" spans="1:1">
      <c r="A6643" s="555"/>
    </row>
    <row r="6644" spans="1:1">
      <c r="A6644" s="555"/>
    </row>
    <row r="6645" spans="1:1">
      <c r="A6645" s="555"/>
    </row>
    <row r="6646" spans="1:1">
      <c r="A6646" s="555"/>
    </row>
    <row r="6647" spans="1:1">
      <c r="A6647" s="555"/>
    </row>
    <row r="6648" spans="1:1">
      <c r="A6648" s="555"/>
    </row>
    <row r="6649" spans="1:1">
      <c r="A6649" s="555"/>
    </row>
    <row r="6650" spans="1:1">
      <c r="A6650" s="555"/>
    </row>
    <row r="6651" spans="1:1">
      <c r="A6651" s="555"/>
    </row>
    <row r="6652" spans="1:1">
      <c r="A6652" s="555"/>
    </row>
    <row r="6653" spans="1:1">
      <c r="A6653" s="555"/>
    </row>
    <row r="6654" spans="1:1">
      <c r="A6654" s="555"/>
    </row>
    <row r="6655" spans="1:1">
      <c r="A6655" s="555"/>
    </row>
    <row r="6656" spans="1:1">
      <c r="A6656" s="555"/>
    </row>
    <row r="6657" spans="1:1">
      <c r="A6657" s="555"/>
    </row>
    <row r="6658" spans="1:1">
      <c r="A6658" s="555"/>
    </row>
    <row r="6659" spans="1:1">
      <c r="A6659" s="555"/>
    </row>
    <row r="6660" spans="1:1">
      <c r="A6660" s="555"/>
    </row>
    <row r="6661" spans="1:1">
      <c r="A6661" s="555"/>
    </row>
    <row r="6662" spans="1:1">
      <c r="A6662" s="555"/>
    </row>
    <row r="6663" spans="1:1">
      <c r="A6663" s="555"/>
    </row>
    <row r="6664" spans="1:1">
      <c r="A6664" s="555"/>
    </row>
    <row r="6665" spans="1:1">
      <c r="A6665" s="555"/>
    </row>
    <row r="6666" spans="1:1">
      <c r="A6666" s="555"/>
    </row>
    <row r="6667" spans="1:1">
      <c r="A6667" s="555"/>
    </row>
    <row r="6668" spans="1:1">
      <c r="A6668" s="555"/>
    </row>
    <row r="6669" spans="1:1">
      <c r="A6669" s="555"/>
    </row>
    <row r="6670" spans="1:1">
      <c r="A6670" s="555"/>
    </row>
    <row r="6671" spans="1:1">
      <c r="A6671" s="555"/>
    </row>
    <row r="6672" spans="1:1">
      <c r="A6672" s="555"/>
    </row>
    <row r="6673" spans="1:1">
      <c r="A6673" s="555"/>
    </row>
    <row r="6674" spans="1:1">
      <c r="A6674" s="555"/>
    </row>
    <row r="6675" spans="1:1">
      <c r="A6675" s="555"/>
    </row>
    <row r="6676" spans="1:1">
      <c r="A6676" s="555"/>
    </row>
    <row r="6677" spans="1:1">
      <c r="A6677" s="555"/>
    </row>
    <row r="6678" spans="1:1">
      <c r="A6678" s="555"/>
    </row>
    <row r="6679" spans="1:1">
      <c r="A6679" s="555"/>
    </row>
    <row r="6680" spans="1:1">
      <c r="A6680" s="555"/>
    </row>
    <row r="6681" spans="1:1">
      <c r="A6681" s="555"/>
    </row>
    <row r="6682" spans="1:1">
      <c r="A6682" s="555"/>
    </row>
    <row r="6683" spans="1:1">
      <c r="A6683" s="555"/>
    </row>
    <row r="6684" spans="1:1">
      <c r="A6684" s="555"/>
    </row>
    <row r="6685" spans="1:1">
      <c r="A6685" s="555"/>
    </row>
    <row r="6686" spans="1:1">
      <c r="A6686" s="555"/>
    </row>
    <row r="6687" spans="1:1">
      <c r="A6687" s="555"/>
    </row>
    <row r="6688" spans="1:1">
      <c r="A6688" s="555"/>
    </row>
    <row r="6689" spans="1:1">
      <c r="A6689" s="555"/>
    </row>
    <row r="6690" spans="1:1">
      <c r="A6690" s="555"/>
    </row>
    <row r="6691" spans="1:1">
      <c r="A6691" s="555"/>
    </row>
    <row r="6692" spans="1:1">
      <c r="A6692" s="555"/>
    </row>
    <row r="6693" spans="1:1">
      <c r="A6693" s="555"/>
    </row>
    <row r="6694" spans="1:1">
      <c r="A6694" s="555"/>
    </row>
    <row r="6695" spans="1:1">
      <c r="A6695" s="555"/>
    </row>
    <row r="6696" spans="1:1">
      <c r="A6696" s="555"/>
    </row>
    <row r="6697" spans="1:1">
      <c r="A6697" s="555"/>
    </row>
    <row r="6698" spans="1:1">
      <c r="A6698" s="555"/>
    </row>
    <row r="6699" spans="1:1">
      <c r="A6699" s="555"/>
    </row>
    <row r="6700" spans="1:1">
      <c r="A6700" s="555"/>
    </row>
    <row r="6701" spans="1:1">
      <c r="A6701" s="555"/>
    </row>
    <row r="6702" spans="1:1">
      <c r="A6702" s="555"/>
    </row>
    <row r="6703" spans="1:1">
      <c r="A6703" s="555"/>
    </row>
    <row r="6704" spans="1:1">
      <c r="A6704" s="555"/>
    </row>
    <row r="6705" spans="1:1">
      <c r="A6705" s="555"/>
    </row>
    <row r="6706" spans="1:1">
      <c r="A6706" s="555"/>
    </row>
    <row r="6707" spans="1:1">
      <c r="A6707" s="555"/>
    </row>
    <row r="6708" spans="1:1">
      <c r="A6708" s="555"/>
    </row>
    <row r="6709" spans="1:1">
      <c r="A6709" s="555"/>
    </row>
    <row r="6710" spans="1:1">
      <c r="A6710" s="555"/>
    </row>
    <row r="6711" spans="1:1">
      <c r="A6711" s="555"/>
    </row>
    <row r="6712" spans="1:1">
      <c r="A6712" s="555"/>
    </row>
    <row r="6713" spans="1:1">
      <c r="A6713" s="555"/>
    </row>
    <row r="6714" spans="1:1">
      <c r="A6714" s="555"/>
    </row>
    <row r="6715" spans="1:1">
      <c r="A6715" s="555"/>
    </row>
    <row r="6716" spans="1:1">
      <c r="A6716" s="555"/>
    </row>
    <row r="6717" spans="1:1">
      <c r="A6717" s="555"/>
    </row>
    <row r="6718" spans="1:1">
      <c r="A6718" s="555"/>
    </row>
    <row r="6719" spans="1:1">
      <c r="A6719" s="555"/>
    </row>
    <row r="6720" spans="1:1">
      <c r="A6720" s="555"/>
    </row>
    <row r="6721" spans="1:1">
      <c r="A6721" s="555"/>
    </row>
    <row r="6722" spans="1:1">
      <c r="A6722" s="555"/>
    </row>
    <row r="6723" spans="1:1">
      <c r="A6723" s="555"/>
    </row>
    <row r="6724" spans="1:1">
      <c r="A6724" s="555"/>
    </row>
    <row r="6725" spans="1:1">
      <c r="A6725" s="555"/>
    </row>
    <row r="6726" spans="1:1">
      <c r="A6726" s="555"/>
    </row>
    <row r="6727" spans="1:1">
      <c r="A6727" s="555"/>
    </row>
    <row r="6728" spans="1:1">
      <c r="A6728" s="555"/>
    </row>
    <row r="6729" spans="1:1">
      <c r="A6729" s="555"/>
    </row>
    <row r="6730" spans="1:1">
      <c r="A6730" s="555"/>
    </row>
    <row r="6731" spans="1:1">
      <c r="A6731" s="555"/>
    </row>
    <row r="6732" spans="1:1">
      <c r="A6732" s="555"/>
    </row>
    <row r="6733" spans="1:1">
      <c r="A6733" s="555"/>
    </row>
    <row r="6734" spans="1:1">
      <c r="A6734" s="555"/>
    </row>
    <row r="6735" spans="1:1">
      <c r="A6735" s="555"/>
    </row>
    <row r="6736" spans="1:1">
      <c r="A6736" s="555"/>
    </row>
    <row r="6737" spans="1:1">
      <c r="A6737" s="555"/>
    </row>
    <row r="6738" spans="1:1">
      <c r="A6738" s="555"/>
    </row>
    <row r="6739" spans="1:1">
      <c r="A6739" s="555"/>
    </row>
    <row r="6740" spans="1:1">
      <c r="A6740" s="555"/>
    </row>
    <row r="6741" spans="1:1">
      <c r="A6741" s="555"/>
    </row>
    <row r="6742" spans="1:1">
      <c r="A6742" s="555"/>
    </row>
    <row r="6743" spans="1:1">
      <c r="A6743" s="555"/>
    </row>
    <row r="6744" spans="1:1">
      <c r="A6744" s="555"/>
    </row>
    <row r="6745" spans="1:1">
      <c r="A6745" s="555"/>
    </row>
    <row r="6746" spans="1:1">
      <c r="A6746" s="555"/>
    </row>
    <row r="6747" spans="1:1">
      <c r="A6747" s="555"/>
    </row>
    <row r="6748" spans="1:1">
      <c r="A6748" s="555"/>
    </row>
    <row r="6749" spans="1:1">
      <c r="A6749" s="555"/>
    </row>
    <row r="6750" spans="1:1">
      <c r="A6750" s="555"/>
    </row>
    <row r="6751" spans="1:1">
      <c r="A6751" s="555"/>
    </row>
    <row r="6752" spans="1:1">
      <c r="A6752" s="555"/>
    </row>
    <row r="6753" spans="1:1">
      <c r="A6753" s="555"/>
    </row>
    <row r="6754" spans="1:1">
      <c r="A6754" s="555"/>
    </row>
    <row r="6755" spans="1:1">
      <c r="A6755" s="555"/>
    </row>
    <row r="6756" spans="1:1">
      <c r="A6756" s="555"/>
    </row>
    <row r="6757" spans="1:1">
      <c r="A6757" s="555"/>
    </row>
    <row r="6758" spans="1:1">
      <c r="A6758" s="555"/>
    </row>
    <row r="6759" spans="1:1">
      <c r="A6759" s="555"/>
    </row>
    <row r="6760" spans="1:1">
      <c r="A6760" s="555"/>
    </row>
    <row r="6761" spans="1:1">
      <c r="A6761" s="555"/>
    </row>
    <row r="6762" spans="1:1">
      <c r="A6762" s="555"/>
    </row>
    <row r="6763" spans="1:1">
      <c r="A6763" s="555"/>
    </row>
    <row r="6764" spans="1:1">
      <c r="A6764" s="555"/>
    </row>
    <row r="6765" spans="1:1">
      <c r="A6765" s="555"/>
    </row>
    <row r="6766" spans="1:1">
      <c r="A6766" s="555"/>
    </row>
    <row r="6767" spans="1:1">
      <c r="A6767" s="555"/>
    </row>
    <row r="6768" spans="1:1">
      <c r="A6768" s="555"/>
    </row>
    <row r="6769" spans="1:1">
      <c r="A6769" s="555"/>
    </row>
    <row r="6770" spans="1:1">
      <c r="A6770" s="555"/>
    </row>
    <row r="6771" spans="1:1">
      <c r="A6771" s="555"/>
    </row>
    <row r="6772" spans="1:1">
      <c r="A6772" s="555"/>
    </row>
    <row r="6773" spans="1:1">
      <c r="A6773" s="555"/>
    </row>
    <row r="6774" spans="1:1">
      <c r="A6774" s="555"/>
    </row>
    <row r="6775" spans="1:1">
      <c r="A6775" s="555"/>
    </row>
    <row r="6776" spans="1:1">
      <c r="A6776" s="555"/>
    </row>
    <row r="6777" spans="1:1">
      <c r="A6777" s="555"/>
    </row>
    <row r="6778" spans="1:1">
      <c r="A6778" s="555"/>
    </row>
    <row r="6779" spans="1:1">
      <c r="A6779" s="555"/>
    </row>
    <row r="6780" spans="1:1">
      <c r="A6780" s="555"/>
    </row>
    <row r="6781" spans="1:1">
      <c r="A6781" s="555"/>
    </row>
    <row r="6782" spans="1:1">
      <c r="A6782" s="555"/>
    </row>
    <row r="6783" spans="1:1">
      <c r="A6783" s="555"/>
    </row>
    <row r="6784" spans="1:1">
      <c r="A6784" s="555"/>
    </row>
    <row r="6785" spans="1:1">
      <c r="A6785" s="555"/>
    </row>
    <row r="6786" spans="1:1">
      <c r="A6786" s="555"/>
    </row>
    <row r="6787" spans="1:1">
      <c r="A6787" s="555"/>
    </row>
    <row r="6788" spans="1:1">
      <c r="A6788" s="555"/>
    </row>
    <row r="6789" spans="1:1">
      <c r="A6789" s="555"/>
    </row>
    <row r="6790" spans="1:1">
      <c r="A6790" s="555"/>
    </row>
    <row r="6791" spans="1:1">
      <c r="A6791" s="555"/>
    </row>
    <row r="6792" spans="1:1">
      <c r="A6792" s="555"/>
    </row>
    <row r="6793" spans="1:1">
      <c r="A6793" s="555"/>
    </row>
    <row r="6794" spans="1:1">
      <c r="A6794" s="555"/>
    </row>
    <row r="6795" spans="1:1">
      <c r="A6795" s="555"/>
    </row>
    <row r="6796" spans="1:1">
      <c r="A6796" s="555"/>
    </row>
    <row r="6797" spans="1:1">
      <c r="A6797" s="555"/>
    </row>
    <row r="6798" spans="1:1">
      <c r="A6798" s="555"/>
    </row>
    <row r="6799" spans="1:1">
      <c r="A6799" s="555"/>
    </row>
    <row r="6800" spans="1:1">
      <c r="A6800" s="555"/>
    </row>
    <row r="6801" spans="1:1">
      <c r="A6801" s="555"/>
    </row>
    <row r="6802" spans="1:1">
      <c r="A6802" s="555"/>
    </row>
    <row r="6803" spans="1:1">
      <c r="A6803" s="555"/>
    </row>
    <row r="6804" spans="1:1">
      <c r="A6804" s="555"/>
    </row>
    <row r="6805" spans="1:1">
      <c r="A6805" s="555"/>
    </row>
    <row r="6806" spans="1:1">
      <c r="A6806" s="555"/>
    </row>
    <row r="6807" spans="1:1">
      <c r="A6807" s="555"/>
    </row>
    <row r="6808" spans="1:1">
      <c r="A6808" s="555"/>
    </row>
    <row r="6809" spans="1:1">
      <c r="A6809" s="555"/>
    </row>
    <row r="6810" spans="1:1">
      <c r="A6810" s="555"/>
    </row>
    <row r="6811" spans="1:1">
      <c r="A6811" s="555"/>
    </row>
    <row r="6812" spans="1:1">
      <c r="A6812" s="555"/>
    </row>
    <row r="6813" spans="1:1">
      <c r="A6813" s="555"/>
    </row>
    <row r="6814" spans="1:1">
      <c r="A6814" s="555"/>
    </row>
    <row r="6815" spans="1:1">
      <c r="A6815" s="555"/>
    </row>
    <row r="6816" spans="1:1">
      <c r="A6816" s="555"/>
    </row>
    <row r="6817" spans="1:1">
      <c r="A6817" s="555"/>
    </row>
    <row r="6818" spans="1:1">
      <c r="A6818" s="555"/>
    </row>
    <row r="6819" spans="1:1">
      <c r="A6819" s="555"/>
    </row>
    <row r="6820" spans="1:1">
      <c r="A6820" s="555"/>
    </row>
    <row r="6821" spans="1:1">
      <c r="A6821" s="555"/>
    </row>
    <row r="6822" spans="1:1">
      <c r="A6822" s="555"/>
    </row>
    <row r="6823" spans="1:1">
      <c r="A6823" s="555"/>
    </row>
    <row r="6824" spans="1:1">
      <c r="A6824" s="555"/>
    </row>
    <row r="6825" spans="1:1">
      <c r="A6825" s="555"/>
    </row>
    <row r="6826" spans="1:1">
      <c r="A6826" s="555"/>
    </row>
    <row r="6827" spans="1:1">
      <c r="A6827" s="555"/>
    </row>
    <row r="6828" spans="1:1">
      <c r="A6828" s="555"/>
    </row>
    <row r="6829" spans="1:1">
      <c r="A6829" s="555"/>
    </row>
    <row r="6830" spans="1:1">
      <c r="A6830" s="555"/>
    </row>
    <row r="6831" spans="1:1">
      <c r="A6831" s="555"/>
    </row>
    <row r="6832" spans="1:1">
      <c r="A6832" s="555"/>
    </row>
    <row r="6833" spans="1:1">
      <c r="A6833" s="555"/>
    </row>
    <row r="6834" spans="1:1">
      <c r="A6834" s="555"/>
    </row>
    <row r="6835" spans="1:1">
      <c r="A6835" s="555"/>
    </row>
    <row r="6836" spans="1:1">
      <c r="A6836" s="555"/>
    </row>
    <row r="6837" spans="1:1">
      <c r="A6837" s="555"/>
    </row>
    <row r="6838" spans="1:1">
      <c r="A6838" s="555"/>
    </row>
    <row r="6839" spans="1:1">
      <c r="A6839" s="555"/>
    </row>
    <row r="6840" spans="1:1">
      <c r="A6840" s="555"/>
    </row>
    <row r="6841" spans="1:1">
      <c r="A6841" s="555"/>
    </row>
    <row r="6842" spans="1:1">
      <c r="A6842" s="555"/>
    </row>
    <row r="6843" spans="1:1">
      <c r="A6843" s="555"/>
    </row>
    <row r="6844" spans="1:1">
      <c r="A6844" s="555"/>
    </row>
    <row r="6845" spans="1:1">
      <c r="A6845" s="555"/>
    </row>
    <row r="6846" spans="1:1">
      <c r="A6846" s="555"/>
    </row>
    <row r="6847" spans="1:1">
      <c r="A6847" s="555"/>
    </row>
    <row r="6848" spans="1:1">
      <c r="A6848" s="555"/>
    </row>
    <row r="6849" spans="1:1">
      <c r="A6849" s="555"/>
    </row>
    <row r="6850" spans="1:1">
      <c r="A6850" s="555"/>
    </row>
    <row r="6851" spans="1:1">
      <c r="A6851" s="555"/>
    </row>
    <row r="6852" spans="1:1">
      <c r="A6852" s="555"/>
    </row>
    <row r="6853" spans="1:1">
      <c r="A6853" s="555"/>
    </row>
    <row r="6854" spans="1:1">
      <c r="A6854" s="555"/>
    </row>
    <row r="6855" spans="1:1">
      <c r="A6855" s="555"/>
    </row>
    <row r="6856" spans="1:1">
      <c r="A6856" s="555"/>
    </row>
    <row r="6857" spans="1:1">
      <c r="A6857" s="555"/>
    </row>
    <row r="6858" spans="1:1">
      <c r="A6858" s="555"/>
    </row>
    <row r="6859" spans="1:1">
      <c r="A6859" s="555"/>
    </row>
    <row r="6860" spans="1:1">
      <c r="A6860" s="555"/>
    </row>
    <row r="6861" spans="1:1">
      <c r="A6861" s="555"/>
    </row>
    <row r="6862" spans="1:1">
      <c r="A6862" s="555"/>
    </row>
    <row r="6863" spans="1:1">
      <c r="A6863" s="555"/>
    </row>
    <row r="6864" spans="1:1">
      <c r="A6864" s="555"/>
    </row>
    <row r="6865" spans="1:1">
      <c r="A6865" s="555"/>
    </row>
    <row r="6866" spans="1:1">
      <c r="A6866" s="555"/>
    </row>
    <row r="6867" spans="1:1">
      <c r="A6867" s="555"/>
    </row>
    <row r="6868" spans="1:1">
      <c r="A6868" s="555"/>
    </row>
    <row r="6869" spans="1:1">
      <c r="A6869" s="555"/>
    </row>
    <row r="6870" spans="1:1">
      <c r="A6870" s="555"/>
    </row>
    <row r="6871" spans="1:1">
      <c r="A6871" s="555"/>
    </row>
    <row r="6872" spans="1:1">
      <c r="A6872" s="555"/>
    </row>
    <row r="6873" spans="1:1">
      <c r="A6873" s="555"/>
    </row>
    <row r="6874" spans="1:1">
      <c r="A6874" s="555"/>
    </row>
    <row r="6875" spans="1:1">
      <c r="A6875" s="555"/>
    </row>
    <row r="6876" spans="1:1">
      <c r="A6876" s="555"/>
    </row>
    <row r="6877" spans="1:1">
      <c r="A6877" s="555"/>
    </row>
    <row r="6878" spans="1:1">
      <c r="A6878" s="555"/>
    </row>
    <row r="6879" spans="1:1">
      <c r="A6879" s="555"/>
    </row>
    <row r="6880" spans="1:1">
      <c r="A6880" s="555"/>
    </row>
    <row r="6881" spans="1:1">
      <c r="A6881" s="555"/>
    </row>
    <row r="6882" spans="1:1">
      <c r="A6882" s="555"/>
    </row>
    <row r="6883" spans="1:1">
      <c r="A6883" s="555"/>
    </row>
    <row r="6884" spans="1:1">
      <c r="A6884" s="555"/>
    </row>
    <row r="6885" spans="1:1">
      <c r="A6885" s="555"/>
    </row>
    <row r="6886" spans="1:1">
      <c r="A6886" s="555"/>
    </row>
    <row r="6887" spans="1:1">
      <c r="A6887" s="555"/>
    </row>
    <row r="6888" spans="1:1">
      <c r="A6888" s="555"/>
    </row>
    <row r="6889" spans="1:1">
      <c r="A6889" s="555"/>
    </row>
    <row r="6890" spans="1:1">
      <c r="A6890" s="555"/>
    </row>
    <row r="6891" spans="1:1">
      <c r="A6891" s="555"/>
    </row>
    <row r="6892" spans="1:1">
      <c r="A6892" s="555"/>
    </row>
    <row r="6893" spans="1:1">
      <c r="A6893" s="555"/>
    </row>
    <row r="6894" spans="1:1">
      <c r="A6894" s="555"/>
    </row>
    <row r="6895" spans="1:1">
      <c r="A6895" s="555"/>
    </row>
    <row r="6896" spans="1:1">
      <c r="A6896" s="555"/>
    </row>
    <row r="6897" spans="1:1">
      <c r="A6897" s="555"/>
    </row>
    <row r="6898" spans="1:1">
      <c r="A6898" s="555"/>
    </row>
    <row r="6899" spans="1:1">
      <c r="A6899" s="555"/>
    </row>
    <row r="6900" spans="1:1">
      <c r="A6900" s="555"/>
    </row>
    <row r="6901" spans="1:1">
      <c r="A6901" s="555"/>
    </row>
    <row r="6902" spans="1:1">
      <c r="A6902" s="555"/>
    </row>
    <row r="6903" spans="1:1">
      <c r="A6903" s="555"/>
    </row>
    <row r="6904" spans="1:1">
      <c r="A6904" s="555"/>
    </row>
    <row r="6905" spans="1:1">
      <c r="A6905" s="555"/>
    </row>
    <row r="6906" spans="1:1">
      <c r="A6906" s="555"/>
    </row>
    <row r="6907" spans="1:1">
      <c r="A6907" s="555"/>
    </row>
    <row r="6908" spans="1:1">
      <c r="A6908" s="555"/>
    </row>
    <row r="6909" spans="1:1">
      <c r="A6909" s="555"/>
    </row>
    <row r="6910" spans="1:1">
      <c r="A6910" s="555"/>
    </row>
    <row r="6911" spans="1:1">
      <c r="A6911" s="555"/>
    </row>
    <row r="6912" spans="1:1">
      <c r="A6912" s="555"/>
    </row>
    <row r="6913" spans="1:1">
      <c r="A6913" s="555"/>
    </row>
    <row r="6914" spans="1:1">
      <c r="A6914" s="555"/>
    </row>
    <row r="6915" spans="1:1">
      <c r="A6915" s="555"/>
    </row>
    <row r="6916" spans="1:1">
      <c r="A6916" s="555"/>
    </row>
    <row r="6917" spans="1:1">
      <c r="A6917" s="555"/>
    </row>
    <row r="6918" spans="1:1">
      <c r="A6918" s="555"/>
    </row>
    <row r="6919" spans="1:1">
      <c r="A6919" s="555"/>
    </row>
    <row r="6920" spans="1:1">
      <c r="A6920" s="555"/>
    </row>
    <row r="6921" spans="1:1">
      <c r="A6921" s="555"/>
    </row>
    <row r="6922" spans="1:1">
      <c r="A6922" s="555"/>
    </row>
    <row r="6923" spans="1:1">
      <c r="A6923" s="555"/>
    </row>
    <row r="6924" spans="1:1">
      <c r="A6924" s="555"/>
    </row>
    <row r="6925" spans="1:1">
      <c r="A6925" s="555"/>
    </row>
    <row r="6926" spans="1:1">
      <c r="A6926" s="555"/>
    </row>
    <row r="6927" spans="1:1">
      <c r="A6927" s="555"/>
    </row>
    <row r="6928" spans="1:1">
      <c r="A6928" s="555"/>
    </row>
    <row r="6929" spans="1:1">
      <c r="A6929" s="555"/>
    </row>
    <row r="6930" spans="1:1">
      <c r="A6930" s="555"/>
    </row>
    <row r="6931" spans="1:1">
      <c r="A6931" s="555"/>
    </row>
    <row r="6932" spans="1:1">
      <c r="A6932" s="555"/>
    </row>
    <row r="6933" spans="1:1">
      <c r="A6933" s="555"/>
    </row>
    <row r="6934" spans="1:1">
      <c r="A6934" s="555"/>
    </row>
    <row r="6935" spans="1:1">
      <c r="A6935" s="555"/>
    </row>
    <row r="6936" spans="1:1">
      <c r="A6936" s="555"/>
    </row>
    <row r="6937" spans="1:1">
      <c r="A6937" s="555"/>
    </row>
    <row r="6938" spans="1:1">
      <c r="A6938" s="555"/>
    </row>
    <row r="6939" spans="1:1">
      <c r="A6939" s="555"/>
    </row>
    <row r="6940" spans="1:1">
      <c r="A6940" s="555"/>
    </row>
    <row r="6941" spans="1:1">
      <c r="A6941" s="555"/>
    </row>
    <row r="6942" spans="1:1">
      <c r="A6942" s="555"/>
    </row>
    <row r="6943" spans="1:1">
      <c r="A6943" s="555"/>
    </row>
    <row r="6944" spans="1:1">
      <c r="A6944" s="555"/>
    </row>
    <row r="6945" spans="1:1">
      <c r="A6945" s="555"/>
    </row>
    <row r="6946" spans="1:1">
      <c r="A6946" s="555"/>
    </row>
    <row r="6947" spans="1:1">
      <c r="A6947" s="555"/>
    </row>
    <row r="6948" spans="1:1">
      <c r="A6948" s="555"/>
    </row>
    <row r="6949" spans="1:1">
      <c r="A6949" s="555"/>
    </row>
    <row r="6950" spans="1:1">
      <c r="A6950" s="555"/>
    </row>
    <row r="6951" spans="1:1">
      <c r="A6951" s="555"/>
    </row>
    <row r="6952" spans="1:1">
      <c r="A6952" s="555"/>
    </row>
    <row r="6953" spans="1:1">
      <c r="A6953" s="555"/>
    </row>
    <row r="6954" spans="1:1">
      <c r="A6954" s="555"/>
    </row>
    <row r="6955" spans="1:1">
      <c r="A6955" s="555"/>
    </row>
    <row r="6956" spans="1:1">
      <c r="A6956" s="555"/>
    </row>
    <row r="6957" spans="1:1">
      <c r="A6957" s="555"/>
    </row>
    <row r="6958" spans="1:1">
      <c r="A6958" s="555"/>
    </row>
    <row r="6959" spans="1:1">
      <c r="A6959" s="555"/>
    </row>
    <row r="6960" spans="1:1">
      <c r="A6960" s="555"/>
    </row>
    <row r="6961" spans="1:1">
      <c r="A6961" s="555"/>
    </row>
    <row r="6962" spans="1:1">
      <c r="A6962" s="555"/>
    </row>
    <row r="6963" spans="1:1">
      <c r="A6963" s="555"/>
    </row>
    <row r="6964" spans="1:1">
      <c r="A6964" s="555"/>
    </row>
    <row r="6965" spans="1:1">
      <c r="A6965" s="555"/>
    </row>
    <row r="6966" spans="1:1">
      <c r="A6966" s="555"/>
    </row>
    <row r="6967" spans="1:1">
      <c r="A6967" s="555"/>
    </row>
    <row r="6968" spans="1:1">
      <c r="A6968" s="555"/>
    </row>
    <row r="6969" spans="1:1">
      <c r="A6969" s="555"/>
    </row>
    <row r="6970" spans="1:1">
      <c r="A6970" s="555"/>
    </row>
    <row r="6971" spans="1:1">
      <c r="A6971" s="555"/>
    </row>
    <row r="6972" spans="1:1">
      <c r="A6972" s="555"/>
    </row>
    <row r="6973" spans="1:1">
      <c r="A6973" s="555"/>
    </row>
    <row r="6974" spans="1:1">
      <c r="A6974" s="555"/>
    </row>
    <row r="6975" spans="1:1">
      <c r="A6975" s="555"/>
    </row>
    <row r="6976" spans="1:1">
      <c r="A6976" s="555"/>
    </row>
    <row r="6977" spans="1:1">
      <c r="A6977" s="555"/>
    </row>
    <row r="6978" spans="1:1">
      <c r="A6978" s="555"/>
    </row>
    <row r="6979" spans="1:1">
      <c r="A6979" s="555"/>
    </row>
    <row r="6980" spans="1:1">
      <c r="A6980" s="555"/>
    </row>
    <row r="6981" spans="1:1">
      <c r="A6981" s="555"/>
    </row>
    <row r="6982" spans="1:1">
      <c r="A6982" s="555"/>
    </row>
    <row r="6983" spans="1:1">
      <c r="A6983" s="555"/>
    </row>
    <row r="6984" spans="1:1">
      <c r="A6984" s="555"/>
    </row>
    <row r="6985" spans="1:1">
      <c r="A6985" s="555"/>
    </row>
    <row r="6986" spans="1:1">
      <c r="A6986" s="555"/>
    </row>
    <row r="6987" spans="1:1">
      <c r="A6987" s="555"/>
    </row>
    <row r="6988" spans="1:1">
      <c r="A6988" s="555"/>
    </row>
    <row r="6989" spans="1:1">
      <c r="A6989" s="555"/>
    </row>
    <row r="6990" spans="1:1">
      <c r="A6990" s="555"/>
    </row>
    <row r="6991" spans="1:1">
      <c r="A6991" s="555"/>
    </row>
    <row r="6992" spans="1:1">
      <c r="A6992" s="555"/>
    </row>
    <row r="6993" spans="1:1">
      <c r="A6993" s="555"/>
    </row>
    <row r="6994" spans="1:1">
      <c r="A6994" s="555"/>
    </row>
    <row r="6995" spans="1:1">
      <c r="A6995" s="555"/>
    </row>
    <row r="6996" spans="1:1">
      <c r="A6996" s="555"/>
    </row>
    <row r="6997" spans="1:1">
      <c r="A6997" s="555"/>
    </row>
    <row r="6998" spans="1:1">
      <c r="A6998" s="555"/>
    </row>
    <row r="6999" spans="1:1">
      <c r="A6999" s="555"/>
    </row>
    <row r="7000" spans="1:1">
      <c r="A7000" s="555"/>
    </row>
    <row r="7001" spans="1:1">
      <c r="A7001" s="555"/>
    </row>
    <row r="7002" spans="1:1">
      <c r="A7002" s="555"/>
    </row>
    <row r="7003" spans="1:1">
      <c r="A7003" s="555"/>
    </row>
    <row r="7004" spans="1:1">
      <c r="A7004" s="555"/>
    </row>
    <row r="7005" spans="1:1">
      <c r="A7005" s="555"/>
    </row>
    <row r="7006" spans="1:1">
      <c r="A7006" s="555"/>
    </row>
    <row r="7007" spans="1:1">
      <c r="A7007" s="555"/>
    </row>
    <row r="7008" spans="1:1">
      <c r="A7008" s="555"/>
    </row>
    <row r="7009" spans="1:1">
      <c r="A7009" s="555"/>
    </row>
    <row r="7010" spans="1:1">
      <c r="A7010" s="555"/>
    </row>
    <row r="7011" spans="1:1">
      <c r="A7011" s="555"/>
    </row>
    <row r="7012" spans="1:1">
      <c r="A7012" s="555"/>
    </row>
    <row r="7013" spans="1:1">
      <c r="A7013" s="555"/>
    </row>
    <row r="7014" spans="1:1">
      <c r="A7014" s="555"/>
    </row>
    <row r="7015" spans="1:1">
      <c r="A7015" s="555"/>
    </row>
    <row r="7016" spans="1:1">
      <c r="A7016" s="555"/>
    </row>
    <row r="7017" spans="1:1">
      <c r="A7017" s="555"/>
    </row>
    <row r="7018" spans="1:1">
      <c r="A7018" s="555"/>
    </row>
    <row r="7019" spans="1:1">
      <c r="A7019" s="555"/>
    </row>
    <row r="7020" spans="1:1">
      <c r="A7020" s="555"/>
    </row>
    <row r="7021" spans="1:1">
      <c r="A7021" s="555"/>
    </row>
    <row r="7022" spans="1:1">
      <c r="A7022" s="555"/>
    </row>
    <row r="7023" spans="1:1">
      <c r="A7023" s="555"/>
    </row>
    <row r="7024" spans="1:1">
      <c r="A7024" s="555"/>
    </row>
    <row r="7025" spans="1:1">
      <c r="A7025" s="555"/>
    </row>
    <row r="7026" spans="1:1">
      <c r="A7026" s="555"/>
    </row>
    <row r="7027" spans="1:1">
      <c r="A7027" s="555"/>
    </row>
    <row r="7028" spans="1:1">
      <c r="A7028" s="555"/>
    </row>
    <row r="7029" spans="1:1">
      <c r="A7029" s="555"/>
    </row>
    <row r="7030" spans="1:1">
      <c r="A7030" s="555"/>
    </row>
    <row r="7031" spans="1:1">
      <c r="A7031" s="555"/>
    </row>
    <row r="7032" spans="1:1">
      <c r="A7032" s="555"/>
    </row>
    <row r="7033" spans="1:1">
      <c r="A7033" s="555"/>
    </row>
    <row r="7034" spans="1:1">
      <c r="A7034" s="555"/>
    </row>
    <row r="7035" spans="1:1">
      <c r="A7035" s="555"/>
    </row>
    <row r="7036" spans="1:1">
      <c r="A7036" s="555"/>
    </row>
    <row r="7037" spans="1:1">
      <c r="A7037" s="555"/>
    </row>
    <row r="7038" spans="1:1">
      <c r="A7038" s="555"/>
    </row>
    <row r="7039" spans="1:1">
      <c r="A7039" s="555"/>
    </row>
    <row r="7040" spans="1:1">
      <c r="A7040" s="555"/>
    </row>
    <row r="7041" spans="1:1">
      <c r="A7041" s="555"/>
    </row>
    <row r="7042" spans="1:1">
      <c r="A7042" s="555"/>
    </row>
    <row r="7043" spans="1:1">
      <c r="A7043" s="555"/>
    </row>
    <row r="7044" spans="1:1">
      <c r="A7044" s="555"/>
    </row>
    <row r="7045" spans="1:1">
      <c r="A7045" s="555"/>
    </row>
    <row r="7046" spans="1:1">
      <c r="A7046" s="555"/>
    </row>
    <row r="7047" spans="1:1">
      <c r="A7047" s="555"/>
    </row>
    <row r="7048" spans="1:1">
      <c r="A7048" s="555"/>
    </row>
    <row r="7049" spans="1:1">
      <c r="A7049" s="555"/>
    </row>
    <row r="7050" spans="1:1">
      <c r="A7050" s="555"/>
    </row>
    <row r="7051" spans="1:1">
      <c r="A7051" s="555"/>
    </row>
    <row r="7052" spans="1:1">
      <c r="A7052" s="555"/>
    </row>
    <row r="7053" spans="1:1">
      <c r="A7053" s="555"/>
    </row>
    <row r="7054" spans="1:1">
      <c r="A7054" s="555"/>
    </row>
    <row r="7055" spans="1:1">
      <c r="A7055" s="555"/>
    </row>
    <row r="7056" spans="1:1">
      <c r="A7056" s="555"/>
    </row>
    <row r="7057" spans="1:1">
      <c r="A7057" s="555"/>
    </row>
    <row r="7058" spans="1:1">
      <c r="A7058" s="555"/>
    </row>
    <row r="7059" spans="1:1">
      <c r="A7059" s="555"/>
    </row>
    <row r="7060" spans="1:1">
      <c r="A7060" s="555"/>
    </row>
    <row r="7061" spans="1:1">
      <c r="A7061" s="555"/>
    </row>
    <row r="7062" spans="1:1">
      <c r="A7062" s="555"/>
    </row>
    <row r="7063" spans="1:1">
      <c r="A7063" s="555"/>
    </row>
    <row r="7064" spans="1:1">
      <c r="A7064" s="555"/>
    </row>
    <row r="7065" spans="1:1">
      <c r="A7065" s="555"/>
    </row>
    <row r="7066" spans="1:1">
      <c r="A7066" s="555"/>
    </row>
    <row r="7067" spans="1:1">
      <c r="A7067" s="555"/>
    </row>
    <row r="7068" spans="1:1">
      <c r="A7068" s="555"/>
    </row>
    <row r="7069" spans="1:1">
      <c r="A7069" s="555"/>
    </row>
    <row r="7070" spans="1:1">
      <c r="A7070" s="555"/>
    </row>
    <row r="7071" spans="1:1">
      <c r="A7071" s="555"/>
    </row>
    <row r="7072" spans="1:1">
      <c r="A7072" s="555"/>
    </row>
    <row r="7073" spans="1:1">
      <c r="A7073" s="555"/>
    </row>
    <row r="7074" spans="1:1">
      <c r="A7074" s="555"/>
    </row>
    <row r="7075" spans="1:1">
      <c r="A7075" s="555"/>
    </row>
    <row r="7076" spans="1:1">
      <c r="A7076" s="555"/>
    </row>
    <row r="7077" spans="1:1">
      <c r="A7077" s="555"/>
    </row>
    <row r="7078" spans="1:1">
      <c r="A7078" s="555"/>
    </row>
    <row r="7079" spans="1:1">
      <c r="A7079" s="555"/>
    </row>
    <row r="7080" spans="1:1">
      <c r="A7080" s="555"/>
    </row>
    <row r="7081" spans="1:1">
      <c r="A7081" s="555"/>
    </row>
    <row r="7082" spans="1:1">
      <c r="A7082" s="555"/>
    </row>
    <row r="7083" spans="1:1">
      <c r="A7083" s="555"/>
    </row>
    <row r="7084" spans="1:1">
      <c r="A7084" s="555"/>
    </row>
    <row r="7085" spans="1:1">
      <c r="A7085" s="555"/>
    </row>
    <row r="7086" spans="1:1">
      <c r="A7086" s="555"/>
    </row>
    <row r="7087" spans="1:1">
      <c r="A7087" s="555"/>
    </row>
    <row r="7088" spans="1:1">
      <c r="A7088" s="555"/>
    </row>
    <row r="7089" spans="1:1">
      <c r="A7089" s="555"/>
    </row>
    <row r="7090" spans="1:1">
      <c r="A7090" s="555"/>
    </row>
    <row r="7091" spans="1:1">
      <c r="A7091" s="555"/>
    </row>
    <row r="7092" spans="1:1">
      <c r="A7092" s="555"/>
    </row>
    <row r="7093" spans="1:1">
      <c r="A7093" s="555"/>
    </row>
    <row r="7094" spans="1:1">
      <c r="A7094" s="555"/>
    </row>
    <row r="7095" spans="1:1">
      <c r="A7095" s="555"/>
    </row>
    <row r="7096" spans="1:1">
      <c r="A7096" s="555"/>
    </row>
    <row r="7097" spans="1:1">
      <c r="A7097" s="555"/>
    </row>
    <row r="7098" spans="1:1">
      <c r="A7098" s="555"/>
    </row>
    <row r="7099" spans="1:1">
      <c r="A7099" s="555"/>
    </row>
    <row r="7100" spans="1:1">
      <c r="A7100" s="555"/>
    </row>
    <row r="7101" spans="1:1">
      <c r="A7101" s="555"/>
    </row>
    <row r="7102" spans="1:1">
      <c r="A7102" s="555"/>
    </row>
    <row r="7103" spans="1:1">
      <c r="A7103" s="555"/>
    </row>
    <row r="7104" spans="1:1">
      <c r="A7104" s="555"/>
    </row>
    <row r="7105" spans="1:1">
      <c r="A7105" s="555"/>
    </row>
    <row r="7106" spans="1:1">
      <c r="A7106" s="555"/>
    </row>
    <row r="7107" spans="1:1">
      <c r="A7107" s="555"/>
    </row>
    <row r="7108" spans="1:1">
      <c r="A7108" s="555"/>
    </row>
    <row r="7109" spans="1:1">
      <c r="A7109" s="555"/>
    </row>
    <row r="7110" spans="1:1">
      <c r="A7110" s="555"/>
    </row>
    <row r="7111" spans="1:1">
      <c r="A7111" s="555"/>
    </row>
    <row r="7112" spans="1:1">
      <c r="A7112" s="555"/>
    </row>
    <row r="7113" spans="1:1">
      <c r="A7113" s="555"/>
    </row>
    <row r="7114" spans="1:1">
      <c r="A7114" s="555"/>
    </row>
    <row r="7115" spans="1:1">
      <c r="A7115" s="555"/>
    </row>
    <row r="7116" spans="1:1">
      <c r="A7116" s="555"/>
    </row>
    <row r="7117" spans="1:1">
      <c r="A7117" s="555"/>
    </row>
    <row r="7118" spans="1:1">
      <c r="A7118" s="555"/>
    </row>
    <row r="7119" spans="1:1">
      <c r="A7119" s="555"/>
    </row>
    <row r="7120" spans="1:1">
      <c r="A7120" s="555"/>
    </row>
    <row r="7121" spans="1:1">
      <c r="A7121" s="555"/>
    </row>
    <row r="7122" spans="1:1">
      <c r="A7122" s="555"/>
    </row>
    <row r="7123" spans="1:1">
      <c r="A7123" s="555"/>
    </row>
    <row r="7124" spans="1:1">
      <c r="A7124" s="555"/>
    </row>
    <row r="7125" spans="1:1">
      <c r="A7125" s="555"/>
    </row>
    <row r="7126" spans="1:1">
      <c r="A7126" s="555"/>
    </row>
    <row r="7127" spans="1:1">
      <c r="A7127" s="555"/>
    </row>
    <row r="7128" spans="1:1">
      <c r="A7128" s="555"/>
    </row>
    <row r="7129" spans="1:1">
      <c r="A7129" s="555"/>
    </row>
    <row r="7130" spans="1:1">
      <c r="A7130" s="555"/>
    </row>
    <row r="7131" spans="1:1">
      <c r="A7131" s="555"/>
    </row>
    <row r="7132" spans="1:1">
      <c r="A7132" s="555"/>
    </row>
    <row r="7133" spans="1:1">
      <c r="A7133" s="555"/>
    </row>
    <row r="7134" spans="1:1">
      <c r="A7134" s="555"/>
    </row>
    <row r="7135" spans="1:1">
      <c r="A7135" s="555"/>
    </row>
    <row r="7136" spans="1:1">
      <c r="A7136" s="555"/>
    </row>
    <row r="7137" spans="1:1">
      <c r="A7137" s="555"/>
    </row>
    <row r="7138" spans="1:1">
      <c r="A7138" s="555"/>
    </row>
    <row r="7139" spans="1:1">
      <c r="A7139" s="555"/>
    </row>
    <row r="7140" spans="1:1">
      <c r="A7140" s="555"/>
    </row>
    <row r="7141" spans="1:1">
      <c r="A7141" s="555"/>
    </row>
    <row r="7142" spans="1:1">
      <c r="A7142" s="555"/>
    </row>
    <row r="7143" spans="1:1">
      <c r="A7143" s="555"/>
    </row>
    <row r="7144" spans="1:1">
      <c r="A7144" s="555"/>
    </row>
    <row r="7145" spans="1:1">
      <c r="A7145" s="555"/>
    </row>
    <row r="7146" spans="1:1">
      <c r="A7146" s="555"/>
    </row>
    <row r="7147" spans="1:1">
      <c r="A7147" s="555"/>
    </row>
    <row r="7148" spans="1:1">
      <c r="A7148" s="555"/>
    </row>
    <row r="7149" spans="1:1">
      <c r="A7149" s="555"/>
    </row>
    <row r="7150" spans="1:1">
      <c r="A7150" s="555"/>
    </row>
    <row r="7151" spans="1:1">
      <c r="A7151" s="555"/>
    </row>
    <row r="7152" spans="1:1">
      <c r="A7152" s="555"/>
    </row>
    <row r="7153" spans="1:1">
      <c r="A7153" s="555"/>
    </row>
    <row r="7154" spans="1:1">
      <c r="A7154" s="555"/>
    </row>
    <row r="7155" spans="1:1">
      <c r="A7155" s="555"/>
    </row>
    <row r="7156" spans="1:1">
      <c r="A7156" s="555"/>
    </row>
    <row r="7157" spans="1:1">
      <c r="A7157" s="555"/>
    </row>
    <row r="7158" spans="1:1">
      <c r="A7158" s="555"/>
    </row>
    <row r="7159" spans="1:1">
      <c r="A7159" s="555"/>
    </row>
    <row r="7160" spans="1:1">
      <c r="A7160" s="555"/>
    </row>
    <row r="7161" spans="1:1">
      <c r="A7161" s="555"/>
    </row>
    <row r="7162" spans="1:1">
      <c r="A7162" s="555"/>
    </row>
    <row r="7163" spans="1:1">
      <c r="A7163" s="555"/>
    </row>
    <row r="7164" spans="1:1">
      <c r="A7164" s="555"/>
    </row>
    <row r="7165" spans="1:1">
      <c r="A7165" s="555"/>
    </row>
    <row r="7166" spans="1:1">
      <c r="A7166" s="555"/>
    </row>
    <row r="7167" spans="1:1">
      <c r="A7167" s="555"/>
    </row>
    <row r="7168" spans="1:1">
      <c r="A7168" s="555"/>
    </row>
    <row r="7169" spans="1:1">
      <c r="A7169" s="555"/>
    </row>
    <row r="7170" spans="1:1">
      <c r="A7170" s="555"/>
    </row>
    <row r="7171" spans="1:1">
      <c r="A7171" s="555"/>
    </row>
    <row r="7172" spans="1:1">
      <c r="A7172" s="555"/>
    </row>
    <row r="7173" spans="1:1">
      <c r="A7173" s="555"/>
    </row>
    <row r="7174" spans="1:1">
      <c r="A7174" s="555"/>
    </row>
    <row r="7175" spans="1:1">
      <c r="A7175" s="555"/>
    </row>
    <row r="7176" spans="1:1">
      <c r="A7176" s="555"/>
    </row>
    <row r="7177" spans="1:1">
      <c r="A7177" s="555"/>
    </row>
    <row r="7178" spans="1:1">
      <c r="A7178" s="555"/>
    </row>
    <row r="7179" spans="1:1">
      <c r="A7179" s="555"/>
    </row>
    <row r="7180" spans="1:1">
      <c r="A7180" s="555"/>
    </row>
    <row r="7181" spans="1:1">
      <c r="A7181" s="555"/>
    </row>
    <row r="7182" spans="1:1">
      <c r="A7182" s="555"/>
    </row>
    <row r="7183" spans="1:1">
      <c r="A7183" s="555"/>
    </row>
    <row r="7184" spans="1:1">
      <c r="A7184" s="555"/>
    </row>
    <row r="7185" spans="1:1">
      <c r="A7185" s="555"/>
    </row>
    <row r="7186" spans="1:1">
      <c r="A7186" s="555"/>
    </row>
    <row r="7187" spans="1:1">
      <c r="A7187" s="555"/>
    </row>
    <row r="7188" spans="1:1">
      <c r="A7188" s="555"/>
    </row>
    <row r="7189" spans="1:1">
      <c r="A7189" s="555"/>
    </row>
    <row r="7190" spans="1:1">
      <c r="A7190" s="555"/>
    </row>
    <row r="7191" spans="1:1">
      <c r="A7191" s="555"/>
    </row>
    <row r="7192" spans="1:1">
      <c r="A7192" s="555"/>
    </row>
    <row r="7193" spans="1:1">
      <c r="A7193" s="555"/>
    </row>
    <row r="7194" spans="1:1">
      <c r="A7194" s="555"/>
    </row>
    <row r="7195" spans="1:1">
      <c r="A7195" s="555"/>
    </row>
    <row r="7196" spans="1:1">
      <c r="A7196" s="555"/>
    </row>
    <row r="7197" spans="1:1">
      <c r="A7197" s="555"/>
    </row>
    <row r="7198" spans="1:1">
      <c r="A7198" s="555"/>
    </row>
    <row r="7199" spans="1:1">
      <c r="A7199" s="555"/>
    </row>
    <row r="7200" spans="1:1">
      <c r="A7200" s="555"/>
    </row>
    <row r="7201" spans="1:1">
      <c r="A7201" s="555"/>
    </row>
    <row r="7202" spans="1:1">
      <c r="A7202" s="555"/>
    </row>
    <row r="7203" spans="1:1">
      <c r="A7203" s="555"/>
    </row>
    <row r="7204" spans="1:1">
      <c r="A7204" s="555"/>
    </row>
    <row r="7205" spans="1:1">
      <c r="A7205" s="555"/>
    </row>
    <row r="7206" spans="1:1">
      <c r="A7206" s="555"/>
    </row>
    <row r="7207" spans="1:1">
      <c r="A7207" s="555"/>
    </row>
    <row r="7208" spans="1:1">
      <c r="A7208" s="555"/>
    </row>
    <row r="7209" spans="1:1">
      <c r="A7209" s="555"/>
    </row>
    <row r="7210" spans="1:1">
      <c r="A7210" s="555"/>
    </row>
    <row r="7211" spans="1:1">
      <c r="A7211" s="555"/>
    </row>
    <row r="7212" spans="1:1">
      <c r="A7212" s="555"/>
    </row>
    <row r="7213" spans="1:1">
      <c r="A7213" s="555"/>
    </row>
    <row r="7214" spans="1:1">
      <c r="A7214" s="555"/>
    </row>
    <row r="7215" spans="1:1">
      <c r="A7215" s="555"/>
    </row>
    <row r="7216" spans="1:1">
      <c r="A7216" s="555"/>
    </row>
    <row r="7217" spans="1:1">
      <c r="A7217" s="555"/>
    </row>
    <row r="7218" spans="1:1">
      <c r="A7218" s="555"/>
    </row>
    <row r="7219" spans="1:1">
      <c r="A7219" s="555"/>
    </row>
    <row r="7220" spans="1:1">
      <c r="A7220" s="555"/>
    </row>
    <row r="7221" spans="1:1">
      <c r="A7221" s="555"/>
    </row>
    <row r="7222" spans="1:1">
      <c r="A7222" s="555"/>
    </row>
    <row r="7223" spans="1:1">
      <c r="A7223" s="555"/>
    </row>
    <row r="7224" spans="1:1">
      <c r="A7224" s="555"/>
    </row>
    <row r="7225" spans="1:1">
      <c r="A7225" s="555"/>
    </row>
    <row r="7226" spans="1:1">
      <c r="A7226" s="555"/>
    </row>
    <row r="7227" spans="1:1">
      <c r="A7227" s="555"/>
    </row>
    <row r="7228" spans="1:1">
      <c r="A7228" s="555"/>
    </row>
    <row r="7229" spans="1:1">
      <c r="A7229" s="555"/>
    </row>
    <row r="7230" spans="1:1">
      <c r="A7230" s="555"/>
    </row>
    <row r="7231" spans="1:1">
      <c r="A7231" s="555"/>
    </row>
    <row r="7232" spans="1:1">
      <c r="A7232" s="555"/>
    </row>
    <row r="7233" spans="1:1">
      <c r="A7233" s="555"/>
    </row>
    <row r="7234" spans="1:1">
      <c r="A7234" s="555"/>
    </row>
    <row r="7235" spans="1:1">
      <c r="A7235" s="555"/>
    </row>
    <row r="7236" spans="1:1">
      <c r="A7236" s="555"/>
    </row>
    <row r="7237" spans="1:1">
      <c r="A7237" s="555"/>
    </row>
    <row r="7238" spans="1:1">
      <c r="A7238" s="555"/>
    </row>
    <row r="7239" spans="1:1">
      <c r="A7239" s="555"/>
    </row>
    <row r="7240" spans="1:1">
      <c r="A7240" s="555"/>
    </row>
    <row r="7241" spans="1:1">
      <c r="A7241" s="555"/>
    </row>
    <row r="7242" spans="1:1">
      <c r="A7242" s="555"/>
    </row>
    <row r="7243" spans="1:1">
      <c r="A7243" s="555"/>
    </row>
    <row r="7244" spans="1:1">
      <c r="A7244" s="555"/>
    </row>
    <row r="7245" spans="1:1">
      <c r="A7245" s="555"/>
    </row>
    <row r="7246" spans="1:1">
      <c r="A7246" s="555"/>
    </row>
    <row r="7247" spans="1:1">
      <c r="A7247" s="555"/>
    </row>
    <row r="7248" spans="1:1">
      <c r="A7248" s="555"/>
    </row>
    <row r="7249" spans="1:1">
      <c r="A7249" s="555"/>
    </row>
    <row r="7250" spans="1:1">
      <c r="A7250" s="555"/>
    </row>
    <row r="7251" spans="1:1">
      <c r="A7251" s="555"/>
    </row>
    <row r="7252" spans="1:1">
      <c r="A7252" s="555"/>
    </row>
    <row r="7253" spans="1:1">
      <c r="A7253" s="555"/>
    </row>
    <row r="7254" spans="1:1">
      <c r="A7254" s="555"/>
    </row>
    <row r="7255" spans="1:1">
      <c r="A7255" s="555"/>
    </row>
    <row r="7256" spans="1:1">
      <c r="A7256" s="555"/>
    </row>
    <row r="7257" spans="1:1">
      <c r="A7257" s="555"/>
    </row>
    <row r="7258" spans="1:1">
      <c r="A7258" s="555"/>
    </row>
    <row r="7259" spans="1:1">
      <c r="A7259" s="555"/>
    </row>
    <row r="7260" spans="1:1">
      <c r="A7260" s="555"/>
    </row>
    <row r="7261" spans="1:1">
      <c r="A7261" s="555"/>
    </row>
    <row r="7262" spans="1:1">
      <c r="A7262" s="555"/>
    </row>
    <row r="7263" spans="1:1">
      <c r="A7263" s="555"/>
    </row>
    <row r="7264" spans="1:1">
      <c r="A7264" s="555"/>
    </row>
    <row r="7265" spans="1:1">
      <c r="A7265" s="555"/>
    </row>
    <row r="7266" spans="1:1">
      <c r="A7266" s="555"/>
    </row>
    <row r="7267" spans="1:1">
      <c r="A7267" s="555"/>
    </row>
    <row r="7268" spans="1:1">
      <c r="A7268" s="555"/>
    </row>
    <row r="7269" spans="1:1">
      <c r="A7269" s="555"/>
    </row>
    <row r="7270" spans="1:1">
      <c r="A7270" s="555"/>
    </row>
    <row r="7271" spans="1:1">
      <c r="A7271" s="555"/>
    </row>
    <row r="7272" spans="1:1">
      <c r="A7272" s="555"/>
    </row>
    <row r="7273" spans="1:1">
      <c r="A7273" s="555"/>
    </row>
    <row r="7274" spans="1:1">
      <c r="A7274" s="555"/>
    </row>
    <row r="7275" spans="1:1">
      <c r="A7275" s="555"/>
    </row>
    <row r="7276" spans="1:1">
      <c r="A7276" s="555"/>
    </row>
    <row r="7277" spans="1:1">
      <c r="A7277" s="555"/>
    </row>
    <row r="7278" spans="1:1">
      <c r="A7278" s="555"/>
    </row>
    <row r="7279" spans="1:1">
      <c r="A7279" s="555"/>
    </row>
    <row r="7280" spans="1:1">
      <c r="A7280" s="555"/>
    </row>
    <row r="7281" spans="1:1">
      <c r="A7281" s="555"/>
    </row>
    <row r="7282" spans="1:1">
      <c r="A7282" s="555"/>
    </row>
    <row r="7283" spans="1:1">
      <c r="A7283" s="555"/>
    </row>
    <row r="7284" spans="1:1">
      <c r="A7284" s="555"/>
    </row>
    <row r="7285" spans="1:1">
      <c r="A7285" s="555"/>
    </row>
    <row r="7286" spans="1:1">
      <c r="A7286" s="555"/>
    </row>
    <row r="7287" spans="1:1">
      <c r="A7287" s="555"/>
    </row>
    <row r="7288" spans="1:1">
      <c r="A7288" s="555"/>
    </row>
    <row r="7289" spans="1:1">
      <c r="A7289" s="555"/>
    </row>
    <row r="7290" spans="1:1">
      <c r="A7290" s="555"/>
    </row>
    <row r="7291" spans="1:1">
      <c r="A7291" s="555"/>
    </row>
    <row r="7292" spans="1:1">
      <c r="A7292" s="555"/>
    </row>
    <row r="7293" spans="1:1">
      <c r="A7293" s="555"/>
    </row>
    <row r="7294" spans="1:1">
      <c r="A7294" s="555"/>
    </row>
    <row r="7295" spans="1:1">
      <c r="A7295" s="555"/>
    </row>
    <row r="7296" spans="1:1">
      <c r="A7296" s="555"/>
    </row>
    <row r="7297" spans="1:1">
      <c r="A7297" s="555"/>
    </row>
    <row r="7298" spans="1:1">
      <c r="A7298" s="555"/>
    </row>
    <row r="7299" spans="1:1">
      <c r="A7299" s="555"/>
    </row>
    <row r="7300" spans="1:1">
      <c r="A7300" s="555"/>
    </row>
    <row r="7301" spans="1:1">
      <c r="A7301" s="555"/>
    </row>
    <row r="7302" spans="1:1">
      <c r="A7302" s="555"/>
    </row>
    <row r="7303" spans="1:1">
      <c r="A7303" s="555"/>
    </row>
    <row r="7304" spans="1:1">
      <c r="A7304" s="555"/>
    </row>
    <row r="7305" spans="1:1">
      <c r="A7305" s="555"/>
    </row>
    <row r="7306" spans="1:1">
      <c r="A7306" s="555"/>
    </row>
    <row r="7307" spans="1:1">
      <c r="A7307" s="555"/>
    </row>
    <row r="7308" spans="1:1">
      <c r="A7308" s="555"/>
    </row>
    <row r="7309" spans="1:1">
      <c r="A7309" s="555"/>
    </row>
    <row r="7310" spans="1:1">
      <c r="A7310" s="555"/>
    </row>
    <row r="7311" spans="1:1">
      <c r="A7311" s="555"/>
    </row>
    <row r="7312" spans="1:1">
      <c r="A7312" s="555"/>
    </row>
    <row r="7313" spans="1:1">
      <c r="A7313" s="555"/>
    </row>
    <row r="7314" spans="1:1">
      <c r="A7314" s="555"/>
    </row>
    <row r="7315" spans="1:1">
      <c r="A7315" s="555"/>
    </row>
    <row r="7316" spans="1:1">
      <c r="A7316" s="555"/>
    </row>
    <row r="7317" spans="1:1">
      <c r="A7317" s="555"/>
    </row>
    <row r="7318" spans="1:1">
      <c r="A7318" s="555"/>
    </row>
    <row r="7319" spans="1:1">
      <c r="A7319" s="555"/>
    </row>
    <row r="7320" spans="1:1">
      <c r="A7320" s="555"/>
    </row>
    <row r="7321" spans="1:1">
      <c r="A7321" s="555"/>
    </row>
    <row r="7322" spans="1:1">
      <c r="A7322" s="555"/>
    </row>
    <row r="7323" spans="1:1">
      <c r="A7323" s="555"/>
    </row>
    <row r="7324" spans="1:1">
      <c r="A7324" s="555"/>
    </row>
    <row r="7325" spans="1:1">
      <c r="A7325" s="555"/>
    </row>
    <row r="7326" spans="1:1">
      <c r="A7326" s="555"/>
    </row>
    <row r="7327" spans="1:1">
      <c r="A7327" s="555"/>
    </row>
    <row r="7328" spans="1:1">
      <c r="A7328" s="555"/>
    </row>
    <row r="7329" spans="1:1">
      <c r="A7329" s="555"/>
    </row>
    <row r="7330" spans="1:1">
      <c r="A7330" s="555"/>
    </row>
    <row r="7331" spans="1:1">
      <c r="A7331" s="555"/>
    </row>
    <row r="7332" spans="1:1">
      <c r="A7332" s="555"/>
    </row>
    <row r="7333" spans="1:1">
      <c r="A7333" s="555"/>
    </row>
    <row r="7334" spans="1:1">
      <c r="A7334" s="555"/>
    </row>
    <row r="7335" spans="1:1">
      <c r="A7335" s="555"/>
    </row>
    <row r="7336" spans="1:1">
      <c r="A7336" s="555"/>
    </row>
    <row r="7337" spans="1:1">
      <c r="A7337" s="555"/>
    </row>
    <row r="7338" spans="1:1">
      <c r="A7338" s="555"/>
    </row>
    <row r="7339" spans="1:1">
      <c r="A7339" s="555"/>
    </row>
    <row r="7340" spans="1:1">
      <c r="A7340" s="555"/>
    </row>
    <row r="7341" spans="1:1">
      <c r="A7341" s="555"/>
    </row>
    <row r="7342" spans="1:1">
      <c r="A7342" s="555"/>
    </row>
    <row r="7343" spans="1:1">
      <c r="A7343" s="555"/>
    </row>
    <row r="7344" spans="1:1">
      <c r="A7344" s="555"/>
    </row>
    <row r="7345" spans="1:1">
      <c r="A7345" s="555"/>
    </row>
    <row r="7346" spans="1:1">
      <c r="A7346" s="555"/>
    </row>
    <row r="7347" spans="1:1">
      <c r="A7347" s="555"/>
    </row>
    <row r="7348" spans="1:1">
      <c r="A7348" s="555"/>
    </row>
    <row r="7349" spans="1:1">
      <c r="A7349" s="555"/>
    </row>
    <row r="7350" spans="1:1">
      <c r="A7350" s="555"/>
    </row>
    <row r="7351" spans="1:1">
      <c r="A7351" s="555"/>
    </row>
    <row r="7352" spans="1:1">
      <c r="A7352" s="555"/>
    </row>
    <row r="7353" spans="1:1">
      <c r="A7353" s="555"/>
    </row>
    <row r="7354" spans="1:1">
      <c r="A7354" s="555"/>
    </row>
    <row r="7355" spans="1:1">
      <c r="A7355" s="555"/>
    </row>
    <row r="7356" spans="1:1">
      <c r="A7356" s="555"/>
    </row>
    <row r="7357" spans="1:1">
      <c r="A7357" s="555"/>
    </row>
    <row r="7358" spans="1:1">
      <c r="A7358" s="555"/>
    </row>
    <row r="7359" spans="1:1">
      <c r="A7359" s="555"/>
    </row>
    <row r="7360" spans="1:1">
      <c r="A7360" s="555"/>
    </row>
    <row r="7361" spans="1:1">
      <c r="A7361" s="555"/>
    </row>
    <row r="7362" spans="1:1">
      <c r="A7362" s="555"/>
    </row>
    <row r="7363" spans="1:1">
      <c r="A7363" s="555"/>
    </row>
    <row r="7364" spans="1:1">
      <c r="A7364" s="555"/>
    </row>
    <row r="7365" spans="1:1">
      <c r="A7365" s="555"/>
    </row>
    <row r="7366" spans="1:1">
      <c r="A7366" s="555"/>
    </row>
    <row r="7367" spans="1:1">
      <c r="A7367" s="555"/>
    </row>
    <row r="7368" spans="1:1">
      <c r="A7368" s="555"/>
    </row>
    <row r="7369" spans="1:1">
      <c r="A7369" s="555"/>
    </row>
    <row r="7370" spans="1:1">
      <c r="A7370" s="555"/>
    </row>
    <row r="7371" spans="1:1">
      <c r="A7371" s="555"/>
    </row>
    <row r="7372" spans="1:1">
      <c r="A7372" s="555"/>
    </row>
    <row r="7373" spans="1:1">
      <c r="A7373" s="555"/>
    </row>
    <row r="7374" spans="1:1">
      <c r="A7374" s="555"/>
    </row>
    <row r="7375" spans="1:1">
      <c r="A7375" s="555"/>
    </row>
    <row r="7376" spans="1:1">
      <c r="A7376" s="555"/>
    </row>
    <row r="7377" spans="1:1">
      <c r="A7377" s="555"/>
    </row>
    <row r="7378" spans="1:1">
      <c r="A7378" s="555"/>
    </row>
    <row r="7379" spans="1:1">
      <c r="A7379" s="555"/>
    </row>
    <row r="7380" spans="1:1">
      <c r="A7380" s="555"/>
    </row>
    <row r="7381" spans="1:1">
      <c r="A7381" s="555"/>
    </row>
    <row r="7382" spans="1:1">
      <c r="A7382" s="555"/>
    </row>
    <row r="7383" spans="1:1">
      <c r="A7383" s="555"/>
    </row>
    <row r="7384" spans="1:1">
      <c r="A7384" s="555"/>
    </row>
    <row r="7385" spans="1:1">
      <c r="A7385" s="555"/>
    </row>
    <row r="7386" spans="1:1">
      <c r="A7386" s="555"/>
    </row>
    <row r="7387" spans="1:1">
      <c r="A7387" s="555"/>
    </row>
    <row r="7388" spans="1:1">
      <c r="A7388" s="555"/>
    </row>
    <row r="7389" spans="1:1">
      <c r="A7389" s="555"/>
    </row>
    <row r="7390" spans="1:1">
      <c r="A7390" s="555"/>
    </row>
    <row r="7391" spans="1:1">
      <c r="A7391" s="555"/>
    </row>
    <row r="7392" spans="1:1">
      <c r="A7392" s="555"/>
    </row>
    <row r="7393" spans="1:1">
      <c r="A7393" s="555"/>
    </row>
    <row r="7394" spans="1:1">
      <c r="A7394" s="555"/>
    </row>
    <row r="7395" spans="1:1">
      <c r="A7395" s="555"/>
    </row>
    <row r="7396" spans="1:1">
      <c r="A7396" s="555"/>
    </row>
    <row r="7397" spans="1:1">
      <c r="A7397" s="555"/>
    </row>
    <row r="7398" spans="1:1">
      <c r="A7398" s="555"/>
    </row>
    <row r="7399" spans="1:1">
      <c r="A7399" s="555"/>
    </row>
    <row r="7400" spans="1:1">
      <c r="A7400" s="555"/>
    </row>
    <row r="7401" spans="1:1">
      <c r="A7401" s="555"/>
    </row>
    <row r="7402" spans="1:1">
      <c r="A7402" s="555"/>
    </row>
    <row r="7403" spans="1:1">
      <c r="A7403" s="555"/>
    </row>
    <row r="7404" spans="1:1">
      <c r="A7404" s="555"/>
    </row>
    <row r="7405" spans="1:1">
      <c r="A7405" s="555"/>
    </row>
    <row r="7406" spans="1:1">
      <c r="A7406" s="555"/>
    </row>
    <row r="7407" spans="1:1">
      <c r="A7407" s="555"/>
    </row>
    <row r="7408" spans="1:1">
      <c r="A7408" s="555"/>
    </row>
    <row r="7409" spans="1:1">
      <c r="A7409" s="555"/>
    </row>
    <row r="7410" spans="1:1">
      <c r="A7410" s="555"/>
    </row>
    <row r="7411" spans="1:1">
      <c r="A7411" s="555"/>
    </row>
    <row r="7412" spans="1:1">
      <c r="A7412" s="555"/>
    </row>
    <row r="7413" spans="1:1">
      <c r="A7413" s="555"/>
    </row>
    <row r="7414" spans="1:1">
      <c r="A7414" s="555"/>
    </row>
    <row r="7415" spans="1:1">
      <c r="A7415" s="555"/>
    </row>
    <row r="7416" spans="1:1">
      <c r="A7416" s="555"/>
    </row>
    <row r="7417" spans="1:1">
      <c r="A7417" s="555"/>
    </row>
    <row r="7418" spans="1:1">
      <c r="A7418" s="555"/>
    </row>
    <row r="7419" spans="1:1">
      <c r="A7419" s="555"/>
    </row>
    <row r="7420" spans="1:1">
      <c r="A7420" s="555"/>
    </row>
    <row r="7421" spans="1:1">
      <c r="A7421" s="555"/>
    </row>
    <row r="7422" spans="1:1">
      <c r="A7422" s="555"/>
    </row>
    <row r="7423" spans="1:1">
      <c r="A7423" s="555"/>
    </row>
    <row r="7424" spans="1:1">
      <c r="A7424" s="555"/>
    </row>
    <row r="7425" spans="1:1">
      <c r="A7425" s="555"/>
    </row>
    <row r="7426" spans="1:1">
      <c r="A7426" s="555"/>
    </row>
    <row r="7427" spans="1:1">
      <c r="A7427" s="555"/>
    </row>
    <row r="7428" spans="1:1">
      <c r="A7428" s="555"/>
    </row>
    <row r="7429" spans="1:1">
      <c r="A7429" s="555"/>
    </row>
    <row r="7430" spans="1:1">
      <c r="A7430" s="555"/>
    </row>
    <row r="7431" spans="1:1">
      <c r="A7431" s="555"/>
    </row>
    <row r="7432" spans="1:1">
      <c r="A7432" s="555"/>
    </row>
    <row r="7433" spans="1:1">
      <c r="A7433" s="555"/>
    </row>
    <row r="7434" spans="1:1">
      <c r="A7434" s="555"/>
    </row>
    <row r="7435" spans="1:1">
      <c r="A7435" s="555"/>
    </row>
    <row r="7436" spans="1:1">
      <c r="A7436" s="555"/>
    </row>
    <row r="7437" spans="1:1">
      <c r="A7437" s="555"/>
    </row>
    <row r="7438" spans="1:1">
      <c r="A7438" s="555"/>
    </row>
    <row r="7439" spans="1:1">
      <c r="A7439" s="555"/>
    </row>
    <row r="7440" spans="1:1">
      <c r="A7440" s="555"/>
    </row>
    <row r="7441" spans="1:1">
      <c r="A7441" s="555"/>
    </row>
    <row r="7442" spans="1:1">
      <c r="A7442" s="555"/>
    </row>
    <row r="7443" spans="1:1">
      <c r="A7443" s="555"/>
    </row>
    <row r="7444" spans="1:1">
      <c r="A7444" s="555"/>
    </row>
    <row r="7445" spans="1:1">
      <c r="A7445" s="555"/>
    </row>
    <row r="7446" spans="1:1">
      <c r="A7446" s="555"/>
    </row>
    <row r="7447" spans="1:1">
      <c r="A7447" s="555"/>
    </row>
    <row r="7448" spans="1:1">
      <c r="A7448" s="555"/>
    </row>
    <row r="7449" spans="1:1">
      <c r="A7449" s="555"/>
    </row>
    <row r="7450" spans="1:1">
      <c r="A7450" s="555"/>
    </row>
    <row r="7451" spans="1:1">
      <c r="A7451" s="555"/>
    </row>
    <row r="7452" spans="1:1">
      <c r="A7452" s="555"/>
    </row>
    <row r="7453" spans="1:1">
      <c r="A7453" s="555"/>
    </row>
    <row r="7454" spans="1:1">
      <c r="A7454" s="555"/>
    </row>
    <row r="7455" spans="1:1">
      <c r="A7455" s="555"/>
    </row>
    <row r="7456" spans="1:1">
      <c r="A7456" s="555"/>
    </row>
    <row r="7457" spans="1:1">
      <c r="A7457" s="555"/>
    </row>
    <row r="7458" spans="1:1">
      <c r="A7458" s="555"/>
    </row>
    <row r="7459" spans="1:1">
      <c r="A7459" s="555"/>
    </row>
    <row r="7460" spans="1:1">
      <c r="A7460" s="555"/>
    </row>
    <row r="7461" spans="1:1">
      <c r="A7461" s="555"/>
    </row>
    <row r="7462" spans="1:1">
      <c r="A7462" s="555"/>
    </row>
    <row r="7463" spans="1:1">
      <c r="A7463" s="555"/>
    </row>
    <row r="7464" spans="1:1">
      <c r="A7464" s="555"/>
    </row>
    <row r="7465" spans="1:1">
      <c r="A7465" s="555"/>
    </row>
    <row r="7466" spans="1:1">
      <c r="A7466" s="555"/>
    </row>
    <row r="7467" spans="1:1">
      <c r="A7467" s="555"/>
    </row>
    <row r="7468" spans="1:1">
      <c r="A7468" s="555"/>
    </row>
    <row r="7469" spans="1:1">
      <c r="A7469" s="555"/>
    </row>
    <row r="7470" spans="1:1">
      <c r="A7470" s="555"/>
    </row>
    <row r="7471" spans="1:1">
      <c r="A7471" s="555"/>
    </row>
    <row r="7472" spans="1:1">
      <c r="A7472" s="555"/>
    </row>
    <row r="7473" spans="1:1">
      <c r="A7473" s="555"/>
    </row>
    <row r="7474" spans="1:1">
      <c r="A7474" s="555"/>
    </row>
    <row r="7475" spans="1:1">
      <c r="A7475" s="555"/>
    </row>
    <row r="7476" spans="1:1">
      <c r="A7476" s="555"/>
    </row>
    <row r="7477" spans="1:1">
      <c r="A7477" s="555"/>
    </row>
    <row r="7478" spans="1:1">
      <c r="A7478" s="555"/>
    </row>
    <row r="7479" spans="1:1">
      <c r="A7479" s="555"/>
    </row>
    <row r="7480" spans="1:1">
      <c r="A7480" s="555"/>
    </row>
    <row r="7481" spans="1:1">
      <c r="A7481" s="555"/>
    </row>
    <row r="7482" spans="1:1">
      <c r="A7482" s="555"/>
    </row>
    <row r="7483" spans="1:1">
      <c r="A7483" s="555"/>
    </row>
    <row r="7484" spans="1:1">
      <c r="A7484" s="555"/>
    </row>
    <row r="7485" spans="1:1">
      <c r="A7485" s="555"/>
    </row>
    <row r="7486" spans="1:1">
      <c r="A7486" s="555"/>
    </row>
    <row r="7487" spans="1:1">
      <c r="A7487" s="555"/>
    </row>
    <row r="7488" spans="1:1">
      <c r="A7488" s="555"/>
    </row>
    <row r="7489" spans="1:1">
      <c r="A7489" s="555"/>
    </row>
    <row r="7490" spans="1:1">
      <c r="A7490" s="555"/>
    </row>
    <row r="7491" spans="1:1">
      <c r="A7491" s="555"/>
    </row>
    <row r="7492" spans="1:1">
      <c r="A7492" s="555"/>
    </row>
    <row r="7493" spans="1:1">
      <c r="A7493" s="555"/>
    </row>
    <row r="7494" spans="1:1">
      <c r="A7494" s="555"/>
    </row>
    <row r="7495" spans="1:1">
      <c r="A7495" s="555"/>
    </row>
    <row r="7496" spans="1:1">
      <c r="A7496" s="555"/>
    </row>
    <row r="7497" spans="1:1">
      <c r="A7497" s="555"/>
    </row>
    <row r="7498" spans="1:1">
      <c r="A7498" s="555"/>
    </row>
    <row r="7499" spans="1:1">
      <c r="A7499" s="555"/>
    </row>
    <row r="7500" spans="1:1">
      <c r="A7500" s="555"/>
    </row>
    <row r="7501" spans="1:1">
      <c r="A7501" s="555"/>
    </row>
    <row r="7502" spans="1:1">
      <c r="A7502" s="555"/>
    </row>
    <row r="7503" spans="1:1">
      <c r="A7503" s="555"/>
    </row>
    <row r="7504" spans="1:1">
      <c r="A7504" s="555"/>
    </row>
    <row r="7505" spans="1:1">
      <c r="A7505" s="555"/>
    </row>
    <row r="7506" spans="1:1">
      <c r="A7506" s="555"/>
    </row>
    <row r="7507" spans="1:1">
      <c r="A7507" s="555"/>
    </row>
    <row r="7508" spans="1:1">
      <c r="A7508" s="555"/>
    </row>
    <row r="7509" spans="1:1">
      <c r="A7509" s="555"/>
    </row>
    <row r="7510" spans="1:1">
      <c r="A7510" s="555"/>
    </row>
    <row r="7511" spans="1:1">
      <c r="A7511" s="555"/>
    </row>
    <row r="7512" spans="1:1">
      <c r="A7512" s="555"/>
    </row>
    <row r="7513" spans="1:1">
      <c r="A7513" s="555"/>
    </row>
    <row r="7514" spans="1:1">
      <c r="A7514" s="555"/>
    </row>
    <row r="7515" spans="1:1">
      <c r="A7515" s="555"/>
    </row>
    <row r="7516" spans="1:1">
      <c r="A7516" s="555"/>
    </row>
    <row r="7517" spans="1:1">
      <c r="A7517" s="555"/>
    </row>
    <row r="7518" spans="1:1">
      <c r="A7518" s="555"/>
    </row>
    <row r="7519" spans="1:1">
      <c r="A7519" s="555"/>
    </row>
    <row r="7520" spans="1:1">
      <c r="A7520" s="555"/>
    </row>
    <row r="7521" spans="1:1">
      <c r="A7521" s="555"/>
    </row>
    <row r="7522" spans="1:1">
      <c r="A7522" s="555"/>
    </row>
    <row r="7523" spans="1:1">
      <c r="A7523" s="555"/>
    </row>
    <row r="7524" spans="1:1">
      <c r="A7524" s="555"/>
    </row>
    <row r="7525" spans="1:1">
      <c r="A7525" s="555"/>
    </row>
    <row r="7526" spans="1:1">
      <c r="A7526" s="555"/>
    </row>
    <row r="7527" spans="1:1">
      <c r="A7527" s="555"/>
    </row>
    <row r="7528" spans="1:1">
      <c r="A7528" s="555"/>
    </row>
    <row r="7529" spans="1:1">
      <c r="A7529" s="555"/>
    </row>
    <row r="7530" spans="1:1">
      <c r="A7530" s="555"/>
    </row>
    <row r="7531" spans="1:1">
      <c r="A7531" s="555"/>
    </row>
    <row r="7532" spans="1:1">
      <c r="A7532" s="555"/>
    </row>
    <row r="7533" spans="1:1">
      <c r="A7533" s="555"/>
    </row>
    <row r="7534" spans="1:1">
      <c r="A7534" s="555"/>
    </row>
    <row r="7535" spans="1:1">
      <c r="A7535" s="555"/>
    </row>
    <row r="7536" spans="1:1">
      <c r="A7536" s="555"/>
    </row>
    <row r="7537" spans="1:1">
      <c r="A7537" s="555"/>
    </row>
    <row r="7538" spans="1:1">
      <c r="A7538" s="555"/>
    </row>
    <row r="7539" spans="1:1">
      <c r="A7539" s="555"/>
    </row>
    <row r="7540" spans="1:1">
      <c r="A7540" s="555"/>
    </row>
    <row r="7541" spans="1:1">
      <c r="A7541" s="555"/>
    </row>
    <row r="7542" spans="1:1">
      <c r="A7542" s="555"/>
    </row>
    <row r="7543" spans="1:1">
      <c r="A7543" s="555"/>
    </row>
    <row r="7544" spans="1:1">
      <c r="A7544" s="555"/>
    </row>
    <row r="7545" spans="1:1">
      <c r="A7545" s="555"/>
    </row>
    <row r="7546" spans="1:1">
      <c r="A7546" s="555"/>
    </row>
    <row r="7547" spans="1:1">
      <c r="A7547" s="555"/>
    </row>
    <row r="7548" spans="1:1">
      <c r="A7548" s="555"/>
    </row>
    <row r="7549" spans="1:1">
      <c r="A7549" s="555"/>
    </row>
    <row r="7550" spans="1:1">
      <c r="A7550" s="555"/>
    </row>
    <row r="7551" spans="1:1">
      <c r="A7551" s="555"/>
    </row>
    <row r="7552" spans="1:1">
      <c r="A7552" s="555"/>
    </row>
    <row r="7553" spans="1:1">
      <c r="A7553" s="555"/>
    </row>
    <row r="7554" spans="1:1">
      <c r="A7554" s="555"/>
    </row>
    <row r="7555" spans="1:1">
      <c r="A7555" s="555"/>
    </row>
    <row r="7556" spans="1:1">
      <c r="A7556" s="555"/>
    </row>
    <row r="7557" spans="1:1">
      <c r="A7557" s="555"/>
    </row>
    <row r="7558" spans="1:1">
      <c r="A7558" s="555"/>
    </row>
    <row r="7559" spans="1:1">
      <c r="A7559" s="555"/>
    </row>
    <row r="7560" spans="1:1">
      <c r="A7560" s="555"/>
    </row>
    <row r="7561" spans="1:1">
      <c r="A7561" s="555"/>
    </row>
    <row r="7562" spans="1:1">
      <c r="A7562" s="555"/>
    </row>
    <row r="7563" spans="1:1">
      <c r="A7563" s="555"/>
    </row>
    <row r="7564" spans="1:1">
      <c r="A7564" s="555"/>
    </row>
    <row r="7565" spans="1:1">
      <c r="A7565" s="555"/>
    </row>
    <row r="7566" spans="1:1">
      <c r="A7566" s="555"/>
    </row>
    <row r="7567" spans="1:1">
      <c r="A7567" s="555"/>
    </row>
    <row r="7568" spans="1:1">
      <c r="A7568" s="555"/>
    </row>
    <row r="7569" spans="1:1">
      <c r="A7569" s="555"/>
    </row>
    <row r="7570" spans="1:1">
      <c r="A7570" s="555"/>
    </row>
    <row r="7571" spans="1:1">
      <c r="A7571" s="555"/>
    </row>
    <row r="7572" spans="1:1">
      <c r="A7572" s="555"/>
    </row>
    <row r="7573" spans="1:1">
      <c r="A7573" s="555"/>
    </row>
    <row r="7574" spans="1:1">
      <c r="A7574" s="555"/>
    </row>
    <row r="7575" spans="1:1">
      <c r="A7575" s="555"/>
    </row>
    <row r="7576" spans="1:1">
      <c r="A7576" s="555"/>
    </row>
    <row r="7577" spans="1:1">
      <c r="A7577" s="555"/>
    </row>
    <row r="7578" spans="1:1">
      <c r="A7578" s="555"/>
    </row>
    <row r="7579" spans="1:1">
      <c r="A7579" s="555"/>
    </row>
    <row r="7580" spans="1:1">
      <c r="A7580" s="555"/>
    </row>
    <row r="7581" spans="1:1">
      <c r="A7581" s="555"/>
    </row>
    <row r="7582" spans="1:1">
      <c r="A7582" s="555"/>
    </row>
    <row r="7583" spans="1:1">
      <c r="A7583" s="555"/>
    </row>
    <row r="7584" spans="1:1">
      <c r="A7584" s="555"/>
    </row>
    <row r="7585" spans="1:1">
      <c r="A7585" s="555"/>
    </row>
    <row r="7586" spans="1:1">
      <c r="A7586" s="555"/>
    </row>
    <row r="7587" spans="1:1">
      <c r="A7587" s="555"/>
    </row>
    <row r="7588" spans="1:1">
      <c r="A7588" s="555"/>
    </row>
    <row r="7589" spans="1:1">
      <c r="A7589" s="555"/>
    </row>
    <row r="7590" spans="1:1">
      <c r="A7590" s="555"/>
    </row>
    <row r="7591" spans="1:1">
      <c r="A7591" s="555"/>
    </row>
    <row r="7592" spans="1:1">
      <c r="A7592" s="555"/>
    </row>
    <row r="7593" spans="1:1">
      <c r="A7593" s="555"/>
    </row>
    <row r="7594" spans="1:1">
      <c r="A7594" s="555"/>
    </row>
    <row r="7595" spans="1:1">
      <c r="A7595" s="555"/>
    </row>
    <row r="7596" spans="1:1">
      <c r="A7596" s="555"/>
    </row>
    <row r="7597" spans="1:1">
      <c r="A7597" s="555"/>
    </row>
    <row r="7598" spans="1:1">
      <c r="A7598" s="555"/>
    </row>
    <row r="7599" spans="1:1">
      <c r="A7599" s="555"/>
    </row>
    <row r="7600" spans="1:1">
      <c r="A7600" s="555"/>
    </row>
    <row r="7601" spans="1:1">
      <c r="A7601" s="555"/>
    </row>
    <row r="7602" spans="1:1">
      <c r="A7602" s="555"/>
    </row>
    <row r="7603" spans="1:1">
      <c r="A7603" s="555"/>
    </row>
    <row r="7604" spans="1:1">
      <c r="A7604" s="555"/>
    </row>
    <row r="7605" spans="1:1">
      <c r="A7605" s="555"/>
    </row>
    <row r="7606" spans="1:1">
      <c r="A7606" s="555"/>
    </row>
    <row r="7607" spans="1:1">
      <c r="A7607" s="555"/>
    </row>
    <row r="7608" spans="1:1">
      <c r="A7608" s="555"/>
    </row>
    <row r="7609" spans="1:1">
      <c r="A7609" s="555"/>
    </row>
    <row r="7610" spans="1:1">
      <c r="A7610" s="555"/>
    </row>
    <row r="7611" spans="1:1">
      <c r="A7611" s="555"/>
    </row>
    <row r="7612" spans="1:1">
      <c r="A7612" s="555"/>
    </row>
    <row r="7613" spans="1:1">
      <c r="A7613" s="555"/>
    </row>
    <row r="7614" spans="1:1">
      <c r="A7614" s="555"/>
    </row>
    <row r="7615" spans="1:1">
      <c r="A7615" s="555"/>
    </row>
    <row r="7616" spans="1:1">
      <c r="A7616" s="555"/>
    </row>
    <row r="7617" spans="1:1">
      <c r="A7617" s="555"/>
    </row>
    <row r="7618" spans="1:1">
      <c r="A7618" s="555"/>
    </row>
    <row r="7619" spans="1:1">
      <c r="A7619" s="555"/>
    </row>
    <row r="7620" spans="1:1">
      <c r="A7620" s="555"/>
    </row>
    <row r="7621" spans="1:1">
      <c r="A7621" s="555"/>
    </row>
    <row r="7622" spans="1:1">
      <c r="A7622" s="555"/>
    </row>
    <row r="7623" spans="1:1">
      <c r="A7623" s="555"/>
    </row>
    <row r="7624" spans="1:1">
      <c r="A7624" s="555"/>
    </row>
    <row r="7625" spans="1:1">
      <c r="A7625" s="555"/>
    </row>
    <row r="7626" spans="1:1">
      <c r="A7626" s="555"/>
    </row>
    <row r="7627" spans="1:1">
      <c r="A7627" s="555"/>
    </row>
    <row r="7628" spans="1:1">
      <c r="A7628" s="555"/>
    </row>
    <row r="7629" spans="1:1">
      <c r="A7629" s="555"/>
    </row>
    <row r="7630" spans="1:1">
      <c r="A7630" s="555"/>
    </row>
    <row r="7631" spans="1:1">
      <c r="A7631" s="555"/>
    </row>
    <row r="7632" spans="1:1">
      <c r="A7632" s="555"/>
    </row>
    <row r="7633" spans="1:1">
      <c r="A7633" s="555"/>
    </row>
    <row r="7634" spans="1:1">
      <c r="A7634" s="555"/>
    </row>
    <row r="7635" spans="1:1">
      <c r="A7635" s="555"/>
    </row>
    <row r="7636" spans="1:1">
      <c r="A7636" s="555"/>
    </row>
    <row r="7637" spans="1:1">
      <c r="A7637" s="555"/>
    </row>
    <row r="7638" spans="1:1">
      <c r="A7638" s="555"/>
    </row>
    <row r="7639" spans="1:1">
      <c r="A7639" s="555"/>
    </row>
    <row r="7640" spans="1:1">
      <c r="A7640" s="555"/>
    </row>
    <row r="7641" spans="1:1">
      <c r="A7641" s="555"/>
    </row>
    <row r="7642" spans="1:1">
      <c r="A7642" s="555"/>
    </row>
    <row r="7643" spans="1:1">
      <c r="A7643" s="555"/>
    </row>
    <row r="7644" spans="1:1">
      <c r="A7644" s="555"/>
    </row>
    <row r="7645" spans="1:1">
      <c r="A7645" s="555"/>
    </row>
    <row r="7646" spans="1:1">
      <c r="A7646" s="555"/>
    </row>
    <row r="7647" spans="1:1">
      <c r="A7647" s="555"/>
    </row>
    <row r="7648" spans="1:1">
      <c r="A7648" s="555"/>
    </row>
    <row r="7649" spans="1:1">
      <c r="A7649" s="555"/>
    </row>
    <row r="7650" spans="1:1">
      <c r="A7650" s="555"/>
    </row>
    <row r="7651" spans="1:1">
      <c r="A7651" s="555"/>
    </row>
    <row r="7652" spans="1:1">
      <c r="A7652" s="555"/>
    </row>
    <row r="7653" spans="1:1">
      <c r="A7653" s="555"/>
    </row>
    <row r="7654" spans="1:1">
      <c r="A7654" s="555"/>
    </row>
    <row r="7655" spans="1:1">
      <c r="A7655" s="555"/>
    </row>
    <row r="7656" spans="1:1">
      <c r="A7656" s="555"/>
    </row>
    <row r="7657" spans="1:1">
      <c r="A7657" s="555"/>
    </row>
    <row r="7658" spans="1:1">
      <c r="A7658" s="555"/>
    </row>
    <row r="7659" spans="1:1">
      <c r="A7659" s="555"/>
    </row>
    <row r="7660" spans="1:1">
      <c r="A7660" s="555"/>
    </row>
    <row r="7661" spans="1:1">
      <c r="A7661" s="555"/>
    </row>
    <row r="7662" spans="1:1">
      <c r="A7662" s="555"/>
    </row>
    <row r="7663" spans="1:1">
      <c r="A7663" s="555"/>
    </row>
    <row r="7664" spans="1:1">
      <c r="A7664" s="555"/>
    </row>
    <row r="7665" spans="1:1">
      <c r="A7665" s="555"/>
    </row>
    <row r="7666" spans="1:1">
      <c r="A7666" s="555"/>
    </row>
    <row r="7667" spans="1:1">
      <c r="A7667" s="555"/>
    </row>
    <row r="7668" spans="1:1">
      <c r="A7668" s="555"/>
    </row>
    <row r="7669" spans="1:1">
      <c r="A7669" s="555"/>
    </row>
    <row r="7670" spans="1:1">
      <c r="A7670" s="555"/>
    </row>
    <row r="7671" spans="1:1">
      <c r="A7671" s="555"/>
    </row>
    <row r="7672" spans="1:1">
      <c r="A7672" s="555"/>
    </row>
    <row r="7673" spans="1:1">
      <c r="A7673" s="555"/>
    </row>
    <row r="7674" spans="1:1">
      <c r="A7674" s="555"/>
    </row>
    <row r="7675" spans="1:1">
      <c r="A7675" s="555"/>
    </row>
    <row r="7676" spans="1:1">
      <c r="A7676" s="555"/>
    </row>
    <row r="7677" spans="1:1">
      <c r="A7677" s="555"/>
    </row>
    <row r="7678" spans="1:1">
      <c r="A7678" s="555"/>
    </row>
    <row r="7679" spans="1:1">
      <c r="A7679" s="555"/>
    </row>
    <row r="7680" spans="1:1">
      <c r="A7680" s="555"/>
    </row>
    <row r="7681" spans="1:1">
      <c r="A7681" s="555"/>
    </row>
    <row r="7682" spans="1:1">
      <c r="A7682" s="555"/>
    </row>
    <row r="7683" spans="1:1">
      <c r="A7683" s="555"/>
    </row>
    <row r="7684" spans="1:1">
      <c r="A7684" s="555"/>
    </row>
    <row r="7685" spans="1:1">
      <c r="A7685" s="555"/>
    </row>
    <row r="7686" spans="1:1">
      <c r="A7686" s="555"/>
    </row>
    <row r="7687" spans="1:1">
      <c r="A7687" s="555"/>
    </row>
    <row r="7688" spans="1:1">
      <c r="A7688" s="555"/>
    </row>
    <row r="7689" spans="1:1">
      <c r="A7689" s="555"/>
    </row>
    <row r="7690" spans="1:1">
      <c r="A7690" s="555"/>
    </row>
    <row r="7691" spans="1:1">
      <c r="A7691" s="555"/>
    </row>
    <row r="7692" spans="1:1">
      <c r="A7692" s="555"/>
    </row>
    <row r="7693" spans="1:1">
      <c r="A7693" s="555"/>
    </row>
    <row r="7694" spans="1:1">
      <c r="A7694" s="555"/>
    </row>
    <row r="7695" spans="1:1">
      <c r="A7695" s="555"/>
    </row>
    <row r="7696" spans="1:1">
      <c r="A7696" s="555"/>
    </row>
    <row r="7697" spans="1:1">
      <c r="A7697" s="555"/>
    </row>
    <row r="7698" spans="1:1">
      <c r="A7698" s="555"/>
    </row>
    <row r="7699" spans="1:1">
      <c r="A7699" s="555"/>
    </row>
    <row r="7700" spans="1:1">
      <c r="A7700" s="555"/>
    </row>
    <row r="7701" spans="1:1">
      <c r="A7701" s="555"/>
    </row>
    <row r="7702" spans="1:1">
      <c r="A7702" s="555"/>
    </row>
    <row r="7703" spans="1:1">
      <c r="A7703" s="555"/>
    </row>
    <row r="7704" spans="1:1">
      <c r="A7704" s="555"/>
    </row>
    <row r="7705" spans="1:1">
      <c r="A7705" s="555"/>
    </row>
    <row r="7706" spans="1:1">
      <c r="A7706" s="555"/>
    </row>
    <row r="7707" spans="1:1">
      <c r="A7707" s="555"/>
    </row>
    <row r="7708" spans="1:1">
      <c r="A7708" s="555"/>
    </row>
    <row r="7709" spans="1:1">
      <c r="A7709" s="555"/>
    </row>
    <row r="7710" spans="1:1">
      <c r="A7710" s="555"/>
    </row>
    <row r="7711" spans="1:1">
      <c r="A7711" s="555"/>
    </row>
    <row r="7712" spans="1:1">
      <c r="A7712" s="555"/>
    </row>
    <row r="7713" spans="1:1">
      <c r="A7713" s="555"/>
    </row>
    <row r="7714" spans="1:1">
      <c r="A7714" s="555"/>
    </row>
    <row r="7715" spans="1:1">
      <c r="A7715" s="555"/>
    </row>
    <row r="7716" spans="1:1">
      <c r="A7716" s="555"/>
    </row>
    <row r="7717" spans="1:1">
      <c r="A7717" s="555"/>
    </row>
    <row r="7718" spans="1:1">
      <c r="A7718" s="555"/>
    </row>
    <row r="7719" spans="1:1">
      <c r="A7719" s="555"/>
    </row>
    <row r="7720" spans="1:1">
      <c r="A7720" s="555"/>
    </row>
    <row r="7721" spans="1:1">
      <c r="A7721" s="555"/>
    </row>
    <row r="7722" spans="1:1">
      <c r="A7722" s="555"/>
    </row>
    <row r="7723" spans="1:1">
      <c r="A7723" s="555"/>
    </row>
    <row r="7724" spans="1:1">
      <c r="A7724" s="555"/>
    </row>
    <row r="7725" spans="1:1">
      <c r="A7725" s="555"/>
    </row>
    <row r="7726" spans="1:1">
      <c r="A7726" s="555"/>
    </row>
    <row r="7727" spans="1:1">
      <c r="A7727" s="555"/>
    </row>
    <row r="7728" spans="1:1">
      <c r="A7728" s="555"/>
    </row>
    <row r="7729" spans="1:1">
      <c r="A7729" s="555"/>
    </row>
    <row r="7730" spans="1:1">
      <c r="A7730" s="555"/>
    </row>
    <row r="7731" spans="1:1">
      <c r="A7731" s="555"/>
    </row>
    <row r="7732" spans="1:1">
      <c r="A7732" s="555"/>
    </row>
    <row r="7733" spans="1:1">
      <c r="A7733" s="555"/>
    </row>
    <row r="7734" spans="1:1">
      <c r="A7734" s="555"/>
    </row>
    <row r="7735" spans="1:1">
      <c r="A7735" s="555"/>
    </row>
    <row r="7736" spans="1:1">
      <c r="A7736" s="555"/>
    </row>
    <row r="7737" spans="1:1">
      <c r="A7737" s="555"/>
    </row>
    <row r="7738" spans="1:1">
      <c r="A7738" s="555"/>
    </row>
    <row r="7739" spans="1:1">
      <c r="A7739" s="555"/>
    </row>
    <row r="7740" spans="1:1">
      <c r="A7740" s="555"/>
    </row>
    <row r="7741" spans="1:1">
      <c r="A7741" s="555"/>
    </row>
    <row r="7742" spans="1:1">
      <c r="A7742" s="555"/>
    </row>
    <row r="7743" spans="1:1">
      <c r="A7743" s="555"/>
    </row>
    <row r="7744" spans="1:1">
      <c r="A7744" s="555"/>
    </row>
    <row r="7745" spans="1:1">
      <c r="A7745" s="555"/>
    </row>
    <row r="7746" spans="1:1">
      <c r="A7746" s="555"/>
    </row>
    <row r="7747" spans="1:1">
      <c r="A7747" s="555"/>
    </row>
    <row r="7748" spans="1:1">
      <c r="A7748" s="555"/>
    </row>
    <row r="7749" spans="1:1">
      <c r="A7749" s="555"/>
    </row>
    <row r="7750" spans="1:1">
      <c r="A7750" s="555"/>
    </row>
    <row r="7751" spans="1:1">
      <c r="A7751" s="555"/>
    </row>
    <row r="7752" spans="1:1">
      <c r="A7752" s="555"/>
    </row>
    <row r="7753" spans="1:1">
      <c r="A7753" s="555"/>
    </row>
    <row r="7754" spans="1:1">
      <c r="A7754" s="555"/>
    </row>
    <row r="7755" spans="1:1">
      <c r="A7755" s="555"/>
    </row>
    <row r="7756" spans="1:1">
      <c r="A7756" s="555"/>
    </row>
    <row r="7757" spans="1:1">
      <c r="A7757" s="555"/>
    </row>
    <row r="7758" spans="1:1">
      <c r="A7758" s="555"/>
    </row>
    <row r="7759" spans="1:1">
      <c r="A7759" s="555"/>
    </row>
    <row r="7760" spans="1:1">
      <c r="A7760" s="555"/>
    </row>
    <row r="7761" spans="1:1">
      <c r="A7761" s="555"/>
    </row>
    <row r="7762" spans="1:1">
      <c r="A7762" s="555"/>
    </row>
    <row r="7763" spans="1:1">
      <c r="A7763" s="555"/>
    </row>
    <row r="7764" spans="1:1">
      <c r="A7764" s="555"/>
    </row>
    <row r="7765" spans="1:1">
      <c r="A7765" s="555"/>
    </row>
    <row r="7766" spans="1:1">
      <c r="A7766" s="555"/>
    </row>
    <row r="7767" spans="1:1">
      <c r="A7767" s="555"/>
    </row>
    <row r="7768" spans="1:1">
      <c r="A7768" s="555"/>
    </row>
    <row r="7769" spans="1:1">
      <c r="A7769" s="555"/>
    </row>
    <row r="7770" spans="1:1">
      <c r="A7770" s="555"/>
    </row>
    <row r="7771" spans="1:1">
      <c r="A7771" s="555"/>
    </row>
    <row r="7772" spans="1:1">
      <c r="A7772" s="555"/>
    </row>
    <row r="7773" spans="1:1">
      <c r="A7773" s="555"/>
    </row>
    <row r="7774" spans="1:1">
      <c r="A7774" s="555"/>
    </row>
    <row r="7775" spans="1:1">
      <c r="A7775" s="555"/>
    </row>
    <row r="7776" spans="1:1">
      <c r="A7776" s="555"/>
    </row>
    <row r="7777" spans="1:1">
      <c r="A7777" s="555"/>
    </row>
    <row r="7778" spans="1:1">
      <c r="A7778" s="555"/>
    </row>
    <row r="7779" spans="1:1">
      <c r="A7779" s="555"/>
    </row>
    <row r="7780" spans="1:1">
      <c r="A7780" s="555"/>
    </row>
    <row r="7781" spans="1:1">
      <c r="A7781" s="555"/>
    </row>
    <row r="7782" spans="1:1">
      <c r="A7782" s="555"/>
    </row>
    <row r="7783" spans="1:1">
      <c r="A7783" s="555"/>
    </row>
    <row r="7784" spans="1:1">
      <c r="A7784" s="555"/>
    </row>
    <row r="7785" spans="1:1">
      <c r="A7785" s="555"/>
    </row>
    <row r="7786" spans="1:1">
      <c r="A7786" s="555"/>
    </row>
    <row r="7787" spans="1:1">
      <c r="A7787" s="555"/>
    </row>
    <row r="7788" spans="1:1">
      <c r="A7788" s="555"/>
    </row>
    <row r="7789" spans="1:1">
      <c r="A7789" s="555"/>
    </row>
    <row r="7790" spans="1:1">
      <c r="A7790" s="555"/>
    </row>
    <row r="7791" spans="1:1">
      <c r="A7791" s="555"/>
    </row>
    <row r="7792" spans="1:1">
      <c r="A7792" s="555"/>
    </row>
    <row r="7793" spans="1:1">
      <c r="A7793" s="555"/>
    </row>
    <row r="7794" spans="1:1">
      <c r="A7794" s="555"/>
    </row>
    <row r="7795" spans="1:1">
      <c r="A7795" s="555"/>
    </row>
    <row r="7796" spans="1:1">
      <c r="A7796" s="555"/>
    </row>
    <row r="7797" spans="1:1">
      <c r="A7797" s="555"/>
    </row>
    <row r="7798" spans="1:1">
      <c r="A7798" s="555"/>
    </row>
    <row r="7799" spans="1:1">
      <c r="A7799" s="555"/>
    </row>
    <row r="7800" spans="1:1">
      <c r="A7800" s="555"/>
    </row>
    <row r="7801" spans="1:1">
      <c r="A7801" s="555"/>
    </row>
    <row r="7802" spans="1:1">
      <c r="A7802" s="555"/>
    </row>
    <row r="7803" spans="1:1">
      <c r="A7803" s="555"/>
    </row>
    <row r="7804" spans="1:1">
      <c r="A7804" s="555"/>
    </row>
    <row r="7805" spans="1:1">
      <c r="A7805" s="555"/>
    </row>
    <row r="7806" spans="1:1">
      <c r="A7806" s="555"/>
    </row>
    <row r="7807" spans="1:1">
      <c r="A7807" s="555"/>
    </row>
    <row r="7808" spans="1:1">
      <c r="A7808" s="555"/>
    </row>
    <row r="7809" spans="1:1">
      <c r="A7809" s="555"/>
    </row>
    <row r="7810" spans="1:1">
      <c r="A7810" s="555"/>
    </row>
    <row r="7811" spans="1:1">
      <c r="A7811" s="555"/>
    </row>
    <row r="7812" spans="1:1">
      <c r="A7812" s="555"/>
    </row>
    <row r="7813" spans="1:1">
      <c r="A7813" s="555"/>
    </row>
    <row r="7814" spans="1:1">
      <c r="A7814" s="555"/>
    </row>
    <row r="7815" spans="1:1">
      <c r="A7815" s="555"/>
    </row>
    <row r="7816" spans="1:1">
      <c r="A7816" s="555"/>
    </row>
    <row r="7817" spans="1:1">
      <c r="A7817" s="555"/>
    </row>
    <row r="7818" spans="1:1">
      <c r="A7818" s="555"/>
    </row>
    <row r="7819" spans="1:1">
      <c r="A7819" s="555"/>
    </row>
    <row r="7820" spans="1:1">
      <c r="A7820" s="555"/>
    </row>
    <row r="7821" spans="1:1">
      <c r="A7821" s="555"/>
    </row>
    <row r="7822" spans="1:1">
      <c r="A7822" s="555"/>
    </row>
    <row r="7823" spans="1:1">
      <c r="A7823" s="555"/>
    </row>
    <row r="7824" spans="1:1">
      <c r="A7824" s="555"/>
    </row>
    <row r="7825" spans="1:1">
      <c r="A7825" s="555"/>
    </row>
    <row r="7826" spans="1:1">
      <c r="A7826" s="555"/>
    </row>
    <row r="7827" spans="1:1">
      <c r="A7827" s="555"/>
    </row>
    <row r="7828" spans="1:1">
      <c r="A7828" s="555"/>
    </row>
    <row r="7829" spans="1:1">
      <c r="A7829" s="555"/>
    </row>
    <row r="7830" spans="1:1">
      <c r="A7830" s="555"/>
    </row>
    <row r="7831" spans="1:1">
      <c r="A7831" s="555"/>
    </row>
    <row r="7832" spans="1:1">
      <c r="A7832" s="555"/>
    </row>
    <row r="7833" spans="1:1">
      <c r="A7833" s="555"/>
    </row>
    <row r="7834" spans="1:1">
      <c r="A7834" s="555"/>
    </row>
    <row r="7835" spans="1:1">
      <c r="A7835" s="555"/>
    </row>
    <row r="7836" spans="1:1">
      <c r="A7836" s="555"/>
    </row>
    <row r="7837" spans="1:1">
      <c r="A7837" s="555"/>
    </row>
    <row r="7838" spans="1:1">
      <c r="A7838" s="555"/>
    </row>
    <row r="7839" spans="1:1">
      <c r="A7839" s="555"/>
    </row>
    <row r="7840" spans="1:1">
      <c r="A7840" s="555"/>
    </row>
    <row r="7841" spans="1:1">
      <c r="A7841" s="555"/>
    </row>
    <row r="7842" spans="1:1">
      <c r="A7842" s="555"/>
    </row>
    <row r="7843" spans="1:1">
      <c r="A7843" s="555"/>
    </row>
    <row r="7844" spans="1:1">
      <c r="A7844" s="555"/>
    </row>
    <row r="7845" spans="1:1">
      <c r="A7845" s="555"/>
    </row>
    <row r="7846" spans="1:1">
      <c r="A7846" s="555"/>
    </row>
    <row r="7847" spans="1:1">
      <c r="A7847" s="555"/>
    </row>
    <row r="7848" spans="1:1">
      <c r="A7848" s="555"/>
    </row>
    <row r="7849" spans="1:1">
      <c r="A7849" s="555"/>
    </row>
    <row r="7850" spans="1:1">
      <c r="A7850" s="555"/>
    </row>
    <row r="7851" spans="1:1">
      <c r="A7851" s="555"/>
    </row>
    <row r="7852" spans="1:1">
      <c r="A7852" s="555"/>
    </row>
    <row r="7853" spans="1:1">
      <c r="A7853" s="555"/>
    </row>
    <row r="7854" spans="1:1">
      <c r="A7854" s="555"/>
    </row>
    <row r="7855" spans="1:1">
      <c r="A7855" s="555"/>
    </row>
    <row r="7856" spans="1:1">
      <c r="A7856" s="555"/>
    </row>
    <row r="7857" spans="1:1">
      <c r="A7857" s="555"/>
    </row>
    <row r="7858" spans="1:1">
      <c r="A7858" s="555"/>
    </row>
    <row r="7859" spans="1:1">
      <c r="A7859" s="555"/>
    </row>
    <row r="7860" spans="1:1">
      <c r="A7860" s="555"/>
    </row>
    <row r="7861" spans="1:1">
      <c r="A7861" s="555"/>
    </row>
    <row r="7862" spans="1:1">
      <c r="A7862" s="555"/>
    </row>
    <row r="7863" spans="1:1">
      <c r="A7863" s="555"/>
    </row>
    <row r="7864" spans="1:1">
      <c r="A7864" s="555"/>
    </row>
    <row r="7865" spans="1:1">
      <c r="A7865" s="555"/>
    </row>
    <row r="7866" spans="1:1">
      <c r="A7866" s="555"/>
    </row>
    <row r="7867" spans="1:1">
      <c r="A7867" s="555"/>
    </row>
    <row r="7868" spans="1:1">
      <c r="A7868" s="555"/>
    </row>
    <row r="7869" spans="1:1">
      <c r="A7869" s="555"/>
    </row>
    <row r="7870" spans="1:1">
      <c r="A7870" s="555"/>
    </row>
    <row r="7871" spans="1:1">
      <c r="A7871" s="555"/>
    </row>
    <row r="7872" spans="1:1">
      <c r="A7872" s="555"/>
    </row>
    <row r="7873" spans="1:1">
      <c r="A7873" s="555"/>
    </row>
    <row r="7874" spans="1:1">
      <c r="A7874" s="555"/>
    </row>
    <row r="7875" spans="1:1">
      <c r="A7875" s="555"/>
    </row>
    <row r="7876" spans="1:1">
      <c r="A7876" s="555"/>
    </row>
    <row r="7877" spans="1:1">
      <c r="A7877" s="555"/>
    </row>
    <row r="7878" spans="1:1">
      <c r="A7878" s="555"/>
    </row>
    <row r="7879" spans="1:1">
      <c r="A7879" s="555"/>
    </row>
    <row r="7880" spans="1:1">
      <c r="A7880" s="555"/>
    </row>
    <row r="7881" spans="1:1">
      <c r="A7881" s="555"/>
    </row>
    <row r="7882" spans="1:1">
      <c r="A7882" s="555"/>
    </row>
    <row r="7883" spans="1:1">
      <c r="A7883" s="555"/>
    </row>
    <row r="7884" spans="1:1">
      <c r="A7884" s="555"/>
    </row>
    <row r="7885" spans="1:1">
      <c r="A7885" s="555"/>
    </row>
    <row r="7886" spans="1:1">
      <c r="A7886" s="555"/>
    </row>
    <row r="7887" spans="1:1">
      <c r="A7887" s="555"/>
    </row>
    <row r="7888" spans="1:1">
      <c r="A7888" s="555"/>
    </row>
    <row r="7889" spans="1:1">
      <c r="A7889" s="555"/>
    </row>
    <row r="7890" spans="1:1">
      <c r="A7890" s="555"/>
    </row>
    <row r="7891" spans="1:1">
      <c r="A7891" s="555"/>
    </row>
    <row r="7892" spans="1:1">
      <c r="A7892" s="555"/>
    </row>
    <row r="7893" spans="1:1">
      <c r="A7893" s="555"/>
    </row>
    <row r="7894" spans="1:1">
      <c r="A7894" s="555"/>
    </row>
    <row r="7895" spans="1:1">
      <c r="A7895" s="555"/>
    </row>
    <row r="7896" spans="1:1">
      <c r="A7896" s="555"/>
    </row>
    <row r="7897" spans="1:1">
      <c r="A7897" s="555"/>
    </row>
    <row r="7898" spans="1:1">
      <c r="A7898" s="555"/>
    </row>
    <row r="7899" spans="1:1">
      <c r="A7899" s="555"/>
    </row>
    <row r="7900" spans="1:1">
      <c r="A7900" s="555"/>
    </row>
    <row r="7901" spans="1:1">
      <c r="A7901" s="555"/>
    </row>
    <row r="7902" spans="1:1">
      <c r="A7902" s="555"/>
    </row>
    <row r="7903" spans="1:1">
      <c r="A7903" s="555"/>
    </row>
    <row r="7904" spans="1:1">
      <c r="A7904" s="555"/>
    </row>
    <row r="7905" spans="1:1">
      <c r="A7905" s="555"/>
    </row>
    <row r="7906" spans="1:1">
      <c r="A7906" s="555"/>
    </row>
    <row r="7907" spans="1:1">
      <c r="A7907" s="555"/>
    </row>
    <row r="7908" spans="1:1">
      <c r="A7908" s="555"/>
    </row>
    <row r="7909" spans="1:1">
      <c r="A7909" s="555"/>
    </row>
    <row r="7910" spans="1:1">
      <c r="A7910" s="555"/>
    </row>
    <row r="7911" spans="1:1">
      <c r="A7911" s="555"/>
    </row>
    <row r="7912" spans="1:1">
      <c r="A7912" s="555"/>
    </row>
    <row r="7913" spans="1:1">
      <c r="A7913" s="555"/>
    </row>
    <row r="7914" spans="1:1">
      <c r="A7914" s="555"/>
    </row>
    <row r="7915" spans="1:1">
      <c r="A7915" s="555"/>
    </row>
    <row r="7916" spans="1:1">
      <c r="A7916" s="555"/>
    </row>
    <row r="7917" spans="1:1">
      <c r="A7917" s="555"/>
    </row>
    <row r="7918" spans="1:1">
      <c r="A7918" s="555"/>
    </row>
    <row r="7919" spans="1:1">
      <c r="A7919" s="555"/>
    </row>
    <row r="7920" spans="1:1">
      <c r="A7920" s="555"/>
    </row>
    <row r="7921" spans="1:1">
      <c r="A7921" s="555"/>
    </row>
    <row r="7922" spans="1:1">
      <c r="A7922" s="555"/>
    </row>
    <row r="7923" spans="1:1">
      <c r="A7923" s="555"/>
    </row>
    <row r="7924" spans="1:1">
      <c r="A7924" s="555"/>
    </row>
    <row r="7925" spans="1:1">
      <c r="A7925" s="555"/>
    </row>
    <row r="7926" spans="1:1">
      <c r="A7926" s="555"/>
    </row>
    <row r="7927" spans="1:1">
      <c r="A7927" s="555"/>
    </row>
    <row r="7928" spans="1:1">
      <c r="A7928" s="555"/>
    </row>
    <row r="7929" spans="1:1">
      <c r="A7929" s="555"/>
    </row>
    <row r="7930" spans="1:1">
      <c r="A7930" s="555"/>
    </row>
    <row r="7931" spans="1:1">
      <c r="A7931" s="555"/>
    </row>
    <row r="7932" spans="1:1">
      <c r="A7932" s="555"/>
    </row>
    <row r="7933" spans="1:1">
      <c r="A7933" s="555"/>
    </row>
    <row r="7934" spans="1:1">
      <c r="A7934" s="555"/>
    </row>
    <row r="7935" spans="1:1">
      <c r="A7935" s="555"/>
    </row>
    <row r="7936" spans="1:1">
      <c r="A7936" s="555"/>
    </row>
    <row r="7937" spans="1:1">
      <c r="A7937" s="555"/>
    </row>
    <row r="7938" spans="1:1">
      <c r="A7938" s="555"/>
    </row>
    <row r="7939" spans="1:1">
      <c r="A7939" s="555"/>
    </row>
    <row r="7940" spans="1:1">
      <c r="A7940" s="555"/>
    </row>
    <row r="7941" spans="1:1">
      <c r="A7941" s="555"/>
    </row>
    <row r="7942" spans="1:1">
      <c r="A7942" s="555"/>
    </row>
    <row r="7943" spans="1:1">
      <c r="A7943" s="555"/>
    </row>
    <row r="7944" spans="1:1">
      <c r="A7944" s="555"/>
    </row>
    <row r="7945" spans="1:1">
      <c r="A7945" s="555"/>
    </row>
    <row r="7946" spans="1:1">
      <c r="A7946" s="555"/>
    </row>
    <row r="7947" spans="1:1">
      <c r="A7947" s="555"/>
    </row>
    <row r="7948" spans="1:1">
      <c r="A7948" s="555"/>
    </row>
    <row r="7949" spans="1:1">
      <c r="A7949" s="555"/>
    </row>
    <row r="7950" spans="1:1">
      <c r="A7950" s="555"/>
    </row>
    <row r="7951" spans="1:1">
      <c r="A7951" s="555"/>
    </row>
    <row r="7952" spans="1:1">
      <c r="A7952" s="555"/>
    </row>
    <row r="7953" spans="1:1">
      <c r="A7953" s="555"/>
    </row>
    <row r="7954" spans="1:1">
      <c r="A7954" s="555"/>
    </row>
    <row r="7955" spans="1:1">
      <c r="A7955" s="555"/>
    </row>
    <row r="7956" spans="1:1">
      <c r="A7956" s="555"/>
    </row>
    <row r="7957" spans="1:1">
      <c r="A7957" s="555"/>
    </row>
    <row r="7958" spans="1:1">
      <c r="A7958" s="555"/>
    </row>
    <row r="7959" spans="1:1">
      <c r="A7959" s="555"/>
    </row>
    <row r="7960" spans="1:1">
      <c r="A7960" s="555"/>
    </row>
    <row r="7961" spans="1:1">
      <c r="A7961" s="555"/>
    </row>
    <row r="7962" spans="1:1">
      <c r="A7962" s="555"/>
    </row>
    <row r="7963" spans="1:1">
      <c r="A7963" s="555"/>
    </row>
    <row r="7964" spans="1:1">
      <c r="A7964" s="555"/>
    </row>
    <row r="7965" spans="1:1">
      <c r="A7965" s="555"/>
    </row>
    <row r="7966" spans="1:1">
      <c r="A7966" s="555"/>
    </row>
    <row r="7967" spans="1:1">
      <c r="A7967" s="555"/>
    </row>
    <row r="7968" spans="1:1">
      <c r="A7968" s="555"/>
    </row>
    <row r="7969" spans="1:1">
      <c r="A7969" s="555"/>
    </row>
    <row r="7970" spans="1:1">
      <c r="A7970" s="555"/>
    </row>
    <row r="7971" spans="1:1">
      <c r="A7971" s="555"/>
    </row>
    <row r="7972" spans="1:1">
      <c r="A7972" s="555"/>
    </row>
    <row r="7973" spans="1:1">
      <c r="A7973" s="555"/>
    </row>
    <row r="7974" spans="1:1">
      <c r="A7974" s="555"/>
    </row>
    <row r="7975" spans="1:1">
      <c r="A7975" s="555"/>
    </row>
    <row r="7976" spans="1:1">
      <c r="A7976" s="555"/>
    </row>
    <row r="7977" spans="1:1">
      <c r="A7977" s="555"/>
    </row>
    <row r="7978" spans="1:1">
      <c r="A7978" s="555"/>
    </row>
    <row r="7979" spans="1:1">
      <c r="A7979" s="555"/>
    </row>
    <row r="7980" spans="1:1">
      <c r="A7980" s="555"/>
    </row>
    <row r="7981" spans="1:1">
      <c r="A7981" s="555"/>
    </row>
    <row r="7982" spans="1:1">
      <c r="A7982" s="555"/>
    </row>
    <row r="7983" spans="1:1">
      <c r="A7983" s="555"/>
    </row>
    <row r="7984" spans="1:1">
      <c r="A7984" s="555"/>
    </row>
    <row r="7985" spans="1:1">
      <c r="A7985" s="555"/>
    </row>
    <row r="7986" spans="1:1">
      <c r="A7986" s="555"/>
    </row>
    <row r="7987" spans="1:1">
      <c r="A7987" s="555"/>
    </row>
    <row r="7988" spans="1:1">
      <c r="A7988" s="555"/>
    </row>
    <row r="7989" spans="1:1">
      <c r="A7989" s="555"/>
    </row>
    <row r="7990" spans="1:1">
      <c r="A7990" s="555"/>
    </row>
    <row r="7991" spans="1:1">
      <c r="A7991" s="555"/>
    </row>
    <row r="7992" spans="1:1">
      <c r="A7992" s="555"/>
    </row>
    <row r="7993" spans="1:1">
      <c r="A7993" s="555"/>
    </row>
    <row r="7994" spans="1:1">
      <c r="A7994" s="555"/>
    </row>
    <row r="7995" spans="1:1">
      <c r="A7995" s="555"/>
    </row>
    <row r="7996" spans="1:1">
      <c r="A7996" s="555"/>
    </row>
    <row r="7997" spans="1:1">
      <c r="A7997" s="555"/>
    </row>
    <row r="7998" spans="1:1">
      <c r="A7998" s="555"/>
    </row>
    <row r="7999" spans="1:1">
      <c r="A7999" s="555"/>
    </row>
    <row r="8000" spans="1:1">
      <c r="A8000" s="555"/>
    </row>
    <row r="8001" spans="1:1">
      <c r="A8001" s="555"/>
    </row>
    <row r="8002" spans="1:1">
      <c r="A8002" s="555"/>
    </row>
    <row r="8003" spans="1:1">
      <c r="A8003" s="555"/>
    </row>
    <row r="8004" spans="1:1">
      <c r="A8004" s="555"/>
    </row>
    <row r="8005" spans="1:1">
      <c r="A8005" s="555"/>
    </row>
    <row r="8006" spans="1:1">
      <c r="A8006" s="555"/>
    </row>
    <row r="8007" spans="1:1">
      <c r="A8007" s="555"/>
    </row>
    <row r="8008" spans="1:1">
      <c r="A8008" s="555"/>
    </row>
    <row r="8009" spans="1:1">
      <c r="A8009" s="555"/>
    </row>
    <row r="8010" spans="1:1">
      <c r="A8010" s="555"/>
    </row>
    <row r="8011" spans="1:1">
      <c r="A8011" s="555"/>
    </row>
    <row r="8012" spans="1:1">
      <c r="A8012" s="555"/>
    </row>
    <row r="8013" spans="1:1">
      <c r="A8013" s="555"/>
    </row>
    <row r="8014" spans="1:1">
      <c r="A8014" s="555"/>
    </row>
    <row r="8015" spans="1:1">
      <c r="A8015" s="555"/>
    </row>
    <row r="8016" spans="1:1">
      <c r="A8016" s="555"/>
    </row>
    <row r="8017" spans="1:1">
      <c r="A8017" s="555"/>
    </row>
    <row r="8018" spans="1:1">
      <c r="A8018" s="555"/>
    </row>
    <row r="8019" spans="1:1">
      <c r="A8019" s="555"/>
    </row>
    <row r="8020" spans="1:1">
      <c r="A8020" s="555"/>
    </row>
    <row r="8021" spans="1:1">
      <c r="A8021" s="555"/>
    </row>
    <row r="8022" spans="1:1">
      <c r="A8022" s="555"/>
    </row>
    <row r="8023" spans="1:1">
      <c r="A8023" s="555"/>
    </row>
    <row r="8024" spans="1:1">
      <c r="A8024" s="555"/>
    </row>
    <row r="8025" spans="1:1">
      <c r="A8025" s="555"/>
    </row>
    <row r="8026" spans="1:1">
      <c r="A8026" s="555"/>
    </row>
    <row r="8027" spans="1:1">
      <c r="A8027" s="555"/>
    </row>
    <row r="8028" spans="1:1">
      <c r="A8028" s="555"/>
    </row>
    <row r="8029" spans="1:1">
      <c r="A8029" s="555"/>
    </row>
    <row r="8030" spans="1:1">
      <c r="A8030" s="555"/>
    </row>
    <row r="8031" spans="1:1">
      <c r="A8031" s="555"/>
    </row>
    <row r="8032" spans="1:1">
      <c r="A8032" s="555"/>
    </row>
    <row r="8033" spans="1:1">
      <c r="A8033" s="555"/>
    </row>
    <row r="8034" spans="1:1">
      <c r="A8034" s="555"/>
    </row>
    <row r="8035" spans="1:1">
      <c r="A8035" s="555"/>
    </row>
    <row r="8036" spans="1:1">
      <c r="A8036" s="555"/>
    </row>
    <row r="8037" spans="1:1">
      <c r="A8037" s="555"/>
    </row>
    <row r="8038" spans="1:1">
      <c r="A8038" s="555"/>
    </row>
    <row r="8039" spans="1:1">
      <c r="A8039" s="555"/>
    </row>
    <row r="8040" spans="1:1">
      <c r="A8040" s="555"/>
    </row>
    <row r="8041" spans="1:1">
      <c r="A8041" s="555"/>
    </row>
    <row r="8042" spans="1:1">
      <c r="A8042" s="555"/>
    </row>
    <row r="8043" spans="1:1">
      <c r="A8043" s="555"/>
    </row>
    <row r="8044" spans="1:1">
      <c r="A8044" s="555"/>
    </row>
    <row r="8045" spans="1:1">
      <c r="A8045" s="555"/>
    </row>
    <row r="8046" spans="1:1">
      <c r="A8046" s="555"/>
    </row>
    <row r="8047" spans="1:1">
      <c r="A8047" s="555"/>
    </row>
    <row r="8048" spans="1:1">
      <c r="A8048" s="555"/>
    </row>
    <row r="8049" spans="1:1">
      <c r="A8049" s="555"/>
    </row>
    <row r="8050" spans="1:1">
      <c r="A8050" s="555"/>
    </row>
    <row r="8051" spans="1:1">
      <c r="A8051" s="555"/>
    </row>
    <row r="8052" spans="1:1">
      <c r="A8052" s="555"/>
    </row>
    <row r="8053" spans="1:1">
      <c r="A8053" s="555"/>
    </row>
    <row r="8054" spans="1:1">
      <c r="A8054" s="555"/>
    </row>
    <row r="8055" spans="1:1">
      <c r="A8055" s="555"/>
    </row>
    <row r="8056" spans="1:1">
      <c r="A8056" s="555"/>
    </row>
    <row r="8057" spans="1:1">
      <c r="A8057" s="555"/>
    </row>
    <row r="8058" spans="1:1">
      <c r="A8058" s="555"/>
    </row>
    <row r="8059" spans="1:1">
      <c r="A8059" s="555"/>
    </row>
    <row r="8060" spans="1:1">
      <c r="A8060" s="555"/>
    </row>
    <row r="8061" spans="1:1">
      <c r="A8061" s="555"/>
    </row>
    <row r="8062" spans="1:1">
      <c r="A8062" s="555"/>
    </row>
    <row r="8063" spans="1:1">
      <c r="A8063" s="555"/>
    </row>
    <row r="8064" spans="1:1">
      <c r="A8064" s="555"/>
    </row>
    <row r="8065" spans="1:1">
      <c r="A8065" s="555"/>
    </row>
    <row r="8066" spans="1:1">
      <c r="A8066" s="555"/>
    </row>
    <row r="8067" spans="1:1">
      <c r="A8067" s="555"/>
    </row>
    <row r="8068" spans="1:1">
      <c r="A8068" s="555"/>
    </row>
    <row r="8069" spans="1:1">
      <c r="A8069" s="555"/>
    </row>
    <row r="8070" spans="1:1">
      <c r="A8070" s="555"/>
    </row>
    <row r="8071" spans="1:1">
      <c r="A8071" s="555"/>
    </row>
    <row r="8072" spans="1:1">
      <c r="A8072" s="555"/>
    </row>
    <row r="8073" spans="1:1">
      <c r="A8073" s="555"/>
    </row>
    <row r="8074" spans="1:1">
      <c r="A8074" s="555"/>
    </row>
    <row r="8075" spans="1:1">
      <c r="A8075" s="555"/>
    </row>
    <row r="8076" spans="1:1">
      <c r="A8076" s="555"/>
    </row>
    <row r="8077" spans="1:1">
      <c r="A8077" s="555"/>
    </row>
    <row r="8078" spans="1:1">
      <c r="A8078" s="555"/>
    </row>
    <row r="8079" spans="1:1">
      <c r="A8079" s="555"/>
    </row>
    <row r="8080" spans="1:1">
      <c r="A8080" s="555"/>
    </row>
    <row r="8081" spans="1:1">
      <c r="A8081" s="555"/>
    </row>
    <row r="8082" spans="1:1">
      <c r="A8082" s="555"/>
    </row>
    <row r="8083" spans="1:1">
      <c r="A8083" s="555"/>
    </row>
    <row r="8084" spans="1:1">
      <c r="A8084" s="555"/>
    </row>
    <row r="8085" spans="1:1">
      <c r="A8085" s="555"/>
    </row>
    <row r="8086" spans="1:1">
      <c r="A8086" s="555"/>
    </row>
    <row r="8087" spans="1:1">
      <c r="A8087" s="555"/>
    </row>
    <row r="8088" spans="1:1">
      <c r="A8088" s="555"/>
    </row>
    <row r="8089" spans="1:1">
      <c r="A8089" s="555"/>
    </row>
    <row r="8090" spans="1:1">
      <c r="A8090" s="555"/>
    </row>
    <row r="8091" spans="1:1">
      <c r="A8091" s="555"/>
    </row>
    <row r="8092" spans="1:1">
      <c r="A8092" s="555"/>
    </row>
    <row r="8093" spans="1:1">
      <c r="A8093" s="555"/>
    </row>
    <row r="8094" spans="1:1">
      <c r="A8094" s="555"/>
    </row>
    <row r="8095" spans="1:1">
      <c r="A8095" s="555"/>
    </row>
    <row r="8096" spans="1:1">
      <c r="A8096" s="555"/>
    </row>
    <row r="8097" spans="1:1">
      <c r="A8097" s="555"/>
    </row>
    <row r="8098" spans="1:1">
      <c r="A8098" s="555"/>
    </row>
    <row r="8099" spans="1:1">
      <c r="A8099" s="555"/>
    </row>
    <row r="8100" spans="1:1">
      <c r="A8100" s="555"/>
    </row>
    <row r="8101" spans="1:1">
      <c r="A8101" s="555"/>
    </row>
    <row r="8102" spans="1:1">
      <c r="A8102" s="555"/>
    </row>
    <row r="8103" spans="1:1">
      <c r="A8103" s="555"/>
    </row>
    <row r="8104" spans="1:1">
      <c r="A8104" s="555"/>
    </row>
    <row r="8105" spans="1:1">
      <c r="A8105" s="555"/>
    </row>
    <row r="8106" spans="1:1">
      <c r="A8106" s="555"/>
    </row>
    <row r="8107" spans="1:1">
      <c r="A8107" s="555"/>
    </row>
    <row r="8108" spans="1:1">
      <c r="A8108" s="555"/>
    </row>
    <row r="8109" spans="1:1">
      <c r="A8109" s="555"/>
    </row>
    <row r="8110" spans="1:1">
      <c r="A8110" s="555"/>
    </row>
    <row r="8111" spans="1:1">
      <c r="A8111" s="555"/>
    </row>
    <row r="8112" spans="1:1">
      <c r="A8112" s="555"/>
    </row>
    <row r="8113" spans="1:1">
      <c r="A8113" s="555"/>
    </row>
    <row r="8114" spans="1:1">
      <c r="A8114" s="555"/>
    </row>
    <row r="8115" spans="1:1">
      <c r="A8115" s="555"/>
    </row>
    <row r="8116" spans="1:1">
      <c r="A8116" s="555"/>
    </row>
    <row r="8117" spans="1:1">
      <c r="A8117" s="555"/>
    </row>
    <row r="8118" spans="1:1">
      <c r="A8118" s="555"/>
    </row>
    <row r="8119" spans="1:1">
      <c r="A8119" s="555"/>
    </row>
    <row r="8120" spans="1:1">
      <c r="A8120" s="555"/>
    </row>
    <row r="8121" spans="1:1">
      <c r="A8121" s="555"/>
    </row>
    <row r="8122" spans="1:1">
      <c r="A8122" s="555"/>
    </row>
    <row r="8123" spans="1:1">
      <c r="A8123" s="555"/>
    </row>
    <row r="8124" spans="1:1">
      <c r="A8124" s="555"/>
    </row>
    <row r="8125" spans="1:1">
      <c r="A8125" s="555"/>
    </row>
    <row r="8126" spans="1:1">
      <c r="A8126" s="555"/>
    </row>
    <row r="8127" spans="1:1">
      <c r="A8127" s="555"/>
    </row>
    <row r="8128" spans="1:1">
      <c r="A8128" s="555"/>
    </row>
    <row r="8129" spans="1:1">
      <c r="A8129" s="555"/>
    </row>
    <row r="8130" spans="1:1">
      <c r="A8130" s="555"/>
    </row>
    <row r="8131" spans="1:1">
      <c r="A8131" s="555"/>
    </row>
    <row r="8132" spans="1:1">
      <c r="A8132" s="555"/>
    </row>
    <row r="8133" spans="1:1">
      <c r="A8133" s="555"/>
    </row>
    <row r="8134" spans="1:1">
      <c r="A8134" s="555"/>
    </row>
    <row r="8135" spans="1:1">
      <c r="A8135" s="555"/>
    </row>
    <row r="8136" spans="1:1">
      <c r="A8136" s="555"/>
    </row>
    <row r="8137" spans="1:1">
      <c r="A8137" s="555"/>
    </row>
    <row r="8138" spans="1:1">
      <c r="A8138" s="555"/>
    </row>
    <row r="8139" spans="1:1">
      <c r="A8139" s="555"/>
    </row>
    <row r="8140" spans="1:1">
      <c r="A8140" s="555"/>
    </row>
    <row r="8141" spans="1:1">
      <c r="A8141" s="555"/>
    </row>
    <row r="8142" spans="1:1">
      <c r="A8142" s="555"/>
    </row>
    <row r="8143" spans="1:1">
      <c r="A8143" s="555"/>
    </row>
    <row r="8144" spans="1:1">
      <c r="A8144" s="555"/>
    </row>
    <row r="8145" spans="1:1">
      <c r="A8145" s="555"/>
    </row>
    <row r="8146" spans="1:1">
      <c r="A8146" s="555"/>
    </row>
    <row r="8147" spans="1:1">
      <c r="A8147" s="555"/>
    </row>
    <row r="8148" spans="1:1">
      <c r="A8148" s="555"/>
    </row>
    <row r="8149" spans="1:1">
      <c r="A8149" s="555"/>
    </row>
    <row r="8150" spans="1:1">
      <c r="A8150" s="555"/>
    </row>
    <row r="8151" spans="1:1">
      <c r="A8151" s="555"/>
    </row>
    <row r="8152" spans="1:1">
      <c r="A8152" s="555"/>
    </row>
    <row r="8153" spans="1:1">
      <c r="A8153" s="555"/>
    </row>
    <row r="8154" spans="1:1">
      <c r="A8154" s="555"/>
    </row>
    <row r="8155" spans="1:1">
      <c r="A8155" s="555"/>
    </row>
    <row r="8156" spans="1:1">
      <c r="A8156" s="555"/>
    </row>
    <row r="8157" spans="1:1">
      <c r="A8157" s="555"/>
    </row>
    <row r="8158" spans="1:1">
      <c r="A8158" s="555"/>
    </row>
    <row r="8159" spans="1:1">
      <c r="A8159" s="555"/>
    </row>
    <row r="8160" spans="1:1">
      <c r="A8160" s="555"/>
    </row>
    <row r="8161" spans="1:1">
      <c r="A8161" s="555"/>
    </row>
    <row r="8162" spans="1:1">
      <c r="A8162" s="555"/>
    </row>
    <row r="8163" spans="1:1">
      <c r="A8163" s="555"/>
    </row>
    <row r="8164" spans="1:1">
      <c r="A8164" s="555"/>
    </row>
    <row r="8165" spans="1:1">
      <c r="A8165" s="555"/>
    </row>
    <row r="8166" spans="1:1">
      <c r="A8166" s="555"/>
    </row>
    <row r="8167" spans="1:1">
      <c r="A8167" s="555"/>
    </row>
    <row r="8168" spans="1:1">
      <c r="A8168" s="555"/>
    </row>
    <row r="8169" spans="1:1">
      <c r="A8169" s="555"/>
    </row>
    <row r="8170" spans="1:1">
      <c r="A8170" s="555"/>
    </row>
    <row r="8171" spans="1:1">
      <c r="A8171" s="555"/>
    </row>
    <row r="8172" spans="1:1">
      <c r="A8172" s="555"/>
    </row>
    <row r="8173" spans="1:1">
      <c r="A8173" s="555"/>
    </row>
    <row r="8174" spans="1:1">
      <c r="A8174" s="555"/>
    </row>
    <row r="8175" spans="1:1">
      <c r="A8175" s="555"/>
    </row>
    <row r="8176" spans="1:1">
      <c r="A8176" s="555"/>
    </row>
    <row r="8177" spans="1:1">
      <c r="A8177" s="555"/>
    </row>
    <row r="8178" spans="1:1">
      <c r="A8178" s="555"/>
    </row>
    <row r="8179" spans="1:1">
      <c r="A8179" s="555"/>
    </row>
    <row r="8180" spans="1:1">
      <c r="A8180" s="555"/>
    </row>
    <row r="8181" spans="1:1">
      <c r="A8181" s="555"/>
    </row>
    <row r="8182" spans="1:1">
      <c r="A8182" s="555"/>
    </row>
    <row r="8183" spans="1:1">
      <c r="A8183" s="555"/>
    </row>
    <row r="8184" spans="1:1">
      <c r="A8184" s="555"/>
    </row>
    <row r="8185" spans="1:1">
      <c r="A8185" s="555"/>
    </row>
    <row r="8186" spans="1:1">
      <c r="A8186" s="555"/>
    </row>
    <row r="8187" spans="1:1">
      <c r="A8187" s="555"/>
    </row>
    <row r="8188" spans="1:1">
      <c r="A8188" s="555"/>
    </row>
    <row r="8189" spans="1:1">
      <c r="A8189" s="555"/>
    </row>
    <row r="8190" spans="1:1">
      <c r="A8190" s="555"/>
    </row>
    <row r="8191" spans="1:1">
      <c r="A8191" s="555"/>
    </row>
    <row r="8192" spans="1:1">
      <c r="A8192" s="555"/>
    </row>
    <row r="8193" spans="1:1">
      <c r="A8193" s="555"/>
    </row>
    <row r="8194" spans="1:1">
      <c r="A8194" s="555"/>
    </row>
    <row r="8195" spans="1:1">
      <c r="A8195" s="555"/>
    </row>
    <row r="8196" spans="1:1">
      <c r="A8196" s="555"/>
    </row>
    <row r="8197" spans="1:1">
      <c r="A8197" s="555"/>
    </row>
    <row r="8198" spans="1:1">
      <c r="A8198" s="555"/>
    </row>
    <row r="8199" spans="1:1">
      <c r="A8199" s="555"/>
    </row>
    <row r="8200" spans="1:1">
      <c r="A8200" s="555"/>
    </row>
    <row r="8201" spans="1:1">
      <c r="A8201" s="555"/>
    </row>
    <row r="8202" spans="1:1">
      <c r="A8202" s="555"/>
    </row>
    <row r="8203" spans="1:1">
      <c r="A8203" s="555"/>
    </row>
    <row r="8204" spans="1:1">
      <c r="A8204" s="555"/>
    </row>
    <row r="8205" spans="1:1">
      <c r="A8205" s="555"/>
    </row>
    <row r="8206" spans="1:1">
      <c r="A8206" s="555"/>
    </row>
    <row r="8207" spans="1:1">
      <c r="A8207" s="555"/>
    </row>
    <row r="8208" spans="1:1">
      <c r="A8208" s="555"/>
    </row>
    <row r="8209" spans="1:1">
      <c r="A8209" s="555"/>
    </row>
    <row r="8210" spans="1:1">
      <c r="A8210" s="555"/>
    </row>
    <row r="8211" spans="1:1">
      <c r="A8211" s="555"/>
    </row>
    <row r="8212" spans="1:1">
      <c r="A8212" s="555"/>
    </row>
    <row r="8213" spans="1:1">
      <c r="A8213" s="555"/>
    </row>
    <row r="8214" spans="1:1">
      <c r="A8214" s="555"/>
    </row>
    <row r="8215" spans="1:1">
      <c r="A8215" s="555"/>
    </row>
    <row r="8216" spans="1:1">
      <c r="A8216" s="555"/>
    </row>
    <row r="8217" spans="1:1">
      <c r="A8217" s="555"/>
    </row>
    <row r="8218" spans="1:1">
      <c r="A8218" s="555"/>
    </row>
    <row r="8219" spans="1:1">
      <c r="A8219" s="555"/>
    </row>
    <row r="8220" spans="1:1">
      <c r="A8220" s="555"/>
    </row>
    <row r="8221" spans="1:1">
      <c r="A8221" s="555"/>
    </row>
    <row r="8222" spans="1:1">
      <c r="A8222" s="555"/>
    </row>
    <row r="8223" spans="1:1">
      <c r="A8223" s="555"/>
    </row>
    <row r="8224" spans="1:1">
      <c r="A8224" s="555"/>
    </row>
    <row r="8225" spans="1:1">
      <c r="A8225" s="555"/>
    </row>
    <row r="8226" spans="1:1">
      <c r="A8226" s="555"/>
    </row>
    <row r="8227" spans="1:1">
      <c r="A8227" s="555"/>
    </row>
    <row r="8228" spans="1:1">
      <c r="A8228" s="555"/>
    </row>
    <row r="8229" spans="1:1">
      <c r="A8229" s="555"/>
    </row>
    <row r="8230" spans="1:1">
      <c r="A8230" s="555"/>
    </row>
    <row r="8231" spans="1:1">
      <c r="A8231" s="555"/>
    </row>
    <row r="8232" spans="1:1">
      <c r="A8232" s="555"/>
    </row>
    <row r="8233" spans="1:1">
      <c r="A8233" s="555"/>
    </row>
    <row r="8234" spans="1:1">
      <c r="A8234" s="555"/>
    </row>
    <row r="8235" spans="1:1">
      <c r="A8235" s="555"/>
    </row>
    <row r="8236" spans="1:1">
      <c r="A8236" s="555"/>
    </row>
    <row r="8237" spans="1:1">
      <c r="A8237" s="555"/>
    </row>
    <row r="8238" spans="1:1">
      <c r="A8238" s="555"/>
    </row>
    <row r="8239" spans="1:1">
      <c r="A8239" s="555"/>
    </row>
    <row r="8240" spans="1:1">
      <c r="A8240" s="555"/>
    </row>
    <row r="8241" spans="1:1">
      <c r="A8241" s="555"/>
    </row>
    <row r="8242" spans="1:1">
      <c r="A8242" s="555"/>
    </row>
    <row r="8243" spans="1:1">
      <c r="A8243" s="555"/>
    </row>
    <row r="8244" spans="1:1">
      <c r="A8244" s="555"/>
    </row>
    <row r="8245" spans="1:1">
      <c r="A8245" s="555"/>
    </row>
    <row r="8246" spans="1:1">
      <c r="A8246" s="555"/>
    </row>
    <row r="8247" spans="1:1">
      <c r="A8247" s="555"/>
    </row>
    <row r="8248" spans="1:1">
      <c r="A8248" s="555"/>
    </row>
    <row r="8249" spans="1:1">
      <c r="A8249" s="555"/>
    </row>
    <row r="8250" spans="1:1">
      <c r="A8250" s="555"/>
    </row>
    <row r="8251" spans="1:1">
      <c r="A8251" s="555"/>
    </row>
    <row r="8252" spans="1:1">
      <c r="A8252" s="555"/>
    </row>
    <row r="8253" spans="1:1">
      <c r="A8253" s="555"/>
    </row>
    <row r="8254" spans="1:1">
      <c r="A8254" s="555"/>
    </row>
    <row r="8255" spans="1:1">
      <c r="A8255" s="555"/>
    </row>
    <row r="8256" spans="1:1">
      <c r="A8256" s="555"/>
    </row>
    <row r="8257" spans="1:1">
      <c r="A8257" s="555"/>
    </row>
    <row r="8258" spans="1:1">
      <c r="A8258" s="555"/>
    </row>
    <row r="8259" spans="1:1">
      <c r="A8259" s="555"/>
    </row>
    <row r="8260" spans="1:1">
      <c r="A8260" s="555"/>
    </row>
    <row r="8261" spans="1:1">
      <c r="A8261" s="555"/>
    </row>
    <row r="8262" spans="1:1">
      <c r="A8262" s="555"/>
    </row>
    <row r="8263" spans="1:1">
      <c r="A8263" s="555"/>
    </row>
    <row r="8264" spans="1:1">
      <c r="A8264" s="555"/>
    </row>
    <row r="8265" spans="1:1">
      <c r="A8265" s="555"/>
    </row>
    <row r="8266" spans="1:1">
      <c r="A8266" s="555"/>
    </row>
    <row r="8267" spans="1:1">
      <c r="A8267" s="555"/>
    </row>
    <row r="8268" spans="1:1">
      <c r="A8268" s="555"/>
    </row>
    <row r="8269" spans="1:1">
      <c r="A8269" s="555"/>
    </row>
    <row r="8270" spans="1:1">
      <c r="A8270" s="555"/>
    </row>
    <row r="8271" spans="1:1">
      <c r="A8271" s="555"/>
    </row>
    <row r="8272" spans="1:1">
      <c r="A8272" s="555"/>
    </row>
    <row r="8273" spans="1:1">
      <c r="A8273" s="555"/>
    </row>
    <row r="8274" spans="1:1">
      <c r="A8274" s="555"/>
    </row>
    <row r="8275" spans="1:1">
      <c r="A8275" s="555"/>
    </row>
    <row r="8276" spans="1:1">
      <c r="A8276" s="555"/>
    </row>
    <row r="8277" spans="1:1">
      <c r="A8277" s="555"/>
    </row>
    <row r="8278" spans="1:1">
      <c r="A8278" s="555"/>
    </row>
    <row r="8279" spans="1:1">
      <c r="A8279" s="555"/>
    </row>
    <row r="8280" spans="1:1">
      <c r="A8280" s="555"/>
    </row>
    <row r="8281" spans="1:1">
      <c r="A8281" s="555"/>
    </row>
    <row r="8282" spans="1:1">
      <c r="A8282" s="555"/>
    </row>
    <row r="8283" spans="1:1">
      <c r="A8283" s="555"/>
    </row>
    <row r="8284" spans="1:1">
      <c r="A8284" s="555"/>
    </row>
    <row r="8285" spans="1:1">
      <c r="A8285" s="555"/>
    </row>
    <row r="8286" spans="1:1">
      <c r="A8286" s="555"/>
    </row>
    <row r="8287" spans="1:1">
      <c r="A8287" s="555"/>
    </row>
    <row r="8288" spans="1:1">
      <c r="A8288" s="555"/>
    </row>
    <row r="8289" spans="1:1">
      <c r="A8289" s="555"/>
    </row>
    <row r="8290" spans="1:1">
      <c r="A8290" s="555"/>
    </row>
    <row r="8291" spans="1:1">
      <c r="A8291" s="555"/>
    </row>
    <row r="8292" spans="1:1">
      <c r="A8292" s="555"/>
    </row>
    <row r="8293" spans="1:1">
      <c r="A8293" s="555"/>
    </row>
    <row r="8294" spans="1:1">
      <c r="A8294" s="555"/>
    </row>
    <row r="8295" spans="1:1">
      <c r="A8295" s="555"/>
    </row>
    <row r="8296" spans="1:1">
      <c r="A8296" s="555"/>
    </row>
    <row r="8297" spans="1:1">
      <c r="A8297" s="555"/>
    </row>
    <row r="8298" spans="1:1">
      <c r="A8298" s="555"/>
    </row>
    <row r="8299" spans="1:1">
      <c r="A8299" s="555"/>
    </row>
    <row r="8300" spans="1:1">
      <c r="A8300" s="555"/>
    </row>
    <row r="8301" spans="1:1">
      <c r="A8301" s="555"/>
    </row>
    <row r="8302" spans="1:1">
      <c r="A8302" s="555"/>
    </row>
    <row r="8303" spans="1:1">
      <c r="A8303" s="555"/>
    </row>
    <row r="8304" spans="1:1">
      <c r="A8304" s="555"/>
    </row>
    <row r="8305" spans="1:1">
      <c r="A8305" s="555"/>
    </row>
    <row r="8306" spans="1:1">
      <c r="A8306" s="555"/>
    </row>
    <row r="8307" spans="1:1">
      <c r="A8307" s="555"/>
    </row>
    <row r="8308" spans="1:1">
      <c r="A8308" s="555"/>
    </row>
    <row r="8309" spans="1:1">
      <c r="A8309" s="555"/>
    </row>
    <row r="8310" spans="1:1">
      <c r="A8310" s="555"/>
    </row>
    <row r="8311" spans="1:1">
      <c r="A8311" s="555"/>
    </row>
    <row r="8312" spans="1:1">
      <c r="A8312" s="555"/>
    </row>
    <row r="8313" spans="1:1">
      <c r="A8313" s="555"/>
    </row>
    <row r="8314" spans="1:1">
      <c r="A8314" s="555"/>
    </row>
    <row r="8315" spans="1:1">
      <c r="A8315" s="555"/>
    </row>
    <row r="8316" spans="1:1">
      <c r="A8316" s="555"/>
    </row>
    <row r="8317" spans="1:1">
      <c r="A8317" s="555"/>
    </row>
    <row r="8318" spans="1:1">
      <c r="A8318" s="555"/>
    </row>
    <row r="8319" spans="1:1">
      <c r="A8319" s="555"/>
    </row>
    <row r="8320" spans="1:1">
      <c r="A8320" s="555"/>
    </row>
    <row r="8321" spans="1:1">
      <c r="A8321" s="555"/>
    </row>
    <row r="8322" spans="1:1">
      <c r="A8322" s="555"/>
    </row>
    <row r="8323" spans="1:1">
      <c r="A8323" s="555"/>
    </row>
    <row r="8324" spans="1:1">
      <c r="A8324" s="555"/>
    </row>
    <row r="8325" spans="1:1">
      <c r="A8325" s="555"/>
    </row>
    <row r="8326" spans="1:1">
      <c r="A8326" s="555"/>
    </row>
    <row r="8327" spans="1:1">
      <c r="A8327" s="555"/>
    </row>
    <row r="8328" spans="1:1">
      <c r="A8328" s="555"/>
    </row>
    <row r="8329" spans="1:1">
      <c r="A8329" s="555"/>
    </row>
    <row r="8330" spans="1:1">
      <c r="A8330" s="555"/>
    </row>
    <row r="8331" spans="1:1">
      <c r="A8331" s="555"/>
    </row>
    <row r="8332" spans="1:1">
      <c r="A8332" s="555"/>
    </row>
    <row r="8333" spans="1:1">
      <c r="A8333" s="555"/>
    </row>
    <row r="8334" spans="1:1">
      <c r="A8334" s="555"/>
    </row>
    <row r="8335" spans="1:1">
      <c r="A8335" s="555"/>
    </row>
    <row r="8336" spans="1:1">
      <c r="A8336" s="555"/>
    </row>
    <row r="8337" spans="1:1">
      <c r="A8337" s="555"/>
    </row>
    <row r="8338" spans="1:1">
      <c r="A8338" s="555"/>
    </row>
    <row r="8339" spans="1:1">
      <c r="A8339" s="555"/>
    </row>
    <row r="8340" spans="1:1">
      <c r="A8340" s="555"/>
    </row>
    <row r="8341" spans="1:1">
      <c r="A8341" s="555"/>
    </row>
    <row r="8342" spans="1:1">
      <c r="A8342" s="555"/>
    </row>
    <row r="8343" spans="1:1">
      <c r="A8343" s="555"/>
    </row>
    <row r="8344" spans="1:1">
      <c r="A8344" s="555"/>
    </row>
    <row r="8345" spans="1:1">
      <c r="A8345" s="555"/>
    </row>
    <row r="8346" spans="1:1">
      <c r="A8346" s="555"/>
    </row>
    <row r="8347" spans="1:1">
      <c r="A8347" s="555"/>
    </row>
    <row r="8348" spans="1:1">
      <c r="A8348" s="555"/>
    </row>
    <row r="8349" spans="1:1">
      <c r="A8349" s="555"/>
    </row>
    <row r="8350" spans="1:1">
      <c r="A8350" s="555"/>
    </row>
    <row r="8351" spans="1:1">
      <c r="A8351" s="555"/>
    </row>
    <row r="8352" spans="1:1">
      <c r="A8352" s="555"/>
    </row>
    <row r="8353" spans="1:1">
      <c r="A8353" s="555"/>
    </row>
    <row r="8354" spans="1:1">
      <c r="A8354" s="555"/>
    </row>
    <row r="8355" spans="1:1">
      <c r="A8355" s="555"/>
    </row>
    <row r="8356" spans="1:1">
      <c r="A8356" s="555"/>
    </row>
    <row r="8357" spans="1:1">
      <c r="A8357" s="555"/>
    </row>
    <row r="8358" spans="1:1">
      <c r="A8358" s="555"/>
    </row>
    <row r="8359" spans="1:1">
      <c r="A8359" s="555"/>
    </row>
    <row r="8360" spans="1:1">
      <c r="A8360" s="555"/>
    </row>
    <row r="8361" spans="1:1">
      <c r="A8361" s="555"/>
    </row>
    <row r="8362" spans="1:1">
      <c r="A8362" s="555"/>
    </row>
    <row r="8363" spans="1:1">
      <c r="A8363" s="555"/>
    </row>
    <row r="8364" spans="1:1">
      <c r="A8364" s="555"/>
    </row>
    <row r="8365" spans="1:1">
      <c r="A8365" s="555"/>
    </row>
    <row r="8366" spans="1:1">
      <c r="A8366" s="555"/>
    </row>
    <row r="8367" spans="1:1">
      <c r="A8367" s="555"/>
    </row>
    <row r="8368" spans="1:1">
      <c r="A8368" s="555"/>
    </row>
    <row r="8369" spans="1:1">
      <c r="A8369" s="555"/>
    </row>
    <row r="8370" spans="1:1">
      <c r="A8370" s="555"/>
    </row>
    <row r="8371" spans="1:1">
      <c r="A8371" s="555"/>
    </row>
    <row r="8372" spans="1:1">
      <c r="A8372" s="555"/>
    </row>
    <row r="8373" spans="1:1">
      <c r="A8373" s="555"/>
    </row>
    <row r="8374" spans="1:1">
      <c r="A8374" s="555"/>
    </row>
    <row r="8375" spans="1:1">
      <c r="A8375" s="555"/>
    </row>
    <row r="8376" spans="1:1">
      <c r="A8376" s="555"/>
    </row>
    <row r="8377" spans="1:1">
      <c r="A8377" s="555"/>
    </row>
    <row r="8378" spans="1:1">
      <c r="A8378" s="555"/>
    </row>
    <row r="8379" spans="1:1">
      <c r="A8379" s="555"/>
    </row>
    <row r="8380" spans="1:1">
      <c r="A8380" s="555"/>
    </row>
    <row r="8381" spans="1:1">
      <c r="A8381" s="555"/>
    </row>
    <row r="8382" spans="1:1">
      <c r="A8382" s="555"/>
    </row>
    <row r="8383" spans="1:1">
      <c r="A8383" s="555"/>
    </row>
    <row r="8384" spans="1:1">
      <c r="A8384" s="555"/>
    </row>
    <row r="8385" spans="1:1">
      <c r="A8385" s="555"/>
    </row>
    <row r="8386" spans="1:1">
      <c r="A8386" s="555"/>
    </row>
    <row r="8387" spans="1:1">
      <c r="A8387" s="555"/>
    </row>
    <row r="8388" spans="1:1">
      <c r="A8388" s="555"/>
    </row>
    <row r="8389" spans="1:1">
      <c r="A8389" s="555"/>
    </row>
    <row r="8390" spans="1:1">
      <c r="A8390" s="555"/>
    </row>
    <row r="8391" spans="1:1">
      <c r="A8391" s="555"/>
    </row>
    <row r="8392" spans="1:1">
      <c r="A8392" s="555"/>
    </row>
    <row r="8393" spans="1:1">
      <c r="A8393" s="555"/>
    </row>
    <row r="8394" spans="1:1">
      <c r="A8394" s="555"/>
    </row>
    <row r="8395" spans="1:1">
      <c r="A8395" s="555"/>
    </row>
    <row r="8396" spans="1:1">
      <c r="A8396" s="555"/>
    </row>
    <row r="8397" spans="1:1">
      <c r="A8397" s="555"/>
    </row>
    <row r="8398" spans="1:1">
      <c r="A8398" s="555"/>
    </row>
    <row r="8399" spans="1:1">
      <c r="A8399" s="555"/>
    </row>
    <row r="8400" spans="1:1">
      <c r="A8400" s="555"/>
    </row>
    <row r="8401" spans="1:1">
      <c r="A8401" s="555"/>
    </row>
    <row r="8402" spans="1:1">
      <c r="A8402" s="555"/>
    </row>
    <row r="8403" spans="1:1">
      <c r="A8403" s="555"/>
    </row>
    <row r="8404" spans="1:1">
      <c r="A8404" s="555"/>
    </row>
    <row r="8405" spans="1:1">
      <c r="A8405" s="555"/>
    </row>
    <row r="8406" spans="1:1">
      <c r="A8406" s="555"/>
    </row>
    <row r="8407" spans="1:1">
      <c r="A8407" s="555"/>
    </row>
    <row r="8408" spans="1:1">
      <c r="A8408" s="555"/>
    </row>
    <row r="8409" spans="1:1">
      <c r="A8409" s="555"/>
    </row>
    <row r="8410" spans="1:1">
      <c r="A8410" s="555"/>
    </row>
    <row r="8411" spans="1:1">
      <c r="A8411" s="555"/>
    </row>
    <row r="8412" spans="1:1">
      <c r="A8412" s="555"/>
    </row>
    <row r="8413" spans="1:1">
      <c r="A8413" s="555"/>
    </row>
    <row r="8414" spans="1:1">
      <c r="A8414" s="555"/>
    </row>
    <row r="8415" spans="1:1">
      <c r="A8415" s="555"/>
    </row>
    <row r="8416" spans="1:1">
      <c r="A8416" s="555"/>
    </row>
    <row r="8417" spans="1:1">
      <c r="A8417" s="555"/>
    </row>
    <row r="8418" spans="1:1">
      <c r="A8418" s="555"/>
    </row>
    <row r="8419" spans="1:1">
      <c r="A8419" s="555"/>
    </row>
    <row r="8420" spans="1:1">
      <c r="A8420" s="555"/>
    </row>
    <row r="8421" spans="1:1">
      <c r="A8421" s="555"/>
    </row>
    <row r="8422" spans="1:1">
      <c r="A8422" s="555"/>
    </row>
    <row r="8423" spans="1:1">
      <c r="A8423" s="555"/>
    </row>
    <row r="8424" spans="1:1">
      <c r="A8424" s="555"/>
    </row>
    <row r="8425" spans="1:1">
      <c r="A8425" s="555"/>
    </row>
    <row r="8426" spans="1:1">
      <c r="A8426" s="555"/>
    </row>
    <row r="8427" spans="1:1">
      <c r="A8427" s="555"/>
    </row>
    <row r="8428" spans="1:1">
      <c r="A8428" s="555"/>
    </row>
    <row r="8429" spans="1:1">
      <c r="A8429" s="555"/>
    </row>
    <row r="8430" spans="1:1">
      <c r="A8430" s="555"/>
    </row>
    <row r="8431" spans="1:1">
      <c r="A8431" s="555"/>
    </row>
    <row r="8432" spans="1:1">
      <c r="A8432" s="555"/>
    </row>
    <row r="8433" spans="1:1">
      <c r="A8433" s="555"/>
    </row>
    <row r="8434" spans="1:1">
      <c r="A8434" s="555"/>
    </row>
    <row r="8435" spans="1:1">
      <c r="A8435" s="555"/>
    </row>
    <row r="8436" spans="1:1">
      <c r="A8436" s="555"/>
    </row>
    <row r="8437" spans="1:1">
      <c r="A8437" s="555"/>
    </row>
    <row r="8438" spans="1:1">
      <c r="A8438" s="555"/>
    </row>
    <row r="8439" spans="1:1">
      <c r="A8439" s="555"/>
    </row>
    <row r="8440" spans="1:1">
      <c r="A8440" s="555"/>
    </row>
    <row r="8441" spans="1:1">
      <c r="A8441" s="555"/>
    </row>
    <row r="8442" spans="1:1">
      <c r="A8442" s="555"/>
    </row>
    <row r="8443" spans="1:1">
      <c r="A8443" s="555"/>
    </row>
    <row r="8444" spans="1:1">
      <c r="A8444" s="555"/>
    </row>
    <row r="8445" spans="1:1">
      <c r="A8445" s="555"/>
    </row>
    <row r="8446" spans="1:1">
      <c r="A8446" s="555"/>
    </row>
    <row r="8447" spans="1:1">
      <c r="A8447" s="555"/>
    </row>
    <row r="8448" spans="1:1">
      <c r="A8448" s="555"/>
    </row>
    <row r="8449" spans="1:1">
      <c r="A8449" s="555"/>
    </row>
    <row r="8450" spans="1:1">
      <c r="A8450" s="555"/>
    </row>
    <row r="8451" spans="1:1">
      <c r="A8451" s="555"/>
    </row>
    <row r="8452" spans="1:1">
      <c r="A8452" s="555"/>
    </row>
    <row r="8453" spans="1:1">
      <c r="A8453" s="555"/>
    </row>
    <row r="8454" spans="1:1">
      <c r="A8454" s="555"/>
    </row>
    <row r="8455" spans="1:1">
      <c r="A8455" s="555"/>
    </row>
    <row r="8456" spans="1:1">
      <c r="A8456" s="555"/>
    </row>
    <row r="8457" spans="1:1">
      <c r="A8457" s="555"/>
    </row>
    <row r="8458" spans="1:1">
      <c r="A8458" s="555"/>
    </row>
    <row r="8459" spans="1:1">
      <c r="A8459" s="555"/>
    </row>
    <row r="8460" spans="1:1">
      <c r="A8460" s="555"/>
    </row>
    <row r="8461" spans="1:1">
      <c r="A8461" s="555"/>
    </row>
    <row r="8462" spans="1:1">
      <c r="A8462" s="555"/>
    </row>
    <row r="8463" spans="1:1">
      <c r="A8463" s="555"/>
    </row>
    <row r="8464" spans="1:1">
      <c r="A8464" s="555"/>
    </row>
    <row r="8465" spans="1:1">
      <c r="A8465" s="555"/>
    </row>
    <row r="8466" spans="1:1">
      <c r="A8466" s="555"/>
    </row>
    <row r="8467" spans="1:1">
      <c r="A8467" s="555"/>
    </row>
    <row r="8468" spans="1:1">
      <c r="A8468" s="555"/>
    </row>
    <row r="8469" spans="1:1">
      <c r="A8469" s="555"/>
    </row>
    <row r="8470" spans="1:1">
      <c r="A8470" s="555"/>
    </row>
    <row r="8471" spans="1:1">
      <c r="A8471" s="555"/>
    </row>
    <row r="8472" spans="1:1">
      <c r="A8472" s="555"/>
    </row>
    <row r="8473" spans="1:1">
      <c r="A8473" s="555"/>
    </row>
    <row r="8474" spans="1:1">
      <c r="A8474" s="555"/>
    </row>
    <row r="8475" spans="1:1">
      <c r="A8475" s="555"/>
    </row>
    <row r="8476" spans="1:1">
      <c r="A8476" s="555"/>
    </row>
    <row r="8477" spans="1:1">
      <c r="A8477" s="555"/>
    </row>
    <row r="8478" spans="1:1">
      <c r="A8478" s="555"/>
    </row>
    <row r="8479" spans="1:1">
      <c r="A8479" s="555"/>
    </row>
    <row r="8480" spans="1:1">
      <c r="A8480" s="555"/>
    </row>
    <row r="8481" spans="1:1">
      <c r="A8481" s="555"/>
    </row>
    <row r="8482" spans="1:1">
      <c r="A8482" s="555"/>
    </row>
    <row r="8483" spans="1:1">
      <c r="A8483" s="555"/>
    </row>
    <row r="8484" spans="1:1">
      <c r="A8484" s="555"/>
    </row>
    <row r="8485" spans="1:1">
      <c r="A8485" s="555"/>
    </row>
    <row r="8486" spans="1:1">
      <c r="A8486" s="555"/>
    </row>
    <row r="8487" spans="1:1">
      <c r="A8487" s="555"/>
    </row>
    <row r="8488" spans="1:1">
      <c r="A8488" s="555"/>
    </row>
    <row r="8489" spans="1:1">
      <c r="A8489" s="555"/>
    </row>
    <row r="8490" spans="1:1">
      <c r="A8490" s="555"/>
    </row>
    <row r="8491" spans="1:1">
      <c r="A8491" s="555"/>
    </row>
    <row r="8492" spans="1:1">
      <c r="A8492" s="555"/>
    </row>
    <row r="8493" spans="1:1">
      <c r="A8493" s="555"/>
    </row>
    <row r="8494" spans="1:1">
      <c r="A8494" s="555"/>
    </row>
    <row r="8495" spans="1:1">
      <c r="A8495" s="555"/>
    </row>
    <row r="8496" spans="1:1">
      <c r="A8496" s="555"/>
    </row>
    <row r="8497" spans="1:1">
      <c r="A8497" s="555"/>
    </row>
    <row r="8498" spans="1:1">
      <c r="A8498" s="555"/>
    </row>
    <row r="8499" spans="1:1">
      <c r="A8499" s="555"/>
    </row>
    <row r="8500" spans="1:1">
      <c r="A8500" s="555"/>
    </row>
    <row r="8501" spans="1:1">
      <c r="A8501" s="555"/>
    </row>
    <row r="8502" spans="1:1">
      <c r="A8502" s="555"/>
    </row>
    <row r="8503" spans="1:1">
      <c r="A8503" s="555"/>
    </row>
    <row r="8504" spans="1:1">
      <c r="A8504" s="555"/>
    </row>
    <row r="8505" spans="1:1">
      <c r="A8505" s="555"/>
    </row>
    <row r="8506" spans="1:1">
      <c r="A8506" s="555"/>
    </row>
    <row r="8507" spans="1:1">
      <c r="A8507" s="555"/>
    </row>
    <row r="8508" spans="1:1">
      <c r="A8508" s="555"/>
    </row>
    <row r="8509" spans="1:1">
      <c r="A8509" s="555"/>
    </row>
    <row r="8510" spans="1:1">
      <c r="A8510" s="555"/>
    </row>
    <row r="8511" spans="1:1">
      <c r="A8511" s="555"/>
    </row>
    <row r="8512" spans="1:1">
      <c r="A8512" s="555"/>
    </row>
    <row r="8513" spans="1:1">
      <c r="A8513" s="555"/>
    </row>
    <row r="8514" spans="1:1">
      <c r="A8514" s="555"/>
    </row>
    <row r="8515" spans="1:1">
      <c r="A8515" s="555"/>
    </row>
    <row r="8516" spans="1:1">
      <c r="A8516" s="555"/>
    </row>
    <row r="8517" spans="1:1">
      <c r="A8517" s="555"/>
    </row>
    <row r="8518" spans="1:1">
      <c r="A8518" s="555"/>
    </row>
    <row r="8519" spans="1:1">
      <c r="A8519" s="555"/>
    </row>
    <row r="8520" spans="1:1">
      <c r="A8520" s="555"/>
    </row>
    <row r="8521" spans="1:1">
      <c r="A8521" s="555"/>
    </row>
    <row r="8522" spans="1:1">
      <c r="A8522" s="555"/>
    </row>
    <row r="8523" spans="1:1">
      <c r="A8523" s="555"/>
    </row>
    <row r="8524" spans="1:1">
      <c r="A8524" s="555"/>
    </row>
    <row r="8525" spans="1:1">
      <c r="A8525" s="555"/>
    </row>
    <row r="8526" spans="1:1">
      <c r="A8526" s="555"/>
    </row>
    <row r="8527" spans="1:1">
      <c r="A8527" s="555"/>
    </row>
    <row r="8528" spans="1:1">
      <c r="A8528" s="555"/>
    </row>
    <row r="8529" spans="1:1">
      <c r="A8529" s="555"/>
    </row>
    <row r="8530" spans="1:1">
      <c r="A8530" s="555"/>
    </row>
    <row r="8531" spans="1:1">
      <c r="A8531" s="555"/>
    </row>
    <row r="8532" spans="1:1">
      <c r="A8532" s="555"/>
    </row>
    <row r="8533" spans="1:1">
      <c r="A8533" s="555"/>
    </row>
    <row r="8534" spans="1:1">
      <c r="A8534" s="555"/>
    </row>
    <row r="8535" spans="1:1">
      <c r="A8535" s="555"/>
    </row>
    <row r="8536" spans="1:1">
      <c r="A8536" s="555"/>
    </row>
    <row r="8537" spans="1:1">
      <c r="A8537" s="555"/>
    </row>
    <row r="8538" spans="1:1">
      <c r="A8538" s="555"/>
    </row>
    <row r="8539" spans="1:1">
      <c r="A8539" s="555"/>
    </row>
    <row r="8540" spans="1:1">
      <c r="A8540" s="555"/>
    </row>
    <row r="8541" spans="1:1">
      <c r="A8541" s="555"/>
    </row>
    <row r="8542" spans="1:1">
      <c r="A8542" s="555"/>
    </row>
    <row r="8543" spans="1:1">
      <c r="A8543" s="555"/>
    </row>
    <row r="8544" spans="1:1">
      <c r="A8544" s="555"/>
    </row>
    <row r="8545" spans="1:1">
      <c r="A8545" s="555"/>
    </row>
    <row r="8546" spans="1:1">
      <c r="A8546" s="555"/>
    </row>
    <row r="8547" spans="1:1">
      <c r="A8547" s="555"/>
    </row>
    <row r="8548" spans="1:1">
      <c r="A8548" s="555"/>
    </row>
    <row r="8549" spans="1:1">
      <c r="A8549" s="555"/>
    </row>
    <row r="8550" spans="1:1">
      <c r="A8550" s="555"/>
    </row>
    <row r="8551" spans="1:1">
      <c r="A8551" s="555"/>
    </row>
    <row r="8552" spans="1:1">
      <c r="A8552" s="555"/>
    </row>
    <row r="8553" spans="1:1">
      <c r="A8553" s="555"/>
    </row>
    <row r="8554" spans="1:1">
      <c r="A8554" s="555"/>
    </row>
    <row r="8555" spans="1:1">
      <c r="A8555" s="555"/>
    </row>
    <row r="8556" spans="1:1">
      <c r="A8556" s="555"/>
    </row>
    <row r="8557" spans="1:1">
      <c r="A8557" s="555"/>
    </row>
    <row r="8558" spans="1:1">
      <c r="A8558" s="555"/>
    </row>
    <row r="8559" spans="1:1">
      <c r="A8559" s="555"/>
    </row>
    <row r="8560" spans="1:1">
      <c r="A8560" s="555"/>
    </row>
    <row r="8561" spans="1:1">
      <c r="A8561" s="555"/>
    </row>
    <row r="8562" spans="1:1">
      <c r="A8562" s="555"/>
    </row>
    <row r="8563" spans="1:1">
      <c r="A8563" s="555"/>
    </row>
    <row r="8564" spans="1:1">
      <c r="A8564" s="555"/>
    </row>
    <row r="8565" spans="1:1">
      <c r="A8565" s="555"/>
    </row>
    <row r="8566" spans="1:1">
      <c r="A8566" s="555"/>
    </row>
    <row r="8567" spans="1:1">
      <c r="A8567" s="555"/>
    </row>
    <row r="8568" spans="1:1">
      <c r="A8568" s="555"/>
    </row>
    <row r="8569" spans="1:1">
      <c r="A8569" s="555"/>
    </row>
    <row r="8570" spans="1:1">
      <c r="A8570" s="555"/>
    </row>
    <row r="8571" spans="1:1">
      <c r="A8571" s="555"/>
    </row>
    <row r="8572" spans="1:1">
      <c r="A8572" s="555"/>
    </row>
    <row r="8573" spans="1:1">
      <c r="A8573" s="555"/>
    </row>
    <row r="8574" spans="1:1">
      <c r="A8574" s="555"/>
    </row>
    <row r="8575" spans="1:1">
      <c r="A8575" s="555"/>
    </row>
    <row r="8576" spans="1:1">
      <c r="A8576" s="555"/>
    </row>
    <row r="8577" spans="1:1">
      <c r="A8577" s="555"/>
    </row>
    <row r="8578" spans="1:1">
      <c r="A8578" s="555"/>
    </row>
    <row r="8579" spans="1:1">
      <c r="A8579" s="555"/>
    </row>
    <row r="8580" spans="1:1">
      <c r="A8580" s="555"/>
    </row>
    <row r="8581" spans="1:1">
      <c r="A8581" s="555"/>
    </row>
    <row r="8582" spans="1:1">
      <c r="A8582" s="555"/>
    </row>
    <row r="8583" spans="1:1">
      <c r="A8583" s="555"/>
    </row>
    <row r="8584" spans="1:1">
      <c r="A8584" s="555"/>
    </row>
    <row r="8585" spans="1:1">
      <c r="A8585" s="555"/>
    </row>
    <row r="8586" spans="1:1">
      <c r="A8586" s="555"/>
    </row>
    <row r="8587" spans="1:1">
      <c r="A8587" s="555"/>
    </row>
    <row r="8588" spans="1:1">
      <c r="A8588" s="555"/>
    </row>
    <row r="8589" spans="1:1">
      <c r="A8589" s="555"/>
    </row>
    <row r="8590" spans="1:1">
      <c r="A8590" s="555"/>
    </row>
    <row r="8591" spans="1:1">
      <c r="A8591" s="555"/>
    </row>
    <row r="8592" spans="1:1">
      <c r="A8592" s="555"/>
    </row>
    <row r="8593" spans="1:1">
      <c r="A8593" s="555"/>
    </row>
    <row r="8594" spans="1:1">
      <c r="A8594" s="555"/>
    </row>
    <row r="8595" spans="1:1">
      <c r="A8595" s="555"/>
    </row>
    <row r="8596" spans="1:1">
      <c r="A8596" s="555"/>
    </row>
    <row r="8597" spans="1:1">
      <c r="A8597" s="555"/>
    </row>
    <row r="8598" spans="1:1">
      <c r="A8598" s="555"/>
    </row>
    <row r="8599" spans="1:1">
      <c r="A8599" s="555"/>
    </row>
    <row r="8600" spans="1:1">
      <c r="A8600" s="555"/>
    </row>
    <row r="8601" spans="1:1">
      <c r="A8601" s="555"/>
    </row>
    <row r="8602" spans="1:1">
      <c r="A8602" s="555"/>
    </row>
    <row r="8603" spans="1:1">
      <c r="A8603" s="555"/>
    </row>
    <row r="8604" spans="1:1">
      <c r="A8604" s="555"/>
    </row>
    <row r="8605" spans="1:1">
      <c r="A8605" s="555"/>
    </row>
    <row r="8606" spans="1:1">
      <c r="A8606" s="555"/>
    </row>
    <row r="8607" spans="1:1">
      <c r="A8607" s="555"/>
    </row>
    <row r="8608" spans="1:1">
      <c r="A8608" s="555"/>
    </row>
    <row r="8609" spans="1:1">
      <c r="A8609" s="555"/>
    </row>
    <row r="8610" spans="1:1">
      <c r="A8610" s="555"/>
    </row>
    <row r="8611" spans="1:1">
      <c r="A8611" s="555"/>
    </row>
    <row r="8612" spans="1:1">
      <c r="A8612" s="555"/>
    </row>
    <row r="8613" spans="1:1">
      <c r="A8613" s="555"/>
    </row>
    <row r="8614" spans="1:1">
      <c r="A8614" s="555"/>
    </row>
    <row r="8615" spans="1:1">
      <c r="A8615" s="555"/>
    </row>
    <row r="8616" spans="1:1">
      <c r="A8616" s="555"/>
    </row>
    <row r="8617" spans="1:1">
      <c r="A8617" s="555"/>
    </row>
    <row r="8618" spans="1:1">
      <c r="A8618" s="555"/>
    </row>
    <row r="8619" spans="1:1">
      <c r="A8619" s="555"/>
    </row>
    <row r="8620" spans="1:1">
      <c r="A8620" s="555"/>
    </row>
    <row r="8621" spans="1:1">
      <c r="A8621" s="555"/>
    </row>
    <row r="8622" spans="1:1">
      <c r="A8622" s="555"/>
    </row>
    <row r="8623" spans="1:1">
      <c r="A8623" s="555"/>
    </row>
    <row r="8624" spans="1:1">
      <c r="A8624" s="555"/>
    </row>
    <row r="8625" spans="1:1">
      <c r="A8625" s="555"/>
    </row>
    <row r="8626" spans="1:1">
      <c r="A8626" s="555"/>
    </row>
    <row r="8627" spans="1:1">
      <c r="A8627" s="555"/>
    </row>
    <row r="8628" spans="1:1">
      <c r="A8628" s="555"/>
    </row>
    <row r="8629" spans="1:1">
      <c r="A8629" s="555"/>
    </row>
    <row r="8630" spans="1:1">
      <c r="A8630" s="555"/>
    </row>
    <row r="8631" spans="1:1">
      <c r="A8631" s="555"/>
    </row>
    <row r="8632" spans="1:1">
      <c r="A8632" s="555"/>
    </row>
    <row r="8633" spans="1:1">
      <c r="A8633" s="555"/>
    </row>
    <row r="8634" spans="1:1">
      <c r="A8634" s="555"/>
    </row>
    <row r="8635" spans="1:1">
      <c r="A8635" s="555"/>
    </row>
    <row r="8636" spans="1:1">
      <c r="A8636" s="555"/>
    </row>
    <row r="8637" spans="1:1">
      <c r="A8637" s="555"/>
    </row>
    <row r="8638" spans="1:1">
      <c r="A8638" s="555"/>
    </row>
    <row r="8639" spans="1:1">
      <c r="A8639" s="555"/>
    </row>
    <row r="8640" spans="1:1">
      <c r="A8640" s="555"/>
    </row>
    <row r="8641" spans="1:1">
      <c r="A8641" s="555"/>
    </row>
    <row r="8642" spans="1:1">
      <c r="A8642" s="555"/>
    </row>
    <row r="8643" spans="1:1">
      <c r="A8643" s="555"/>
    </row>
    <row r="8644" spans="1:1">
      <c r="A8644" s="555"/>
    </row>
    <row r="8645" spans="1:1">
      <c r="A8645" s="555"/>
    </row>
    <row r="8646" spans="1:1">
      <c r="A8646" s="555"/>
    </row>
    <row r="8647" spans="1:1">
      <c r="A8647" s="555"/>
    </row>
    <row r="8648" spans="1:1">
      <c r="A8648" s="555"/>
    </row>
    <row r="8649" spans="1:1">
      <c r="A8649" s="555"/>
    </row>
    <row r="8650" spans="1:1">
      <c r="A8650" s="555"/>
    </row>
    <row r="8651" spans="1:1">
      <c r="A8651" s="555"/>
    </row>
    <row r="8652" spans="1:1">
      <c r="A8652" s="555"/>
    </row>
    <row r="8653" spans="1:1">
      <c r="A8653" s="555"/>
    </row>
    <row r="8654" spans="1:1">
      <c r="A8654" s="555"/>
    </row>
    <row r="8655" spans="1:1">
      <c r="A8655" s="555"/>
    </row>
    <row r="8656" spans="1:1">
      <c r="A8656" s="555"/>
    </row>
    <row r="8657" spans="1:1">
      <c r="A8657" s="555"/>
    </row>
    <row r="8658" spans="1:1">
      <c r="A8658" s="555"/>
    </row>
    <row r="8659" spans="1:1">
      <c r="A8659" s="555"/>
    </row>
    <row r="8660" spans="1:1">
      <c r="A8660" s="555"/>
    </row>
    <row r="8661" spans="1:1">
      <c r="A8661" s="555"/>
    </row>
    <row r="8662" spans="1:1">
      <c r="A8662" s="555"/>
    </row>
    <row r="8663" spans="1:1">
      <c r="A8663" s="555"/>
    </row>
    <row r="8664" spans="1:1">
      <c r="A8664" s="555"/>
    </row>
    <row r="8665" spans="1:1">
      <c r="A8665" s="555"/>
    </row>
    <row r="8666" spans="1:1">
      <c r="A8666" s="555"/>
    </row>
    <row r="8667" spans="1:1">
      <c r="A8667" s="555"/>
    </row>
    <row r="8668" spans="1:1">
      <c r="A8668" s="555"/>
    </row>
    <row r="8669" spans="1:1">
      <c r="A8669" s="555"/>
    </row>
    <row r="8670" spans="1:1">
      <c r="A8670" s="555"/>
    </row>
    <row r="8671" spans="1:1">
      <c r="A8671" s="555"/>
    </row>
    <row r="8672" spans="1:1">
      <c r="A8672" s="555"/>
    </row>
    <row r="8673" spans="1:1">
      <c r="A8673" s="555"/>
    </row>
    <row r="8674" spans="1:1">
      <c r="A8674" s="555"/>
    </row>
    <row r="8675" spans="1:1">
      <c r="A8675" s="555"/>
    </row>
    <row r="8676" spans="1:1">
      <c r="A8676" s="555"/>
    </row>
    <row r="8677" spans="1:1">
      <c r="A8677" s="555"/>
    </row>
    <row r="8678" spans="1:1">
      <c r="A8678" s="555"/>
    </row>
    <row r="8679" spans="1:1">
      <c r="A8679" s="555"/>
    </row>
    <row r="8680" spans="1:1">
      <c r="A8680" s="555"/>
    </row>
    <row r="8681" spans="1:1">
      <c r="A8681" s="555"/>
    </row>
    <row r="8682" spans="1:1">
      <c r="A8682" s="555"/>
    </row>
    <row r="8683" spans="1:1">
      <c r="A8683" s="555"/>
    </row>
    <row r="8684" spans="1:1">
      <c r="A8684" s="555"/>
    </row>
    <row r="8685" spans="1:1">
      <c r="A8685" s="555"/>
    </row>
    <row r="8686" spans="1:1">
      <c r="A8686" s="555"/>
    </row>
    <row r="8687" spans="1:1">
      <c r="A8687" s="555"/>
    </row>
    <row r="8688" spans="1:1">
      <c r="A8688" s="555"/>
    </row>
    <row r="8689" spans="1:1">
      <c r="A8689" s="555"/>
    </row>
    <row r="8690" spans="1:1">
      <c r="A8690" s="555"/>
    </row>
    <row r="8691" spans="1:1">
      <c r="A8691" s="555"/>
    </row>
    <row r="8692" spans="1:1">
      <c r="A8692" s="555"/>
    </row>
    <row r="8693" spans="1:1">
      <c r="A8693" s="555"/>
    </row>
    <row r="8694" spans="1:1">
      <c r="A8694" s="555"/>
    </row>
    <row r="8695" spans="1:1">
      <c r="A8695" s="555"/>
    </row>
    <row r="8696" spans="1:1">
      <c r="A8696" s="555"/>
    </row>
    <row r="8697" spans="1:1">
      <c r="A8697" s="555"/>
    </row>
    <row r="8698" spans="1:1">
      <c r="A8698" s="555"/>
    </row>
    <row r="8699" spans="1:1">
      <c r="A8699" s="555"/>
    </row>
    <row r="8700" spans="1:1">
      <c r="A8700" s="555"/>
    </row>
    <row r="8701" spans="1:1">
      <c r="A8701" s="555"/>
    </row>
    <row r="8702" spans="1:1">
      <c r="A8702" s="555"/>
    </row>
    <row r="8703" spans="1:1">
      <c r="A8703" s="555"/>
    </row>
    <row r="8704" spans="1:1">
      <c r="A8704" s="555"/>
    </row>
    <row r="8705" spans="1:1">
      <c r="A8705" s="555"/>
    </row>
    <row r="8706" spans="1:1">
      <c r="A8706" s="555"/>
    </row>
    <row r="8707" spans="1:1">
      <c r="A8707" s="555"/>
    </row>
    <row r="8708" spans="1:1">
      <c r="A8708" s="555"/>
    </row>
    <row r="8709" spans="1:1">
      <c r="A8709" s="555"/>
    </row>
    <row r="8710" spans="1:1">
      <c r="A8710" s="555"/>
    </row>
    <row r="8711" spans="1:1">
      <c r="A8711" s="555"/>
    </row>
    <row r="8712" spans="1:1">
      <c r="A8712" s="555"/>
    </row>
    <row r="8713" spans="1:1">
      <c r="A8713" s="555"/>
    </row>
    <row r="8714" spans="1:1">
      <c r="A8714" s="555"/>
    </row>
    <row r="8715" spans="1:1">
      <c r="A8715" s="555"/>
    </row>
    <row r="8716" spans="1:1">
      <c r="A8716" s="555"/>
    </row>
    <row r="8717" spans="1:1">
      <c r="A8717" s="555"/>
    </row>
    <row r="8718" spans="1:1">
      <c r="A8718" s="555"/>
    </row>
    <row r="8719" spans="1:1">
      <c r="A8719" s="555"/>
    </row>
    <row r="8720" spans="1:1">
      <c r="A8720" s="555"/>
    </row>
    <row r="8721" spans="1:1">
      <c r="A8721" s="555"/>
    </row>
    <row r="8722" spans="1:1">
      <c r="A8722" s="555"/>
    </row>
    <row r="8723" spans="1:1">
      <c r="A8723" s="555"/>
    </row>
    <row r="8724" spans="1:1">
      <c r="A8724" s="555"/>
    </row>
    <row r="8725" spans="1:1">
      <c r="A8725" s="555"/>
    </row>
    <row r="8726" spans="1:1">
      <c r="A8726" s="555"/>
    </row>
    <row r="8727" spans="1:1">
      <c r="A8727" s="555"/>
    </row>
    <row r="8728" spans="1:1">
      <c r="A8728" s="555"/>
    </row>
    <row r="8729" spans="1:1">
      <c r="A8729" s="555"/>
    </row>
    <row r="8730" spans="1:1">
      <c r="A8730" s="555"/>
    </row>
    <row r="8731" spans="1:1">
      <c r="A8731" s="555"/>
    </row>
    <row r="8732" spans="1:1">
      <c r="A8732" s="555"/>
    </row>
    <row r="8733" spans="1:1">
      <c r="A8733" s="555"/>
    </row>
    <row r="8734" spans="1:1">
      <c r="A8734" s="555"/>
    </row>
    <row r="8735" spans="1:1">
      <c r="A8735" s="555"/>
    </row>
    <row r="8736" spans="1:1">
      <c r="A8736" s="555"/>
    </row>
    <row r="8737" spans="1:1">
      <c r="A8737" s="555"/>
    </row>
    <row r="8738" spans="1:1">
      <c r="A8738" s="555"/>
    </row>
    <row r="8739" spans="1:1">
      <c r="A8739" s="555"/>
    </row>
    <row r="8740" spans="1:1">
      <c r="A8740" s="555"/>
    </row>
    <row r="8741" spans="1:1">
      <c r="A8741" s="555"/>
    </row>
    <row r="8742" spans="1:1">
      <c r="A8742" s="555"/>
    </row>
    <row r="8743" spans="1:1">
      <c r="A8743" s="555"/>
    </row>
    <row r="8744" spans="1:1">
      <c r="A8744" s="555"/>
    </row>
    <row r="8745" spans="1:1">
      <c r="A8745" s="555"/>
    </row>
    <row r="8746" spans="1:1">
      <c r="A8746" s="555"/>
    </row>
    <row r="8747" spans="1:1">
      <c r="A8747" s="555"/>
    </row>
    <row r="8748" spans="1:1">
      <c r="A8748" s="555"/>
    </row>
    <row r="8749" spans="1:1">
      <c r="A8749" s="555"/>
    </row>
    <row r="8750" spans="1:1">
      <c r="A8750" s="555"/>
    </row>
    <row r="8751" spans="1:1">
      <c r="A8751" s="555"/>
    </row>
    <row r="8752" spans="1:1">
      <c r="A8752" s="555"/>
    </row>
    <row r="8753" spans="1:1">
      <c r="A8753" s="555"/>
    </row>
    <row r="8754" spans="1:1">
      <c r="A8754" s="555"/>
    </row>
    <row r="8755" spans="1:1">
      <c r="A8755" s="555"/>
    </row>
    <row r="8756" spans="1:1">
      <c r="A8756" s="555"/>
    </row>
    <row r="8757" spans="1:1">
      <c r="A8757" s="555"/>
    </row>
    <row r="8758" spans="1:1">
      <c r="A8758" s="555"/>
    </row>
    <row r="8759" spans="1:1">
      <c r="A8759" s="555"/>
    </row>
    <row r="8760" spans="1:1">
      <c r="A8760" s="555"/>
    </row>
    <row r="8761" spans="1:1">
      <c r="A8761" s="555"/>
    </row>
    <row r="8762" spans="1:1">
      <c r="A8762" s="555"/>
    </row>
    <row r="8763" spans="1:1">
      <c r="A8763" s="555"/>
    </row>
    <row r="8764" spans="1:1">
      <c r="A8764" s="555"/>
    </row>
    <row r="8765" spans="1:1">
      <c r="A8765" s="555"/>
    </row>
    <row r="8766" spans="1:1">
      <c r="A8766" s="555"/>
    </row>
    <row r="8767" spans="1:1">
      <c r="A8767" s="555"/>
    </row>
    <row r="8768" spans="1:1">
      <c r="A8768" s="555"/>
    </row>
    <row r="8769" spans="1:1">
      <c r="A8769" s="555"/>
    </row>
    <row r="8770" spans="1:1">
      <c r="A8770" s="555"/>
    </row>
    <row r="8771" spans="1:1">
      <c r="A8771" s="555"/>
    </row>
    <row r="8772" spans="1:1">
      <c r="A8772" s="555"/>
    </row>
    <row r="8773" spans="1:1">
      <c r="A8773" s="555"/>
    </row>
    <row r="8774" spans="1:1">
      <c r="A8774" s="555"/>
    </row>
    <row r="8775" spans="1:1">
      <c r="A8775" s="555"/>
    </row>
    <row r="8776" spans="1:1">
      <c r="A8776" s="555"/>
    </row>
    <row r="8777" spans="1:1">
      <c r="A8777" s="555"/>
    </row>
    <row r="8778" spans="1:1">
      <c r="A8778" s="555"/>
    </row>
    <row r="8779" spans="1:1">
      <c r="A8779" s="555"/>
    </row>
    <row r="8780" spans="1:1">
      <c r="A8780" s="555"/>
    </row>
    <row r="8781" spans="1:1">
      <c r="A8781" s="555"/>
    </row>
    <row r="8782" spans="1:1">
      <c r="A8782" s="555"/>
    </row>
    <row r="8783" spans="1:1">
      <c r="A8783" s="555"/>
    </row>
    <row r="8784" spans="1:1">
      <c r="A8784" s="555"/>
    </row>
    <row r="8785" spans="1:1">
      <c r="A8785" s="555"/>
    </row>
    <row r="8786" spans="1:1">
      <c r="A8786" s="555"/>
    </row>
    <row r="8787" spans="1:1">
      <c r="A8787" s="555"/>
    </row>
    <row r="8788" spans="1:1">
      <c r="A8788" s="555"/>
    </row>
    <row r="8789" spans="1:1">
      <c r="A8789" s="555"/>
    </row>
    <row r="8790" spans="1:1">
      <c r="A8790" s="555"/>
    </row>
    <row r="8791" spans="1:1">
      <c r="A8791" s="555"/>
    </row>
    <row r="8792" spans="1:1">
      <c r="A8792" s="555"/>
    </row>
    <row r="8793" spans="1:1">
      <c r="A8793" s="555"/>
    </row>
    <row r="8794" spans="1:1">
      <c r="A8794" s="555"/>
    </row>
    <row r="8795" spans="1:1">
      <c r="A8795" s="555"/>
    </row>
    <row r="8796" spans="1:1">
      <c r="A8796" s="555"/>
    </row>
    <row r="8797" spans="1:1">
      <c r="A8797" s="555"/>
    </row>
    <row r="8798" spans="1:1">
      <c r="A8798" s="555"/>
    </row>
    <row r="8799" spans="1:1">
      <c r="A8799" s="555"/>
    </row>
    <row r="8800" spans="1:1">
      <c r="A8800" s="555"/>
    </row>
    <row r="8801" spans="1:1">
      <c r="A8801" s="555"/>
    </row>
    <row r="8802" spans="1:1">
      <c r="A8802" s="555"/>
    </row>
    <row r="8803" spans="1:1">
      <c r="A8803" s="555"/>
    </row>
    <row r="8804" spans="1:1">
      <c r="A8804" s="555"/>
    </row>
    <row r="8805" spans="1:1">
      <c r="A8805" s="555"/>
    </row>
    <row r="8806" spans="1:1">
      <c r="A8806" s="555"/>
    </row>
    <row r="8807" spans="1:1">
      <c r="A8807" s="555"/>
    </row>
    <row r="8808" spans="1:1">
      <c r="A8808" s="555"/>
    </row>
    <row r="8809" spans="1:1">
      <c r="A8809" s="555"/>
    </row>
    <row r="8810" spans="1:1">
      <c r="A8810" s="555"/>
    </row>
    <row r="8811" spans="1:1">
      <c r="A8811" s="555"/>
    </row>
    <row r="8812" spans="1:1">
      <c r="A8812" s="555"/>
    </row>
    <row r="8813" spans="1:1">
      <c r="A8813" s="555"/>
    </row>
    <row r="8814" spans="1:1">
      <c r="A8814" s="555"/>
    </row>
    <row r="8815" spans="1:1">
      <c r="A8815" s="555"/>
    </row>
    <row r="8816" spans="1:1">
      <c r="A8816" s="555"/>
    </row>
    <row r="8817" spans="1:1">
      <c r="A8817" s="555"/>
    </row>
    <row r="8818" spans="1:1">
      <c r="A8818" s="555"/>
    </row>
    <row r="8819" spans="1:1">
      <c r="A8819" s="555"/>
    </row>
    <row r="8820" spans="1:1">
      <c r="A8820" s="555"/>
    </row>
    <row r="8821" spans="1:1">
      <c r="A8821" s="555"/>
    </row>
    <row r="8822" spans="1:1">
      <c r="A8822" s="555"/>
    </row>
    <row r="8823" spans="1:1">
      <c r="A8823" s="555"/>
    </row>
    <row r="8824" spans="1:1">
      <c r="A8824" s="555"/>
    </row>
    <row r="8825" spans="1:1">
      <c r="A8825" s="555"/>
    </row>
    <row r="8826" spans="1:1">
      <c r="A8826" s="555"/>
    </row>
    <row r="8827" spans="1:1">
      <c r="A8827" s="555"/>
    </row>
    <row r="8828" spans="1:1">
      <c r="A8828" s="555"/>
    </row>
    <row r="8829" spans="1:1">
      <c r="A8829" s="555"/>
    </row>
    <row r="8830" spans="1:1">
      <c r="A8830" s="555"/>
    </row>
    <row r="8831" spans="1:1">
      <c r="A8831" s="555"/>
    </row>
    <row r="8832" spans="1:1">
      <c r="A8832" s="555"/>
    </row>
    <row r="8833" spans="1:1">
      <c r="A8833" s="555"/>
    </row>
    <row r="8834" spans="1:1">
      <c r="A8834" s="555"/>
    </row>
    <row r="8835" spans="1:1">
      <c r="A8835" s="555"/>
    </row>
    <row r="8836" spans="1:1">
      <c r="A8836" s="555"/>
    </row>
    <row r="8837" spans="1:1">
      <c r="A8837" s="555"/>
    </row>
    <row r="8838" spans="1:1">
      <c r="A8838" s="555"/>
    </row>
    <row r="8839" spans="1:1">
      <c r="A8839" s="555"/>
    </row>
    <row r="8840" spans="1:1">
      <c r="A8840" s="555"/>
    </row>
    <row r="8841" spans="1:1">
      <c r="A8841" s="555"/>
    </row>
    <row r="8842" spans="1:1">
      <c r="A8842" s="555"/>
    </row>
    <row r="8843" spans="1:1">
      <c r="A8843" s="555"/>
    </row>
    <row r="8844" spans="1:1">
      <c r="A8844" s="555"/>
    </row>
    <row r="8845" spans="1:1">
      <c r="A8845" s="555"/>
    </row>
    <row r="8846" spans="1:1">
      <c r="A8846" s="555"/>
    </row>
    <row r="8847" spans="1:1">
      <c r="A8847" s="555"/>
    </row>
    <row r="8848" spans="1:1">
      <c r="A8848" s="555"/>
    </row>
    <row r="8849" spans="1:1">
      <c r="A8849" s="555"/>
    </row>
    <row r="8850" spans="1:1">
      <c r="A8850" s="555"/>
    </row>
    <row r="8851" spans="1:1">
      <c r="A8851" s="555"/>
    </row>
    <row r="8852" spans="1:1">
      <c r="A8852" s="555"/>
    </row>
    <row r="8853" spans="1:1">
      <c r="A8853" s="555"/>
    </row>
    <row r="8854" spans="1:1">
      <c r="A8854" s="555"/>
    </row>
    <row r="8855" spans="1:1">
      <c r="A8855" s="555"/>
    </row>
    <row r="8856" spans="1:1">
      <c r="A8856" s="555"/>
    </row>
    <row r="8857" spans="1:1">
      <c r="A8857" s="555"/>
    </row>
    <row r="8858" spans="1:1">
      <c r="A8858" s="555"/>
    </row>
    <row r="8859" spans="1:1">
      <c r="A8859" s="555"/>
    </row>
    <row r="8860" spans="1:1">
      <c r="A8860" s="555"/>
    </row>
    <row r="8861" spans="1:1">
      <c r="A8861" s="555"/>
    </row>
    <row r="8862" spans="1:1">
      <c r="A8862" s="555"/>
    </row>
    <row r="8863" spans="1:1">
      <c r="A8863" s="555"/>
    </row>
    <row r="8864" spans="1:1">
      <c r="A8864" s="555"/>
    </row>
    <row r="8865" spans="1:1">
      <c r="A8865" s="555"/>
    </row>
    <row r="8866" spans="1:1">
      <c r="A8866" s="555"/>
    </row>
    <row r="8867" spans="1:1">
      <c r="A8867" s="555"/>
    </row>
    <row r="8868" spans="1:1">
      <c r="A8868" s="555"/>
    </row>
    <row r="8869" spans="1:1">
      <c r="A8869" s="555"/>
    </row>
    <row r="8870" spans="1:1">
      <c r="A8870" s="555"/>
    </row>
    <row r="8871" spans="1:1">
      <c r="A8871" s="555"/>
    </row>
    <row r="8872" spans="1:1">
      <c r="A8872" s="555"/>
    </row>
    <row r="8873" spans="1:1">
      <c r="A8873" s="555"/>
    </row>
    <row r="8874" spans="1:1">
      <c r="A8874" s="555"/>
    </row>
    <row r="8875" spans="1:1">
      <c r="A8875" s="555"/>
    </row>
    <row r="8876" spans="1:1">
      <c r="A8876" s="555"/>
    </row>
    <row r="8877" spans="1:1">
      <c r="A8877" s="555"/>
    </row>
    <row r="8878" spans="1:1">
      <c r="A8878" s="555"/>
    </row>
    <row r="8879" spans="1:1">
      <c r="A8879" s="555"/>
    </row>
    <row r="8880" spans="1:1">
      <c r="A8880" s="555"/>
    </row>
    <row r="8881" spans="1:1">
      <c r="A8881" s="555"/>
    </row>
    <row r="8882" spans="1:1">
      <c r="A8882" s="555"/>
    </row>
    <row r="8883" spans="1:1">
      <c r="A8883" s="555"/>
    </row>
    <row r="8884" spans="1:1">
      <c r="A8884" s="555"/>
    </row>
    <row r="8885" spans="1:1">
      <c r="A8885" s="555"/>
    </row>
    <row r="8886" spans="1:1">
      <c r="A8886" s="555"/>
    </row>
    <row r="8887" spans="1:1">
      <c r="A8887" s="555"/>
    </row>
    <row r="8888" spans="1:1">
      <c r="A8888" s="555"/>
    </row>
    <row r="8889" spans="1:1">
      <c r="A8889" s="555"/>
    </row>
    <row r="8890" spans="1:1">
      <c r="A8890" s="555"/>
    </row>
    <row r="8891" spans="1:1">
      <c r="A8891" s="555"/>
    </row>
    <row r="8892" spans="1:1">
      <c r="A8892" s="555"/>
    </row>
    <row r="8893" spans="1:1">
      <c r="A8893" s="555"/>
    </row>
    <row r="8894" spans="1:1">
      <c r="A8894" s="555"/>
    </row>
    <row r="8895" spans="1:1">
      <c r="A8895" s="555"/>
    </row>
    <row r="8896" spans="1:1">
      <c r="A8896" s="555"/>
    </row>
    <row r="8897" spans="1:1">
      <c r="A8897" s="555"/>
    </row>
    <row r="8898" spans="1:1">
      <c r="A8898" s="555"/>
    </row>
    <row r="8899" spans="1:1">
      <c r="A8899" s="555"/>
    </row>
    <row r="8900" spans="1:1">
      <c r="A8900" s="555"/>
    </row>
    <row r="8901" spans="1:1">
      <c r="A8901" s="555"/>
    </row>
    <row r="8902" spans="1:1">
      <c r="A8902" s="555"/>
    </row>
    <row r="8903" spans="1:1">
      <c r="A8903" s="555"/>
    </row>
    <row r="8904" spans="1:1">
      <c r="A8904" s="555"/>
    </row>
    <row r="8905" spans="1:1">
      <c r="A8905" s="555"/>
    </row>
    <row r="8906" spans="1:1">
      <c r="A8906" s="555"/>
    </row>
    <row r="8907" spans="1:1">
      <c r="A8907" s="555"/>
    </row>
    <row r="8908" spans="1:1">
      <c r="A8908" s="555"/>
    </row>
    <row r="8909" spans="1:1">
      <c r="A8909" s="555"/>
    </row>
    <row r="8910" spans="1:1">
      <c r="A8910" s="555"/>
    </row>
    <row r="8911" spans="1:1">
      <c r="A8911" s="555"/>
    </row>
    <row r="8912" spans="1:1">
      <c r="A8912" s="555"/>
    </row>
    <row r="8913" spans="1:1">
      <c r="A8913" s="555"/>
    </row>
    <row r="8914" spans="1:1">
      <c r="A8914" s="555"/>
    </row>
    <row r="8915" spans="1:1">
      <c r="A8915" s="555"/>
    </row>
    <row r="8916" spans="1:1">
      <c r="A8916" s="555"/>
    </row>
    <row r="8917" spans="1:1">
      <c r="A8917" s="555"/>
    </row>
    <row r="8918" spans="1:1">
      <c r="A8918" s="555"/>
    </row>
    <row r="8919" spans="1:1">
      <c r="A8919" s="555"/>
    </row>
    <row r="8920" spans="1:1">
      <c r="A8920" s="555"/>
    </row>
    <row r="8921" spans="1:1">
      <c r="A8921" s="555"/>
    </row>
    <row r="8922" spans="1:1">
      <c r="A8922" s="555"/>
    </row>
    <row r="8923" spans="1:1">
      <c r="A8923" s="555"/>
    </row>
    <row r="8924" spans="1:1">
      <c r="A8924" s="555"/>
    </row>
    <row r="8925" spans="1:1">
      <c r="A8925" s="555"/>
    </row>
    <row r="8926" spans="1:1">
      <c r="A8926" s="555"/>
    </row>
    <row r="8927" spans="1:1">
      <c r="A8927" s="555"/>
    </row>
    <row r="8928" spans="1:1">
      <c r="A8928" s="555"/>
    </row>
    <row r="8929" spans="1:1">
      <c r="A8929" s="555"/>
    </row>
    <row r="8930" spans="1:1">
      <c r="A8930" s="555"/>
    </row>
    <row r="8931" spans="1:1">
      <c r="A8931" s="555"/>
    </row>
    <row r="8932" spans="1:1">
      <c r="A8932" s="555"/>
    </row>
    <row r="8933" spans="1:1">
      <c r="A8933" s="555"/>
    </row>
    <row r="8934" spans="1:1">
      <c r="A8934" s="555"/>
    </row>
    <row r="8935" spans="1:1">
      <c r="A8935" s="555"/>
    </row>
    <row r="8936" spans="1:1">
      <c r="A8936" s="555"/>
    </row>
    <row r="8937" spans="1:1">
      <c r="A8937" s="555"/>
    </row>
    <row r="8938" spans="1:1">
      <c r="A8938" s="555"/>
    </row>
    <row r="8939" spans="1:1">
      <c r="A8939" s="555"/>
    </row>
    <row r="8940" spans="1:1">
      <c r="A8940" s="555"/>
    </row>
    <row r="8941" spans="1:1">
      <c r="A8941" s="555"/>
    </row>
    <row r="8942" spans="1:1">
      <c r="A8942" s="555"/>
    </row>
    <row r="8943" spans="1:1">
      <c r="A8943" s="555"/>
    </row>
    <row r="8944" spans="1:1">
      <c r="A8944" s="555"/>
    </row>
    <row r="8945" spans="1:1">
      <c r="A8945" s="555"/>
    </row>
    <row r="8946" spans="1:1">
      <c r="A8946" s="555"/>
    </row>
    <row r="8947" spans="1:1">
      <c r="A8947" s="555"/>
    </row>
    <row r="8948" spans="1:1">
      <c r="A8948" s="555"/>
    </row>
    <row r="8949" spans="1:1">
      <c r="A8949" s="555"/>
    </row>
    <row r="8950" spans="1:1">
      <c r="A8950" s="555"/>
    </row>
    <row r="8951" spans="1:1">
      <c r="A8951" s="555"/>
    </row>
    <row r="8952" spans="1:1">
      <c r="A8952" s="555"/>
    </row>
    <row r="8953" spans="1:1">
      <c r="A8953" s="555"/>
    </row>
    <row r="8954" spans="1:1">
      <c r="A8954" s="555"/>
    </row>
    <row r="8955" spans="1:1">
      <c r="A8955" s="555"/>
    </row>
    <row r="8956" spans="1:1">
      <c r="A8956" s="555"/>
    </row>
    <row r="8957" spans="1:1">
      <c r="A8957" s="555"/>
    </row>
    <row r="8958" spans="1:1">
      <c r="A8958" s="555"/>
    </row>
    <row r="8959" spans="1:1">
      <c r="A8959" s="555"/>
    </row>
    <row r="8960" spans="1:1">
      <c r="A8960" s="555"/>
    </row>
    <row r="8961" spans="1:1">
      <c r="A8961" s="555"/>
    </row>
    <row r="8962" spans="1:1">
      <c r="A8962" s="555"/>
    </row>
    <row r="8963" spans="1:1">
      <c r="A8963" s="555"/>
    </row>
    <row r="8964" spans="1:1">
      <c r="A8964" s="555"/>
    </row>
    <row r="8965" spans="1:1">
      <c r="A8965" s="555"/>
    </row>
    <row r="8966" spans="1:1">
      <c r="A8966" s="555"/>
    </row>
    <row r="8967" spans="1:1">
      <c r="A8967" s="555"/>
    </row>
    <row r="8968" spans="1:1">
      <c r="A8968" s="555"/>
    </row>
    <row r="8969" spans="1:1">
      <c r="A8969" s="555"/>
    </row>
    <row r="8970" spans="1:1">
      <c r="A8970" s="555"/>
    </row>
    <row r="8971" spans="1:1">
      <c r="A8971" s="555"/>
    </row>
    <row r="8972" spans="1:1">
      <c r="A8972" s="555"/>
    </row>
    <row r="8973" spans="1:1">
      <c r="A8973" s="555"/>
    </row>
    <row r="8974" spans="1:1">
      <c r="A8974" s="555"/>
    </row>
    <row r="8975" spans="1:1">
      <c r="A8975" s="555"/>
    </row>
    <row r="8976" spans="1:1">
      <c r="A8976" s="555"/>
    </row>
    <row r="8977" spans="1:1">
      <c r="A8977" s="555"/>
    </row>
    <row r="8978" spans="1:1">
      <c r="A8978" s="555"/>
    </row>
    <row r="8979" spans="1:1">
      <c r="A8979" s="555"/>
    </row>
    <row r="8980" spans="1:1">
      <c r="A8980" s="555"/>
    </row>
    <row r="8981" spans="1:1">
      <c r="A8981" s="555"/>
    </row>
    <row r="8982" spans="1:1">
      <c r="A8982" s="555"/>
    </row>
    <row r="8983" spans="1:1">
      <c r="A8983" s="555"/>
    </row>
    <row r="8984" spans="1:1">
      <c r="A8984" s="555"/>
    </row>
    <row r="8985" spans="1:1">
      <c r="A8985" s="555"/>
    </row>
    <row r="8986" spans="1:1">
      <c r="A8986" s="555"/>
    </row>
    <row r="8987" spans="1:1">
      <c r="A8987" s="555"/>
    </row>
    <row r="8988" spans="1:1">
      <c r="A8988" s="555"/>
    </row>
    <row r="8989" spans="1:1">
      <c r="A8989" s="555"/>
    </row>
    <row r="8990" spans="1:1">
      <c r="A8990" s="555"/>
    </row>
    <row r="8991" spans="1:1">
      <c r="A8991" s="555"/>
    </row>
    <row r="8992" spans="1:1">
      <c r="A8992" s="555"/>
    </row>
    <row r="8993" spans="1:1">
      <c r="A8993" s="555"/>
    </row>
    <row r="8994" spans="1:1">
      <c r="A8994" s="555"/>
    </row>
    <row r="8995" spans="1:1">
      <c r="A8995" s="555"/>
    </row>
    <row r="8996" spans="1:1">
      <c r="A8996" s="555"/>
    </row>
    <row r="8997" spans="1:1">
      <c r="A8997" s="555"/>
    </row>
    <row r="8998" spans="1:1">
      <c r="A8998" s="555"/>
    </row>
    <row r="8999" spans="1:1">
      <c r="A8999" s="555"/>
    </row>
    <row r="9000" spans="1:1">
      <c r="A9000" s="555"/>
    </row>
    <row r="9001" spans="1:1">
      <c r="A9001" s="555"/>
    </row>
    <row r="9002" spans="1:1">
      <c r="A9002" s="555"/>
    </row>
    <row r="9003" spans="1:1">
      <c r="A9003" s="555"/>
    </row>
    <row r="9004" spans="1:1">
      <c r="A9004" s="555"/>
    </row>
    <row r="9005" spans="1:1">
      <c r="A9005" s="555"/>
    </row>
    <row r="9006" spans="1:1">
      <c r="A9006" s="555"/>
    </row>
    <row r="9007" spans="1:1">
      <c r="A9007" s="555"/>
    </row>
    <row r="9008" spans="1:1">
      <c r="A9008" s="555"/>
    </row>
    <row r="9009" spans="1:1">
      <c r="A9009" s="555"/>
    </row>
    <row r="9010" spans="1:1">
      <c r="A9010" s="555"/>
    </row>
    <row r="9011" spans="1:1">
      <c r="A9011" s="555"/>
    </row>
    <row r="9012" spans="1:1">
      <c r="A9012" s="555"/>
    </row>
    <row r="9013" spans="1:1">
      <c r="A9013" s="555"/>
    </row>
    <row r="9014" spans="1:1">
      <c r="A9014" s="555"/>
    </row>
    <row r="9015" spans="1:1">
      <c r="A9015" s="555"/>
    </row>
    <row r="9016" spans="1:1">
      <c r="A9016" s="555"/>
    </row>
    <row r="9017" spans="1:1">
      <c r="A9017" s="555"/>
    </row>
    <row r="9018" spans="1:1">
      <c r="A9018" s="555"/>
    </row>
    <row r="9019" spans="1:1">
      <c r="A9019" s="555"/>
    </row>
    <row r="9020" spans="1:1">
      <c r="A9020" s="555"/>
    </row>
    <row r="9021" spans="1:1">
      <c r="A9021" s="555"/>
    </row>
    <row r="9022" spans="1:1">
      <c r="A9022" s="555"/>
    </row>
    <row r="9023" spans="1:1">
      <c r="A9023" s="555"/>
    </row>
    <row r="9024" spans="1:1">
      <c r="A9024" s="555"/>
    </row>
    <row r="9025" spans="1:1">
      <c r="A9025" s="555"/>
    </row>
    <row r="9026" spans="1:1">
      <c r="A9026" s="555"/>
    </row>
    <row r="9027" spans="1:1">
      <c r="A9027" s="555"/>
    </row>
    <row r="9028" spans="1:1">
      <c r="A9028" s="555"/>
    </row>
    <row r="9029" spans="1:1">
      <c r="A9029" s="555"/>
    </row>
    <row r="9030" spans="1:1">
      <c r="A9030" s="555"/>
    </row>
    <row r="9031" spans="1:1">
      <c r="A9031" s="555"/>
    </row>
    <row r="9032" spans="1:1">
      <c r="A9032" s="555"/>
    </row>
    <row r="9033" spans="1:1">
      <c r="A9033" s="555"/>
    </row>
    <row r="9034" spans="1:1">
      <c r="A9034" s="555"/>
    </row>
    <row r="9035" spans="1:1">
      <c r="A9035" s="555"/>
    </row>
    <row r="9036" spans="1:1">
      <c r="A9036" s="555"/>
    </row>
    <row r="9037" spans="1:1">
      <c r="A9037" s="555"/>
    </row>
    <row r="9038" spans="1:1">
      <c r="A9038" s="555"/>
    </row>
    <row r="9039" spans="1:1">
      <c r="A9039" s="555"/>
    </row>
    <row r="9040" spans="1:1">
      <c r="A9040" s="555"/>
    </row>
    <row r="9041" spans="1:1">
      <c r="A9041" s="555"/>
    </row>
    <row r="9042" spans="1:1">
      <c r="A9042" s="555"/>
    </row>
    <row r="9043" spans="1:1">
      <c r="A9043" s="555"/>
    </row>
    <row r="9044" spans="1:1">
      <c r="A9044" s="555"/>
    </row>
    <row r="9045" spans="1:1">
      <c r="A9045" s="555"/>
    </row>
    <row r="9046" spans="1:1">
      <c r="A9046" s="555"/>
    </row>
    <row r="9047" spans="1:1">
      <c r="A9047" s="555"/>
    </row>
    <row r="9048" spans="1:1">
      <c r="A9048" s="555"/>
    </row>
    <row r="9049" spans="1:1">
      <c r="A9049" s="555"/>
    </row>
    <row r="9050" spans="1:1">
      <c r="A9050" s="555"/>
    </row>
    <row r="9051" spans="1:1">
      <c r="A9051" s="555"/>
    </row>
    <row r="9052" spans="1:1">
      <c r="A9052" s="555"/>
    </row>
    <row r="9053" spans="1:1">
      <c r="A9053" s="555"/>
    </row>
    <row r="9054" spans="1:1">
      <c r="A9054" s="555"/>
    </row>
    <row r="9055" spans="1:1">
      <c r="A9055" s="555"/>
    </row>
    <row r="9056" spans="1:1">
      <c r="A9056" s="555"/>
    </row>
    <row r="9057" spans="1:1">
      <c r="A9057" s="555"/>
    </row>
    <row r="9058" spans="1:1">
      <c r="A9058" s="555"/>
    </row>
    <row r="9059" spans="1:1">
      <c r="A9059" s="555"/>
    </row>
    <row r="9060" spans="1:1">
      <c r="A9060" s="555"/>
    </row>
    <row r="9061" spans="1:1">
      <c r="A9061" s="555"/>
    </row>
    <row r="9062" spans="1:1">
      <c r="A9062" s="555"/>
    </row>
    <row r="9063" spans="1:1">
      <c r="A9063" s="555"/>
    </row>
    <row r="9064" spans="1:1">
      <c r="A9064" s="555"/>
    </row>
    <row r="9065" spans="1:1">
      <c r="A9065" s="555"/>
    </row>
    <row r="9066" spans="1:1">
      <c r="A9066" s="555"/>
    </row>
    <row r="9067" spans="1:1">
      <c r="A9067" s="555"/>
    </row>
    <row r="9068" spans="1:1">
      <c r="A9068" s="555"/>
    </row>
    <row r="9069" spans="1:1">
      <c r="A9069" s="555"/>
    </row>
    <row r="9070" spans="1:1">
      <c r="A9070" s="555"/>
    </row>
    <row r="9071" spans="1:1">
      <c r="A9071" s="555"/>
    </row>
    <row r="9072" spans="1:1">
      <c r="A9072" s="555"/>
    </row>
    <row r="9073" spans="1:1">
      <c r="A9073" s="555"/>
    </row>
    <row r="9074" spans="1:1">
      <c r="A9074" s="555"/>
    </row>
    <row r="9075" spans="1:1">
      <c r="A9075" s="555"/>
    </row>
    <row r="9076" spans="1:1">
      <c r="A9076" s="555"/>
    </row>
    <row r="9077" spans="1:1">
      <c r="A9077" s="555"/>
    </row>
    <row r="9078" spans="1:1">
      <c r="A9078" s="555"/>
    </row>
    <row r="9079" spans="1:1">
      <c r="A9079" s="555"/>
    </row>
    <row r="9080" spans="1:1">
      <c r="A9080" s="555"/>
    </row>
    <row r="9081" spans="1:1">
      <c r="A9081" s="555"/>
    </row>
    <row r="9082" spans="1:1">
      <c r="A9082" s="555"/>
    </row>
    <row r="9083" spans="1:1">
      <c r="A9083" s="555"/>
    </row>
    <row r="9084" spans="1:1">
      <c r="A9084" s="555"/>
    </row>
    <row r="9085" spans="1:1">
      <c r="A9085" s="555"/>
    </row>
    <row r="9086" spans="1:1">
      <c r="A9086" s="555"/>
    </row>
    <row r="9087" spans="1:1">
      <c r="A9087" s="555"/>
    </row>
    <row r="9088" spans="1:1">
      <c r="A9088" s="555"/>
    </row>
    <row r="9089" spans="1:1">
      <c r="A9089" s="555"/>
    </row>
    <row r="9090" spans="1:1">
      <c r="A9090" s="555"/>
    </row>
    <row r="9091" spans="1:1">
      <c r="A9091" s="555"/>
    </row>
    <row r="9092" spans="1:1">
      <c r="A9092" s="555"/>
    </row>
    <row r="9093" spans="1:1">
      <c r="A9093" s="555"/>
    </row>
    <row r="9094" spans="1:1">
      <c r="A9094" s="555"/>
    </row>
    <row r="9095" spans="1:1">
      <c r="A9095" s="555"/>
    </row>
    <row r="9096" spans="1:1">
      <c r="A9096" s="555"/>
    </row>
    <row r="9097" spans="1:1">
      <c r="A9097" s="555"/>
    </row>
    <row r="9098" spans="1:1">
      <c r="A9098" s="555"/>
    </row>
    <row r="9099" spans="1:1">
      <c r="A9099" s="555"/>
    </row>
    <row r="9100" spans="1:1">
      <c r="A9100" s="555"/>
    </row>
    <row r="9101" spans="1:1">
      <c r="A9101" s="555"/>
    </row>
    <row r="9102" spans="1:1">
      <c r="A9102" s="555"/>
    </row>
    <row r="9103" spans="1:1">
      <c r="A9103" s="555"/>
    </row>
    <row r="9104" spans="1:1">
      <c r="A9104" s="555"/>
    </row>
    <row r="9105" spans="1:1">
      <c r="A9105" s="555"/>
    </row>
    <row r="9106" spans="1:1">
      <c r="A9106" s="555"/>
    </row>
    <row r="9107" spans="1:1">
      <c r="A9107" s="555"/>
    </row>
    <row r="9108" spans="1:1">
      <c r="A9108" s="555"/>
    </row>
    <row r="9109" spans="1:1">
      <c r="A9109" s="555"/>
    </row>
    <row r="9110" spans="1:1">
      <c r="A9110" s="555"/>
    </row>
    <row r="9111" spans="1:1">
      <c r="A9111" s="555"/>
    </row>
    <row r="9112" spans="1:1">
      <c r="A9112" s="555"/>
    </row>
    <row r="9113" spans="1:1">
      <c r="A9113" s="555"/>
    </row>
    <row r="9114" spans="1:1">
      <c r="A9114" s="555"/>
    </row>
    <row r="9115" spans="1:1">
      <c r="A9115" s="555"/>
    </row>
    <row r="9116" spans="1:1">
      <c r="A9116" s="555"/>
    </row>
    <row r="9117" spans="1:1">
      <c r="A9117" s="555"/>
    </row>
    <row r="9118" spans="1:1">
      <c r="A9118" s="555"/>
    </row>
    <row r="9119" spans="1:1">
      <c r="A9119" s="555"/>
    </row>
    <row r="9120" spans="1:1">
      <c r="A9120" s="555"/>
    </row>
    <row r="9121" spans="1:1">
      <c r="A9121" s="555"/>
    </row>
    <row r="9122" spans="1:1">
      <c r="A9122" s="555"/>
    </row>
    <row r="9123" spans="1:1">
      <c r="A9123" s="555"/>
    </row>
    <row r="9124" spans="1:1">
      <c r="A9124" s="555"/>
    </row>
    <row r="9125" spans="1:1">
      <c r="A9125" s="555"/>
    </row>
    <row r="9126" spans="1:1">
      <c r="A9126" s="555"/>
    </row>
    <row r="9127" spans="1:1">
      <c r="A9127" s="555"/>
    </row>
    <row r="9128" spans="1:1">
      <c r="A9128" s="555"/>
    </row>
    <row r="9129" spans="1:1">
      <c r="A9129" s="555"/>
    </row>
    <row r="9130" spans="1:1">
      <c r="A9130" s="555"/>
    </row>
    <row r="9131" spans="1:1">
      <c r="A9131" s="555"/>
    </row>
    <row r="9132" spans="1:1">
      <c r="A9132" s="555"/>
    </row>
    <row r="9133" spans="1:1">
      <c r="A9133" s="555"/>
    </row>
    <row r="9134" spans="1:1">
      <c r="A9134" s="555"/>
    </row>
    <row r="9135" spans="1:1">
      <c r="A9135" s="555"/>
    </row>
    <row r="9136" spans="1:1">
      <c r="A9136" s="555"/>
    </row>
    <row r="9137" spans="1:1">
      <c r="A9137" s="555"/>
    </row>
    <row r="9138" spans="1:1">
      <c r="A9138" s="555"/>
    </row>
    <row r="9139" spans="1:1">
      <c r="A9139" s="555"/>
    </row>
    <row r="9140" spans="1:1">
      <c r="A9140" s="555"/>
    </row>
    <row r="9141" spans="1:1">
      <c r="A9141" s="555"/>
    </row>
    <row r="9142" spans="1:1">
      <c r="A9142" s="555"/>
    </row>
    <row r="9143" spans="1:1">
      <c r="A9143" s="555"/>
    </row>
    <row r="9144" spans="1:1">
      <c r="A9144" s="555"/>
    </row>
    <row r="9145" spans="1:1">
      <c r="A9145" s="555"/>
    </row>
    <row r="9146" spans="1:1">
      <c r="A9146" s="555"/>
    </row>
    <row r="9147" spans="1:1">
      <c r="A9147" s="555"/>
    </row>
    <row r="9148" spans="1:1">
      <c r="A9148" s="555"/>
    </row>
    <row r="9149" spans="1:1">
      <c r="A9149" s="555"/>
    </row>
    <row r="9150" spans="1:1">
      <c r="A9150" s="555"/>
    </row>
    <row r="9151" spans="1:1">
      <c r="A9151" s="555"/>
    </row>
    <row r="9152" spans="1:1">
      <c r="A9152" s="555"/>
    </row>
    <row r="9153" spans="1:1">
      <c r="A9153" s="555"/>
    </row>
    <row r="9154" spans="1:1">
      <c r="A9154" s="555"/>
    </row>
    <row r="9155" spans="1:1">
      <c r="A9155" s="555"/>
    </row>
    <row r="9156" spans="1:1">
      <c r="A9156" s="555"/>
    </row>
    <row r="9157" spans="1:1">
      <c r="A9157" s="555"/>
    </row>
    <row r="9158" spans="1:1">
      <c r="A9158" s="555"/>
    </row>
    <row r="9159" spans="1:1">
      <c r="A9159" s="555"/>
    </row>
    <row r="9160" spans="1:1">
      <c r="A9160" s="555"/>
    </row>
    <row r="9161" spans="1:1">
      <c r="A9161" s="555"/>
    </row>
    <row r="9162" spans="1:1">
      <c r="A9162" s="555"/>
    </row>
    <row r="9163" spans="1:1">
      <c r="A9163" s="555"/>
    </row>
    <row r="9164" spans="1:1">
      <c r="A9164" s="555"/>
    </row>
    <row r="9165" spans="1:1">
      <c r="A9165" s="555"/>
    </row>
    <row r="9166" spans="1:1">
      <c r="A9166" s="555"/>
    </row>
    <row r="9167" spans="1:1">
      <c r="A9167" s="555"/>
    </row>
    <row r="9168" spans="1:1">
      <c r="A9168" s="555"/>
    </row>
    <row r="9169" spans="1:1">
      <c r="A9169" s="555"/>
    </row>
    <row r="9170" spans="1:1">
      <c r="A9170" s="555"/>
    </row>
    <row r="9171" spans="1:1">
      <c r="A9171" s="555"/>
    </row>
    <row r="9172" spans="1:1">
      <c r="A9172" s="555"/>
    </row>
    <row r="9173" spans="1:1">
      <c r="A9173" s="555"/>
    </row>
    <row r="9174" spans="1:1">
      <c r="A9174" s="555"/>
    </row>
    <row r="9175" spans="1:1">
      <c r="A9175" s="555"/>
    </row>
    <row r="9176" spans="1:1">
      <c r="A9176" s="555"/>
    </row>
    <row r="9177" spans="1:1">
      <c r="A9177" s="555"/>
    </row>
    <row r="9178" spans="1:1">
      <c r="A9178" s="555"/>
    </row>
    <row r="9179" spans="1:1">
      <c r="A9179" s="555"/>
    </row>
    <row r="9180" spans="1:1">
      <c r="A9180" s="555"/>
    </row>
    <row r="9181" spans="1:1">
      <c r="A9181" s="555"/>
    </row>
    <row r="9182" spans="1:1">
      <c r="A9182" s="555"/>
    </row>
    <row r="9183" spans="1:1">
      <c r="A9183" s="555"/>
    </row>
    <row r="9184" spans="1:1">
      <c r="A9184" s="555"/>
    </row>
    <row r="9185" spans="1:1">
      <c r="A9185" s="555"/>
    </row>
    <row r="9186" spans="1:1">
      <c r="A9186" s="555"/>
    </row>
    <row r="9187" spans="1:1">
      <c r="A9187" s="555"/>
    </row>
    <row r="9188" spans="1:1">
      <c r="A9188" s="555"/>
    </row>
    <row r="9189" spans="1:1">
      <c r="A9189" s="555"/>
    </row>
    <row r="9190" spans="1:1">
      <c r="A9190" s="555"/>
    </row>
    <row r="9191" spans="1:1">
      <c r="A9191" s="555"/>
    </row>
    <row r="9192" spans="1:1">
      <c r="A9192" s="555"/>
    </row>
    <row r="9193" spans="1:1">
      <c r="A9193" s="555"/>
    </row>
    <row r="9194" spans="1:1">
      <c r="A9194" s="555"/>
    </row>
    <row r="9195" spans="1:1">
      <c r="A9195" s="555"/>
    </row>
    <row r="9196" spans="1:1">
      <c r="A9196" s="555"/>
    </row>
    <row r="9197" spans="1:1">
      <c r="A9197" s="555"/>
    </row>
    <row r="9198" spans="1:1">
      <c r="A9198" s="555"/>
    </row>
    <row r="9199" spans="1:1">
      <c r="A9199" s="555"/>
    </row>
    <row r="9200" spans="1:1">
      <c r="A9200" s="555"/>
    </row>
    <row r="9201" spans="1:1">
      <c r="A9201" s="555"/>
    </row>
    <row r="9202" spans="1:1">
      <c r="A9202" s="555"/>
    </row>
    <row r="9203" spans="1:1">
      <c r="A9203" s="555"/>
    </row>
    <row r="9204" spans="1:1">
      <c r="A9204" s="555"/>
    </row>
    <row r="9205" spans="1:1">
      <c r="A9205" s="555"/>
    </row>
    <row r="9206" spans="1:1">
      <c r="A9206" s="555"/>
    </row>
    <row r="9207" spans="1:1">
      <c r="A9207" s="555"/>
    </row>
    <row r="9208" spans="1:1">
      <c r="A9208" s="555"/>
    </row>
    <row r="9209" spans="1:1">
      <c r="A9209" s="555"/>
    </row>
    <row r="9210" spans="1:1">
      <c r="A9210" s="555"/>
    </row>
    <row r="9211" spans="1:1">
      <c r="A9211" s="555"/>
    </row>
    <row r="9212" spans="1:1">
      <c r="A9212" s="555"/>
    </row>
    <row r="9213" spans="1:1">
      <c r="A9213" s="555"/>
    </row>
    <row r="9214" spans="1:1">
      <c r="A9214" s="555"/>
    </row>
    <row r="9215" spans="1:1">
      <c r="A9215" s="555"/>
    </row>
    <row r="9216" spans="1:1">
      <c r="A9216" s="555"/>
    </row>
    <row r="9217" spans="1:1">
      <c r="A9217" s="555"/>
    </row>
    <row r="9218" spans="1:1">
      <c r="A9218" s="555"/>
    </row>
    <row r="9219" spans="1:1">
      <c r="A9219" s="555"/>
    </row>
    <row r="9220" spans="1:1">
      <c r="A9220" s="555"/>
    </row>
    <row r="9221" spans="1:1">
      <c r="A9221" s="555"/>
    </row>
    <row r="9222" spans="1:1">
      <c r="A9222" s="555"/>
    </row>
    <row r="9223" spans="1:1">
      <c r="A9223" s="555"/>
    </row>
    <row r="9224" spans="1:1">
      <c r="A9224" s="555"/>
    </row>
    <row r="9225" spans="1:1">
      <c r="A9225" s="555"/>
    </row>
    <row r="9226" spans="1:1">
      <c r="A9226" s="555"/>
    </row>
    <row r="9227" spans="1:1">
      <c r="A9227" s="555"/>
    </row>
    <row r="9228" spans="1:1">
      <c r="A9228" s="555"/>
    </row>
    <row r="9229" spans="1:1">
      <c r="A9229" s="555"/>
    </row>
    <row r="9230" spans="1:1">
      <c r="A9230" s="555"/>
    </row>
    <row r="9231" spans="1:1">
      <c r="A9231" s="555"/>
    </row>
    <row r="9232" spans="1:1">
      <c r="A9232" s="555"/>
    </row>
    <row r="9233" spans="1:1">
      <c r="A9233" s="555"/>
    </row>
    <row r="9234" spans="1:1">
      <c r="A9234" s="555"/>
    </row>
    <row r="9235" spans="1:1">
      <c r="A9235" s="555"/>
    </row>
    <row r="9236" spans="1:1">
      <c r="A9236" s="555"/>
    </row>
    <row r="9237" spans="1:1">
      <c r="A9237" s="555"/>
    </row>
    <row r="9238" spans="1:1">
      <c r="A9238" s="555"/>
    </row>
    <row r="9239" spans="1:1">
      <c r="A9239" s="555"/>
    </row>
    <row r="9240" spans="1:1">
      <c r="A9240" s="555"/>
    </row>
    <row r="9241" spans="1:1">
      <c r="A9241" s="555"/>
    </row>
    <row r="9242" spans="1:1">
      <c r="A9242" s="555"/>
    </row>
    <row r="9243" spans="1:1">
      <c r="A9243" s="555"/>
    </row>
    <row r="9244" spans="1:1">
      <c r="A9244" s="555"/>
    </row>
    <row r="9245" spans="1:1">
      <c r="A9245" s="555"/>
    </row>
    <row r="9246" spans="1:1">
      <c r="A9246" s="555"/>
    </row>
    <row r="9247" spans="1:1">
      <c r="A9247" s="555"/>
    </row>
    <row r="9248" spans="1:1">
      <c r="A9248" s="555"/>
    </row>
    <row r="9249" spans="1:1">
      <c r="A9249" s="555"/>
    </row>
    <row r="9250" spans="1:1">
      <c r="A9250" s="555"/>
    </row>
    <row r="9251" spans="1:1">
      <c r="A9251" s="555"/>
    </row>
    <row r="9252" spans="1:1">
      <c r="A9252" s="555"/>
    </row>
    <row r="9253" spans="1:1">
      <c r="A9253" s="555"/>
    </row>
    <row r="9254" spans="1:1">
      <c r="A9254" s="555"/>
    </row>
    <row r="9255" spans="1:1">
      <c r="A9255" s="555"/>
    </row>
    <row r="9256" spans="1:1">
      <c r="A9256" s="555"/>
    </row>
    <row r="9257" spans="1:1">
      <c r="A9257" s="555"/>
    </row>
    <row r="9258" spans="1:1">
      <c r="A9258" s="555"/>
    </row>
    <row r="9259" spans="1:1">
      <c r="A9259" s="555"/>
    </row>
    <row r="9260" spans="1:1">
      <c r="A9260" s="555"/>
    </row>
    <row r="9261" spans="1:1">
      <c r="A9261" s="555"/>
    </row>
    <row r="9262" spans="1:1">
      <c r="A9262" s="555"/>
    </row>
    <row r="9263" spans="1:1">
      <c r="A9263" s="555"/>
    </row>
    <row r="9264" spans="1:1">
      <c r="A9264" s="555"/>
    </row>
    <row r="9265" spans="1:1">
      <c r="A9265" s="555"/>
    </row>
    <row r="9266" spans="1:1">
      <c r="A9266" s="555"/>
    </row>
    <row r="9267" spans="1:1">
      <c r="A9267" s="555"/>
    </row>
    <row r="9268" spans="1:1">
      <c r="A9268" s="555"/>
    </row>
    <row r="9269" spans="1:1">
      <c r="A9269" s="555"/>
    </row>
    <row r="9270" spans="1:1">
      <c r="A9270" s="555"/>
    </row>
    <row r="9271" spans="1:1">
      <c r="A9271" s="555"/>
    </row>
    <row r="9272" spans="1:1">
      <c r="A9272" s="555"/>
    </row>
    <row r="9273" spans="1:1">
      <c r="A9273" s="555"/>
    </row>
    <row r="9274" spans="1:1">
      <c r="A9274" s="555"/>
    </row>
    <row r="9275" spans="1:1">
      <c r="A9275" s="555"/>
    </row>
    <row r="9276" spans="1:1">
      <c r="A9276" s="555"/>
    </row>
    <row r="9277" spans="1:1">
      <c r="A9277" s="555"/>
    </row>
    <row r="9278" spans="1:1">
      <c r="A9278" s="555"/>
    </row>
    <row r="9279" spans="1:1">
      <c r="A9279" s="555"/>
    </row>
    <row r="9280" spans="1:1">
      <c r="A9280" s="555"/>
    </row>
    <row r="9281" spans="1:1">
      <c r="A9281" s="555"/>
    </row>
    <row r="9282" spans="1:1">
      <c r="A9282" s="555"/>
    </row>
    <row r="9283" spans="1:1">
      <c r="A9283" s="555"/>
    </row>
    <row r="9284" spans="1:1">
      <c r="A9284" s="555"/>
    </row>
    <row r="9285" spans="1:1">
      <c r="A9285" s="555"/>
    </row>
    <row r="9286" spans="1:1">
      <c r="A9286" s="555"/>
    </row>
    <row r="9287" spans="1:1">
      <c r="A9287" s="555"/>
    </row>
    <row r="9288" spans="1:1">
      <c r="A9288" s="555"/>
    </row>
    <row r="9289" spans="1:1">
      <c r="A9289" s="555"/>
    </row>
    <row r="9290" spans="1:1">
      <c r="A9290" s="555"/>
    </row>
    <row r="9291" spans="1:1">
      <c r="A9291" s="555"/>
    </row>
    <row r="9292" spans="1:1">
      <c r="A9292" s="555"/>
    </row>
    <row r="9293" spans="1:1">
      <c r="A9293" s="555"/>
    </row>
    <row r="9294" spans="1:1">
      <c r="A9294" s="555"/>
    </row>
    <row r="9295" spans="1:1">
      <c r="A9295" s="555"/>
    </row>
    <row r="9296" spans="1:1">
      <c r="A9296" s="555"/>
    </row>
    <row r="9297" spans="1:1">
      <c r="A9297" s="555"/>
    </row>
    <row r="9298" spans="1:1">
      <c r="A9298" s="555"/>
    </row>
    <row r="9299" spans="1:1">
      <c r="A9299" s="555"/>
    </row>
    <row r="9300" spans="1:1">
      <c r="A9300" s="555"/>
    </row>
    <row r="9301" spans="1:1">
      <c r="A9301" s="555"/>
    </row>
    <row r="9302" spans="1:1">
      <c r="A9302" s="555"/>
    </row>
    <row r="9303" spans="1:1">
      <c r="A9303" s="555"/>
    </row>
    <row r="9304" spans="1:1">
      <c r="A9304" s="555"/>
    </row>
    <row r="9305" spans="1:1">
      <c r="A9305" s="555"/>
    </row>
    <row r="9306" spans="1:1">
      <c r="A9306" s="555"/>
    </row>
    <row r="9307" spans="1:1">
      <c r="A9307" s="555"/>
    </row>
    <row r="9308" spans="1:1">
      <c r="A9308" s="555"/>
    </row>
    <row r="9309" spans="1:1">
      <c r="A9309" s="555"/>
    </row>
    <row r="9310" spans="1:1">
      <c r="A9310" s="555"/>
    </row>
    <row r="9311" spans="1:1">
      <c r="A9311" s="555"/>
    </row>
    <row r="9312" spans="1:1">
      <c r="A9312" s="555"/>
    </row>
    <row r="9313" spans="1:1">
      <c r="A9313" s="555"/>
    </row>
    <row r="9314" spans="1:1">
      <c r="A9314" s="555"/>
    </row>
    <row r="9315" spans="1:1">
      <c r="A9315" s="555"/>
    </row>
    <row r="9316" spans="1:1">
      <c r="A9316" s="555"/>
    </row>
    <row r="9317" spans="1:1">
      <c r="A9317" s="555"/>
    </row>
    <row r="9318" spans="1:1">
      <c r="A9318" s="555"/>
    </row>
    <row r="9319" spans="1:1">
      <c r="A9319" s="555"/>
    </row>
    <row r="9320" spans="1:1">
      <c r="A9320" s="555"/>
    </row>
    <row r="9321" spans="1:1">
      <c r="A9321" s="555"/>
    </row>
    <row r="9322" spans="1:1">
      <c r="A9322" s="555"/>
    </row>
    <row r="9323" spans="1:1">
      <c r="A9323" s="555"/>
    </row>
    <row r="9324" spans="1:1">
      <c r="A9324" s="555"/>
    </row>
    <row r="9325" spans="1:1">
      <c r="A9325" s="555"/>
    </row>
    <row r="9326" spans="1:1">
      <c r="A9326" s="555"/>
    </row>
    <row r="9327" spans="1:1">
      <c r="A9327" s="555"/>
    </row>
    <row r="9328" spans="1:1">
      <c r="A9328" s="555"/>
    </row>
    <row r="9329" spans="1:1">
      <c r="A9329" s="555"/>
    </row>
    <row r="9330" spans="1:1">
      <c r="A9330" s="555"/>
    </row>
    <row r="9331" spans="1:1">
      <c r="A9331" s="555"/>
    </row>
    <row r="9332" spans="1:1">
      <c r="A9332" s="555"/>
    </row>
    <row r="9333" spans="1:1">
      <c r="A9333" s="555"/>
    </row>
    <row r="9334" spans="1:1">
      <c r="A9334" s="555"/>
    </row>
    <row r="9335" spans="1:1">
      <c r="A9335" s="555"/>
    </row>
    <row r="9336" spans="1:1">
      <c r="A9336" s="555"/>
    </row>
    <row r="9337" spans="1:1">
      <c r="A9337" s="555"/>
    </row>
    <row r="9338" spans="1:1">
      <c r="A9338" s="555"/>
    </row>
    <row r="9339" spans="1:1">
      <c r="A9339" s="555"/>
    </row>
    <row r="9340" spans="1:1">
      <c r="A9340" s="555"/>
    </row>
    <row r="9341" spans="1:1">
      <c r="A9341" s="555"/>
    </row>
    <row r="9342" spans="1:1">
      <c r="A9342" s="555"/>
    </row>
    <row r="9343" spans="1:1">
      <c r="A9343" s="555"/>
    </row>
    <row r="9344" spans="1:1">
      <c r="A9344" s="555"/>
    </row>
    <row r="9345" spans="1:1">
      <c r="A9345" s="555"/>
    </row>
    <row r="9346" spans="1:1">
      <c r="A9346" s="555"/>
    </row>
    <row r="9347" spans="1:1">
      <c r="A9347" s="555"/>
    </row>
    <row r="9348" spans="1:1">
      <c r="A9348" s="555"/>
    </row>
    <row r="9349" spans="1:1">
      <c r="A9349" s="555"/>
    </row>
    <row r="9350" spans="1:1">
      <c r="A9350" s="555"/>
    </row>
    <row r="9351" spans="1:1">
      <c r="A9351" s="555"/>
    </row>
    <row r="9352" spans="1:1">
      <c r="A9352" s="555"/>
    </row>
    <row r="9353" spans="1:1">
      <c r="A9353" s="555"/>
    </row>
    <row r="9354" spans="1:1">
      <c r="A9354" s="555"/>
    </row>
    <row r="9355" spans="1:1">
      <c r="A9355" s="555"/>
    </row>
    <row r="9356" spans="1:1">
      <c r="A9356" s="555"/>
    </row>
    <row r="9357" spans="1:1">
      <c r="A9357" s="555"/>
    </row>
    <row r="9358" spans="1:1">
      <c r="A9358" s="555"/>
    </row>
    <row r="9359" spans="1:1">
      <c r="A9359" s="555"/>
    </row>
    <row r="9360" spans="1:1">
      <c r="A9360" s="555"/>
    </row>
    <row r="9361" spans="1:1">
      <c r="A9361" s="555"/>
    </row>
    <row r="9362" spans="1:1">
      <c r="A9362" s="555"/>
    </row>
    <row r="9363" spans="1:1">
      <c r="A9363" s="555"/>
    </row>
    <row r="9364" spans="1:1">
      <c r="A9364" s="555"/>
    </row>
    <row r="9365" spans="1:1">
      <c r="A9365" s="555"/>
    </row>
    <row r="9366" spans="1:1">
      <c r="A9366" s="555"/>
    </row>
    <row r="9367" spans="1:1">
      <c r="A9367" s="555"/>
    </row>
    <row r="9368" spans="1:1">
      <c r="A9368" s="555"/>
    </row>
    <row r="9369" spans="1:1">
      <c r="A9369" s="555"/>
    </row>
    <row r="9370" spans="1:1">
      <c r="A9370" s="555"/>
    </row>
    <row r="9371" spans="1:1">
      <c r="A9371" s="555"/>
    </row>
    <row r="9372" spans="1:1">
      <c r="A9372" s="555"/>
    </row>
    <row r="9373" spans="1:1">
      <c r="A9373" s="555"/>
    </row>
    <row r="9374" spans="1:1">
      <c r="A9374" s="555"/>
    </row>
    <row r="9375" spans="1:1">
      <c r="A9375" s="555"/>
    </row>
    <row r="9376" spans="1:1">
      <c r="A9376" s="555"/>
    </row>
    <row r="9377" spans="1:1">
      <c r="A9377" s="555"/>
    </row>
    <row r="9378" spans="1:1">
      <c r="A9378" s="555"/>
    </row>
    <row r="9379" spans="1:1">
      <c r="A9379" s="555"/>
    </row>
    <row r="9380" spans="1:1">
      <c r="A9380" s="555"/>
    </row>
    <row r="9381" spans="1:1">
      <c r="A9381" s="555"/>
    </row>
    <row r="9382" spans="1:1">
      <c r="A9382" s="555"/>
    </row>
    <row r="9383" spans="1:1">
      <c r="A9383" s="555"/>
    </row>
    <row r="9384" spans="1:1">
      <c r="A9384" s="555"/>
    </row>
    <row r="9385" spans="1:1">
      <c r="A9385" s="555"/>
    </row>
    <row r="9386" spans="1:1">
      <c r="A9386" s="555"/>
    </row>
    <row r="9387" spans="1:1">
      <c r="A9387" s="555"/>
    </row>
    <row r="9388" spans="1:1">
      <c r="A9388" s="555"/>
    </row>
    <row r="9389" spans="1:1">
      <c r="A9389" s="555"/>
    </row>
    <row r="9390" spans="1:1">
      <c r="A9390" s="555"/>
    </row>
    <row r="9391" spans="1:1">
      <c r="A9391" s="555"/>
    </row>
    <row r="9392" spans="1:1">
      <c r="A9392" s="555"/>
    </row>
    <row r="9393" spans="1:1">
      <c r="A9393" s="555"/>
    </row>
    <row r="9394" spans="1:1">
      <c r="A9394" s="555"/>
    </row>
    <row r="9395" spans="1:1">
      <c r="A9395" s="555"/>
    </row>
    <row r="9396" spans="1:1">
      <c r="A9396" s="555"/>
    </row>
    <row r="9397" spans="1:1">
      <c r="A9397" s="555"/>
    </row>
    <row r="9398" spans="1:1">
      <c r="A9398" s="555"/>
    </row>
    <row r="9399" spans="1:1">
      <c r="A9399" s="555"/>
    </row>
    <row r="9400" spans="1:1">
      <c r="A9400" s="555"/>
    </row>
    <row r="9401" spans="1:1">
      <c r="A9401" s="555"/>
    </row>
    <row r="9402" spans="1:1">
      <c r="A9402" s="555"/>
    </row>
    <row r="9403" spans="1:1">
      <c r="A9403" s="555"/>
    </row>
    <row r="9404" spans="1:1">
      <c r="A9404" s="555"/>
    </row>
    <row r="9405" spans="1:1">
      <c r="A9405" s="555"/>
    </row>
    <row r="9406" spans="1:1">
      <c r="A9406" s="555"/>
    </row>
    <row r="9407" spans="1:1">
      <c r="A9407" s="555"/>
    </row>
    <row r="9408" spans="1:1">
      <c r="A9408" s="555"/>
    </row>
    <row r="9409" spans="1:1">
      <c r="A9409" s="555"/>
    </row>
    <row r="9410" spans="1:1">
      <c r="A9410" s="555"/>
    </row>
    <row r="9411" spans="1:1">
      <c r="A9411" s="555"/>
    </row>
    <row r="9412" spans="1:1">
      <c r="A9412" s="555"/>
    </row>
    <row r="9413" spans="1:1">
      <c r="A9413" s="555"/>
    </row>
    <row r="9414" spans="1:1">
      <c r="A9414" s="555"/>
    </row>
    <row r="9415" spans="1:1">
      <c r="A9415" s="555"/>
    </row>
    <row r="9416" spans="1:1">
      <c r="A9416" s="555"/>
    </row>
    <row r="9417" spans="1:1">
      <c r="A9417" s="555"/>
    </row>
    <row r="9418" spans="1:1">
      <c r="A9418" s="555"/>
    </row>
    <row r="9419" spans="1:1">
      <c r="A9419" s="555"/>
    </row>
    <row r="9420" spans="1:1">
      <c r="A9420" s="555"/>
    </row>
    <row r="9421" spans="1:1">
      <c r="A9421" s="555"/>
    </row>
    <row r="9422" spans="1:1">
      <c r="A9422" s="555"/>
    </row>
    <row r="9423" spans="1:1">
      <c r="A9423" s="555"/>
    </row>
    <row r="9424" spans="1:1">
      <c r="A9424" s="555"/>
    </row>
    <row r="9425" spans="1:1">
      <c r="A9425" s="555"/>
    </row>
    <row r="9426" spans="1:1">
      <c r="A9426" s="555"/>
    </row>
    <row r="9427" spans="1:1">
      <c r="A9427" s="555"/>
    </row>
    <row r="9428" spans="1:1">
      <c r="A9428" s="555"/>
    </row>
    <row r="9429" spans="1:1">
      <c r="A9429" s="555"/>
    </row>
    <row r="9430" spans="1:1">
      <c r="A9430" s="555"/>
    </row>
    <row r="9431" spans="1:1">
      <c r="A9431" s="555"/>
    </row>
    <row r="9432" spans="1:1">
      <c r="A9432" s="555"/>
    </row>
    <row r="9433" spans="1:1">
      <c r="A9433" s="555"/>
    </row>
    <row r="9434" spans="1:1">
      <c r="A9434" s="555"/>
    </row>
    <row r="9435" spans="1:1">
      <c r="A9435" s="555"/>
    </row>
    <row r="9436" spans="1:1">
      <c r="A9436" s="555"/>
    </row>
    <row r="9437" spans="1:1">
      <c r="A9437" s="555"/>
    </row>
    <row r="9438" spans="1:1">
      <c r="A9438" s="555"/>
    </row>
    <row r="9439" spans="1:1">
      <c r="A9439" s="555"/>
    </row>
    <row r="9440" spans="1:1">
      <c r="A9440" s="555"/>
    </row>
    <row r="9441" spans="1:1">
      <c r="A9441" s="555"/>
    </row>
    <row r="9442" spans="1:1">
      <c r="A9442" s="555"/>
    </row>
    <row r="9443" spans="1:1">
      <c r="A9443" s="555"/>
    </row>
    <row r="9444" spans="1:1">
      <c r="A9444" s="555"/>
    </row>
    <row r="9445" spans="1:1">
      <c r="A9445" s="555"/>
    </row>
    <row r="9446" spans="1:1">
      <c r="A9446" s="555"/>
    </row>
    <row r="9447" spans="1:1">
      <c r="A9447" s="555"/>
    </row>
    <row r="9448" spans="1:1">
      <c r="A9448" s="555"/>
    </row>
    <row r="9449" spans="1:1">
      <c r="A9449" s="555"/>
    </row>
    <row r="9450" spans="1:1">
      <c r="A9450" s="555"/>
    </row>
    <row r="9451" spans="1:1">
      <c r="A9451" s="555"/>
    </row>
    <row r="9452" spans="1:1">
      <c r="A9452" s="555"/>
    </row>
    <row r="9453" spans="1:1">
      <c r="A9453" s="555"/>
    </row>
    <row r="9454" spans="1:1">
      <c r="A9454" s="555"/>
    </row>
    <row r="9455" spans="1:1">
      <c r="A9455" s="555"/>
    </row>
    <row r="9456" spans="1:1">
      <c r="A9456" s="555"/>
    </row>
    <row r="9457" spans="1:1">
      <c r="A9457" s="555"/>
    </row>
    <row r="9458" spans="1:1">
      <c r="A9458" s="555"/>
    </row>
    <row r="9459" spans="1:1">
      <c r="A9459" s="555"/>
    </row>
    <row r="9460" spans="1:1">
      <c r="A9460" s="555"/>
    </row>
    <row r="9461" spans="1:1">
      <c r="A9461" s="555"/>
    </row>
    <row r="9462" spans="1:1">
      <c r="A9462" s="555"/>
    </row>
    <row r="9463" spans="1:1">
      <c r="A9463" s="555"/>
    </row>
    <row r="9464" spans="1:1">
      <c r="A9464" s="555"/>
    </row>
    <row r="9465" spans="1:1">
      <c r="A9465" s="555"/>
    </row>
    <row r="9466" spans="1:1">
      <c r="A9466" s="555"/>
    </row>
    <row r="9467" spans="1:1">
      <c r="A9467" s="555"/>
    </row>
    <row r="9468" spans="1:1">
      <c r="A9468" s="555"/>
    </row>
    <row r="9469" spans="1:1">
      <c r="A9469" s="555"/>
    </row>
    <row r="9470" spans="1:1">
      <c r="A9470" s="555"/>
    </row>
    <row r="9471" spans="1:1">
      <c r="A9471" s="555"/>
    </row>
    <row r="9472" spans="1:1">
      <c r="A9472" s="555"/>
    </row>
    <row r="9473" spans="1:1">
      <c r="A9473" s="555"/>
    </row>
    <row r="9474" spans="1:1">
      <c r="A9474" s="555"/>
    </row>
    <row r="9475" spans="1:1">
      <c r="A9475" s="555"/>
    </row>
    <row r="9476" spans="1:1">
      <c r="A9476" s="555"/>
    </row>
    <row r="9477" spans="1:1">
      <c r="A9477" s="555"/>
    </row>
    <row r="9478" spans="1:1">
      <c r="A9478" s="555"/>
    </row>
    <row r="9479" spans="1:1">
      <c r="A9479" s="555"/>
    </row>
    <row r="9480" spans="1:1">
      <c r="A9480" s="555"/>
    </row>
    <row r="9481" spans="1:1">
      <c r="A9481" s="555"/>
    </row>
    <row r="9482" spans="1:1">
      <c r="A9482" s="555"/>
    </row>
    <row r="9483" spans="1:1">
      <c r="A9483" s="555"/>
    </row>
    <row r="9484" spans="1:1">
      <c r="A9484" s="555"/>
    </row>
    <row r="9485" spans="1:1">
      <c r="A9485" s="555"/>
    </row>
    <row r="9486" spans="1:1">
      <c r="A9486" s="555"/>
    </row>
    <row r="9487" spans="1:1">
      <c r="A9487" s="555"/>
    </row>
    <row r="9488" spans="1:1">
      <c r="A9488" s="555"/>
    </row>
    <row r="9489" spans="1:1">
      <c r="A9489" s="555"/>
    </row>
    <row r="9490" spans="1:1">
      <c r="A9490" s="555"/>
    </row>
    <row r="9491" spans="1:1">
      <c r="A9491" s="555"/>
    </row>
    <row r="9492" spans="1:1">
      <c r="A9492" s="555"/>
    </row>
    <row r="9493" spans="1:1">
      <c r="A9493" s="555"/>
    </row>
    <row r="9494" spans="1:1">
      <c r="A9494" s="555"/>
    </row>
    <row r="9495" spans="1:1">
      <c r="A9495" s="555"/>
    </row>
    <row r="9496" spans="1:1">
      <c r="A9496" s="555"/>
    </row>
    <row r="9497" spans="1:1">
      <c r="A9497" s="555"/>
    </row>
    <row r="9498" spans="1:1">
      <c r="A9498" s="555"/>
    </row>
    <row r="9499" spans="1:1">
      <c r="A9499" s="555"/>
    </row>
    <row r="9500" spans="1:1">
      <c r="A9500" s="555"/>
    </row>
    <row r="9501" spans="1:1">
      <c r="A9501" s="555"/>
    </row>
    <row r="9502" spans="1:1">
      <c r="A9502" s="555"/>
    </row>
    <row r="9503" spans="1:1">
      <c r="A9503" s="555"/>
    </row>
    <row r="9504" spans="1:1">
      <c r="A9504" s="555"/>
    </row>
    <row r="9505" spans="1:1">
      <c r="A9505" s="555"/>
    </row>
    <row r="9506" spans="1:1">
      <c r="A9506" s="555"/>
    </row>
    <row r="9507" spans="1:1">
      <c r="A9507" s="555"/>
    </row>
    <row r="9508" spans="1:1">
      <c r="A9508" s="555"/>
    </row>
    <row r="9509" spans="1:1">
      <c r="A9509" s="555"/>
    </row>
    <row r="9510" spans="1:1">
      <c r="A9510" s="555"/>
    </row>
    <row r="9511" spans="1:1">
      <c r="A9511" s="555"/>
    </row>
    <row r="9512" spans="1:1">
      <c r="A9512" s="555"/>
    </row>
    <row r="9513" spans="1:1">
      <c r="A9513" s="555"/>
    </row>
    <row r="9514" spans="1:1">
      <c r="A9514" s="555"/>
    </row>
    <row r="9515" spans="1:1">
      <c r="A9515" s="555"/>
    </row>
    <row r="9516" spans="1:1">
      <c r="A9516" s="555"/>
    </row>
    <row r="9517" spans="1:1">
      <c r="A9517" s="555"/>
    </row>
    <row r="9518" spans="1:1">
      <c r="A9518" s="555"/>
    </row>
    <row r="9519" spans="1:1">
      <c r="A9519" s="555"/>
    </row>
    <row r="9520" spans="1:1">
      <c r="A9520" s="555"/>
    </row>
    <row r="9521" spans="1:1">
      <c r="A9521" s="555"/>
    </row>
    <row r="9522" spans="1:1">
      <c r="A9522" s="555"/>
    </row>
    <row r="9523" spans="1:1">
      <c r="A9523" s="555"/>
    </row>
    <row r="9524" spans="1:1">
      <c r="A9524" s="555"/>
    </row>
    <row r="9525" spans="1:1">
      <c r="A9525" s="555"/>
    </row>
    <row r="9526" spans="1:1">
      <c r="A9526" s="555"/>
    </row>
    <row r="9527" spans="1:1">
      <c r="A9527" s="555"/>
    </row>
    <row r="9528" spans="1:1">
      <c r="A9528" s="555"/>
    </row>
    <row r="9529" spans="1:1">
      <c r="A9529" s="555"/>
    </row>
    <row r="9530" spans="1:1">
      <c r="A9530" s="555"/>
    </row>
    <row r="9531" spans="1:1">
      <c r="A9531" s="555"/>
    </row>
    <row r="9532" spans="1:1">
      <c r="A9532" s="555"/>
    </row>
    <row r="9533" spans="1:1">
      <c r="A9533" s="555"/>
    </row>
    <row r="9534" spans="1:1">
      <c r="A9534" s="555"/>
    </row>
    <row r="9535" spans="1:1">
      <c r="A9535" s="555"/>
    </row>
    <row r="9536" spans="1:1">
      <c r="A9536" s="555"/>
    </row>
    <row r="9537" spans="1:1">
      <c r="A9537" s="555"/>
    </row>
    <row r="9538" spans="1:1">
      <c r="A9538" s="555"/>
    </row>
    <row r="9539" spans="1:1">
      <c r="A9539" s="555"/>
    </row>
    <row r="9540" spans="1:1">
      <c r="A9540" s="555"/>
    </row>
    <row r="9541" spans="1:1">
      <c r="A9541" s="555"/>
    </row>
    <row r="9542" spans="1:1">
      <c r="A9542" s="555"/>
    </row>
    <row r="9543" spans="1:1">
      <c r="A9543" s="555"/>
    </row>
    <row r="9544" spans="1:1">
      <c r="A9544" s="555"/>
    </row>
    <row r="9545" spans="1:1">
      <c r="A9545" s="555"/>
    </row>
    <row r="9546" spans="1:1">
      <c r="A9546" s="555"/>
    </row>
    <row r="9547" spans="1:1">
      <c r="A9547" s="555"/>
    </row>
    <row r="9548" spans="1:1">
      <c r="A9548" s="555"/>
    </row>
    <row r="9549" spans="1:1">
      <c r="A9549" s="555"/>
    </row>
    <row r="9550" spans="1:1">
      <c r="A9550" s="555"/>
    </row>
    <row r="9551" spans="1:1">
      <c r="A9551" s="555"/>
    </row>
    <row r="9552" spans="1:1">
      <c r="A9552" s="555"/>
    </row>
    <row r="9553" spans="1:1">
      <c r="A9553" s="555"/>
    </row>
    <row r="9554" spans="1:1">
      <c r="A9554" s="555"/>
    </row>
    <row r="9555" spans="1:1">
      <c r="A9555" s="555"/>
    </row>
    <row r="9556" spans="1:1">
      <c r="A9556" s="555"/>
    </row>
    <row r="9557" spans="1:1">
      <c r="A9557" s="555"/>
    </row>
    <row r="9558" spans="1:1">
      <c r="A9558" s="555"/>
    </row>
    <row r="9559" spans="1:1">
      <c r="A9559" s="555"/>
    </row>
    <row r="9560" spans="1:1">
      <c r="A9560" s="555"/>
    </row>
    <row r="9561" spans="1:1">
      <c r="A9561" s="555"/>
    </row>
    <row r="9562" spans="1:1">
      <c r="A9562" s="555"/>
    </row>
    <row r="9563" spans="1:1">
      <c r="A9563" s="555"/>
    </row>
    <row r="9564" spans="1:1">
      <c r="A9564" s="555"/>
    </row>
    <row r="9565" spans="1:1">
      <c r="A9565" s="555"/>
    </row>
    <row r="9566" spans="1:1">
      <c r="A9566" s="555"/>
    </row>
    <row r="9567" spans="1:1">
      <c r="A9567" s="555"/>
    </row>
    <row r="9568" spans="1:1">
      <c r="A9568" s="555"/>
    </row>
    <row r="9569" spans="1:1">
      <c r="A9569" s="555"/>
    </row>
    <row r="9570" spans="1:1">
      <c r="A9570" s="555"/>
    </row>
    <row r="9571" spans="1:1">
      <c r="A9571" s="555"/>
    </row>
    <row r="9572" spans="1:1">
      <c r="A9572" s="555"/>
    </row>
    <row r="9573" spans="1:1">
      <c r="A9573" s="555"/>
    </row>
    <row r="9574" spans="1:1">
      <c r="A9574" s="555"/>
    </row>
    <row r="9575" spans="1:1">
      <c r="A9575" s="555"/>
    </row>
    <row r="9576" spans="1:1">
      <c r="A9576" s="555"/>
    </row>
    <row r="9577" spans="1:1">
      <c r="A9577" s="555"/>
    </row>
    <row r="9578" spans="1:1">
      <c r="A9578" s="555"/>
    </row>
    <row r="9579" spans="1:1">
      <c r="A9579" s="555"/>
    </row>
    <row r="9580" spans="1:1">
      <c r="A9580" s="555"/>
    </row>
    <row r="9581" spans="1:1">
      <c r="A9581" s="555"/>
    </row>
    <row r="9582" spans="1:1">
      <c r="A9582" s="555"/>
    </row>
    <row r="9583" spans="1:1">
      <c r="A9583" s="555"/>
    </row>
    <row r="9584" spans="1:1">
      <c r="A9584" s="555"/>
    </row>
    <row r="9585" spans="1:1">
      <c r="A9585" s="555"/>
    </row>
    <row r="9586" spans="1:1">
      <c r="A9586" s="555"/>
    </row>
    <row r="9587" spans="1:1">
      <c r="A9587" s="555"/>
    </row>
    <row r="9588" spans="1:1">
      <c r="A9588" s="555"/>
    </row>
    <row r="9589" spans="1:1">
      <c r="A9589" s="555"/>
    </row>
    <row r="9590" spans="1:1">
      <c r="A9590" s="555"/>
    </row>
    <row r="9591" spans="1:1">
      <c r="A9591" s="555"/>
    </row>
    <row r="9592" spans="1:1">
      <c r="A9592" s="555"/>
    </row>
    <row r="9593" spans="1:1">
      <c r="A9593" s="555"/>
    </row>
    <row r="9594" spans="1:1">
      <c r="A9594" s="555"/>
    </row>
    <row r="9595" spans="1:1">
      <c r="A9595" s="555"/>
    </row>
    <row r="9596" spans="1:1">
      <c r="A9596" s="555"/>
    </row>
    <row r="9597" spans="1:1">
      <c r="A9597" s="555"/>
    </row>
    <row r="9598" spans="1:1">
      <c r="A9598" s="555"/>
    </row>
    <row r="9599" spans="1:1">
      <c r="A9599" s="555"/>
    </row>
    <row r="9600" spans="1:1">
      <c r="A9600" s="555"/>
    </row>
    <row r="9601" spans="1:1">
      <c r="A9601" s="555"/>
    </row>
    <row r="9602" spans="1:1">
      <c r="A9602" s="555"/>
    </row>
    <row r="9603" spans="1:1">
      <c r="A9603" s="555"/>
    </row>
    <row r="9604" spans="1:1">
      <c r="A9604" s="555"/>
    </row>
    <row r="9605" spans="1:1">
      <c r="A9605" s="555"/>
    </row>
    <row r="9606" spans="1:1">
      <c r="A9606" s="555"/>
    </row>
    <row r="9607" spans="1:1">
      <c r="A9607" s="555"/>
    </row>
    <row r="9608" spans="1:1">
      <c r="A9608" s="555"/>
    </row>
    <row r="9609" spans="1:1">
      <c r="A9609" s="555"/>
    </row>
    <row r="9610" spans="1:1">
      <c r="A9610" s="555"/>
    </row>
    <row r="9611" spans="1:1">
      <c r="A9611" s="555"/>
    </row>
    <row r="9612" spans="1:1">
      <c r="A9612" s="555"/>
    </row>
    <row r="9613" spans="1:1">
      <c r="A9613" s="555"/>
    </row>
    <row r="9614" spans="1:1">
      <c r="A9614" s="555"/>
    </row>
    <row r="9615" spans="1:1">
      <c r="A9615" s="555"/>
    </row>
    <row r="9616" spans="1:1">
      <c r="A9616" s="555"/>
    </row>
    <row r="9617" spans="1:1">
      <c r="A9617" s="555"/>
    </row>
    <row r="9618" spans="1:1">
      <c r="A9618" s="555"/>
    </row>
    <row r="9619" spans="1:1">
      <c r="A9619" s="555"/>
    </row>
    <row r="9620" spans="1:1">
      <c r="A9620" s="555"/>
    </row>
    <row r="9621" spans="1:1">
      <c r="A9621" s="555"/>
    </row>
    <row r="9622" spans="1:1">
      <c r="A9622" s="555"/>
    </row>
    <row r="9623" spans="1:1">
      <c r="A9623" s="555"/>
    </row>
    <row r="9624" spans="1:1">
      <c r="A9624" s="555"/>
    </row>
    <row r="9625" spans="1:1">
      <c r="A9625" s="555"/>
    </row>
    <row r="9626" spans="1:1">
      <c r="A9626" s="555"/>
    </row>
    <row r="9627" spans="1:1">
      <c r="A9627" s="555"/>
    </row>
    <row r="9628" spans="1:1">
      <c r="A9628" s="555"/>
    </row>
    <row r="9629" spans="1:1">
      <c r="A9629" s="555"/>
    </row>
    <row r="9630" spans="1:1">
      <c r="A9630" s="555"/>
    </row>
    <row r="9631" spans="1:1">
      <c r="A9631" s="555"/>
    </row>
    <row r="9632" spans="1:1">
      <c r="A9632" s="555"/>
    </row>
    <row r="9633" spans="1:1">
      <c r="A9633" s="555"/>
    </row>
    <row r="9634" spans="1:1">
      <c r="A9634" s="555"/>
    </row>
    <row r="9635" spans="1:1">
      <c r="A9635" s="555"/>
    </row>
    <row r="9636" spans="1:1">
      <c r="A9636" s="555"/>
    </row>
    <row r="9637" spans="1:1">
      <c r="A9637" s="555"/>
    </row>
    <row r="9638" spans="1:1">
      <c r="A9638" s="555"/>
    </row>
    <row r="9639" spans="1:1">
      <c r="A9639" s="555"/>
    </row>
    <row r="9640" spans="1:1">
      <c r="A9640" s="555"/>
    </row>
    <row r="9641" spans="1:1">
      <c r="A9641" s="555"/>
    </row>
    <row r="9642" spans="1:1">
      <c r="A9642" s="555"/>
    </row>
    <row r="9643" spans="1:1">
      <c r="A9643" s="555"/>
    </row>
    <row r="9644" spans="1:1">
      <c r="A9644" s="555"/>
    </row>
    <row r="9645" spans="1:1">
      <c r="A9645" s="555"/>
    </row>
    <row r="9646" spans="1:1">
      <c r="A9646" s="555"/>
    </row>
    <row r="9647" spans="1:1">
      <c r="A9647" s="555"/>
    </row>
    <row r="9648" spans="1:1">
      <c r="A9648" s="555"/>
    </row>
    <row r="9649" spans="1:1">
      <c r="A9649" s="555"/>
    </row>
    <row r="9650" spans="1:1">
      <c r="A9650" s="555"/>
    </row>
    <row r="9651" spans="1:1">
      <c r="A9651" s="555"/>
    </row>
    <row r="9652" spans="1:1">
      <c r="A9652" s="555"/>
    </row>
    <row r="9653" spans="1:1">
      <c r="A9653" s="555"/>
    </row>
    <row r="9654" spans="1:1">
      <c r="A9654" s="555"/>
    </row>
    <row r="9655" spans="1:1">
      <c r="A9655" s="555"/>
    </row>
    <row r="9656" spans="1:1">
      <c r="A9656" s="555"/>
    </row>
    <row r="9657" spans="1:1">
      <c r="A9657" s="555"/>
    </row>
    <row r="9658" spans="1:1">
      <c r="A9658" s="555"/>
    </row>
    <row r="9659" spans="1:1">
      <c r="A9659" s="555"/>
    </row>
    <row r="9660" spans="1:1">
      <c r="A9660" s="555"/>
    </row>
    <row r="9661" spans="1:1">
      <c r="A9661" s="555"/>
    </row>
    <row r="9662" spans="1:1">
      <c r="A9662" s="555"/>
    </row>
    <row r="9663" spans="1:1">
      <c r="A9663" s="555"/>
    </row>
    <row r="9664" spans="1:1">
      <c r="A9664" s="555"/>
    </row>
    <row r="9665" spans="1:1">
      <c r="A9665" s="555"/>
    </row>
    <row r="9666" spans="1:1">
      <c r="A9666" s="555"/>
    </row>
    <row r="9667" spans="1:1">
      <c r="A9667" s="555"/>
    </row>
    <row r="9668" spans="1:1">
      <c r="A9668" s="555"/>
    </row>
    <row r="9669" spans="1:1">
      <c r="A9669" s="555"/>
    </row>
    <row r="9670" spans="1:1">
      <c r="A9670" s="555"/>
    </row>
    <row r="9671" spans="1:1">
      <c r="A9671" s="555"/>
    </row>
    <row r="9672" spans="1:1">
      <c r="A9672" s="555"/>
    </row>
    <row r="9673" spans="1:1">
      <c r="A9673" s="555"/>
    </row>
    <row r="9674" spans="1:1">
      <c r="A9674" s="555"/>
    </row>
    <row r="9675" spans="1:1">
      <c r="A9675" s="555"/>
    </row>
    <row r="9676" spans="1:1">
      <c r="A9676" s="555"/>
    </row>
    <row r="9677" spans="1:1">
      <c r="A9677" s="555"/>
    </row>
    <row r="9678" spans="1:1">
      <c r="A9678" s="555"/>
    </row>
    <row r="9679" spans="1:1">
      <c r="A9679" s="555"/>
    </row>
    <row r="9680" spans="1:1">
      <c r="A9680" s="555"/>
    </row>
    <row r="9681" spans="1:1">
      <c r="A9681" s="555"/>
    </row>
    <row r="9682" spans="1:1">
      <c r="A9682" s="555"/>
    </row>
    <row r="9683" spans="1:1">
      <c r="A9683" s="555"/>
    </row>
    <row r="9684" spans="1:1">
      <c r="A9684" s="555"/>
    </row>
    <row r="9685" spans="1:1">
      <c r="A9685" s="555"/>
    </row>
    <row r="9686" spans="1:1">
      <c r="A9686" s="555"/>
    </row>
    <row r="9687" spans="1:1">
      <c r="A9687" s="555"/>
    </row>
    <row r="9688" spans="1:1">
      <c r="A9688" s="555"/>
    </row>
    <row r="9689" spans="1:1">
      <c r="A9689" s="555"/>
    </row>
    <row r="9690" spans="1:1">
      <c r="A9690" s="555"/>
    </row>
    <row r="9691" spans="1:1">
      <c r="A9691" s="555"/>
    </row>
    <row r="9692" spans="1:1">
      <c r="A9692" s="555"/>
    </row>
    <row r="9693" spans="1:1">
      <c r="A9693" s="555"/>
    </row>
    <row r="9694" spans="1:1">
      <c r="A9694" s="555"/>
    </row>
    <row r="9695" spans="1:1">
      <c r="A9695" s="555"/>
    </row>
    <row r="9696" spans="1:1">
      <c r="A9696" s="555"/>
    </row>
    <row r="9697" spans="1:1">
      <c r="A9697" s="555"/>
    </row>
    <row r="9698" spans="1:1">
      <c r="A9698" s="555"/>
    </row>
    <row r="9699" spans="1:1">
      <c r="A9699" s="555"/>
    </row>
    <row r="9700" spans="1:1">
      <c r="A9700" s="555"/>
    </row>
    <row r="9701" spans="1:1">
      <c r="A9701" s="555"/>
    </row>
    <row r="9702" spans="1:1">
      <c r="A9702" s="555"/>
    </row>
    <row r="9703" spans="1:1">
      <c r="A9703" s="555"/>
    </row>
    <row r="9704" spans="1:1">
      <c r="A9704" s="555"/>
    </row>
    <row r="9705" spans="1:1">
      <c r="A9705" s="555"/>
    </row>
    <row r="9706" spans="1:1">
      <c r="A9706" s="555"/>
    </row>
    <row r="9707" spans="1:1">
      <c r="A9707" s="555"/>
    </row>
    <row r="9708" spans="1:1">
      <c r="A9708" s="555"/>
    </row>
    <row r="9709" spans="1:1">
      <c r="A9709" s="555"/>
    </row>
    <row r="9710" spans="1:1">
      <c r="A9710" s="555"/>
    </row>
    <row r="9711" spans="1:1">
      <c r="A9711" s="555"/>
    </row>
    <row r="9712" spans="1:1">
      <c r="A9712" s="555"/>
    </row>
    <row r="9713" spans="1:1">
      <c r="A9713" s="555"/>
    </row>
    <row r="9714" spans="1:1">
      <c r="A9714" s="555"/>
    </row>
    <row r="9715" spans="1:1">
      <c r="A9715" s="555"/>
    </row>
    <row r="9716" spans="1:1">
      <c r="A9716" s="555"/>
    </row>
    <row r="9717" spans="1:1">
      <c r="A9717" s="555"/>
    </row>
    <row r="9718" spans="1:1">
      <c r="A9718" s="555"/>
    </row>
    <row r="9719" spans="1:1">
      <c r="A9719" s="555"/>
    </row>
    <row r="9720" spans="1:1">
      <c r="A9720" s="555"/>
    </row>
    <row r="9721" spans="1:1">
      <c r="A9721" s="555"/>
    </row>
    <row r="9722" spans="1:1">
      <c r="A9722" s="555"/>
    </row>
    <row r="9723" spans="1:1">
      <c r="A9723" s="555"/>
    </row>
    <row r="9724" spans="1:1">
      <c r="A9724" s="555"/>
    </row>
    <row r="9725" spans="1:1">
      <c r="A9725" s="555"/>
    </row>
    <row r="9726" spans="1:1">
      <c r="A9726" s="555"/>
    </row>
    <row r="9727" spans="1:1">
      <c r="A9727" s="555"/>
    </row>
    <row r="9728" spans="1:1">
      <c r="A9728" s="555"/>
    </row>
    <row r="9729" spans="1:1">
      <c r="A9729" s="555"/>
    </row>
    <row r="9730" spans="1:1">
      <c r="A9730" s="555"/>
    </row>
    <row r="9731" spans="1:1">
      <c r="A9731" s="555"/>
    </row>
    <row r="9732" spans="1:1">
      <c r="A9732" s="555"/>
    </row>
    <row r="9733" spans="1:1">
      <c r="A9733" s="555"/>
    </row>
    <row r="9734" spans="1:1">
      <c r="A9734" s="555"/>
    </row>
    <row r="9735" spans="1:1">
      <c r="A9735" s="555"/>
    </row>
    <row r="9736" spans="1:1">
      <c r="A9736" s="555"/>
    </row>
    <row r="9737" spans="1:1">
      <c r="A9737" s="555"/>
    </row>
    <row r="9738" spans="1:1">
      <c r="A9738" s="555"/>
    </row>
    <row r="9739" spans="1:1">
      <c r="A9739" s="555"/>
    </row>
    <row r="9740" spans="1:1">
      <c r="A9740" s="555"/>
    </row>
    <row r="9741" spans="1:1">
      <c r="A9741" s="555"/>
    </row>
    <row r="9742" spans="1:1">
      <c r="A9742" s="555"/>
    </row>
    <row r="9743" spans="1:1">
      <c r="A9743" s="555"/>
    </row>
    <row r="9744" spans="1:1">
      <c r="A9744" s="555"/>
    </row>
    <row r="9745" spans="1:1">
      <c r="A9745" s="555"/>
    </row>
    <row r="9746" spans="1:1">
      <c r="A9746" s="555"/>
    </row>
    <row r="9747" spans="1:1">
      <c r="A9747" s="555"/>
    </row>
    <row r="9748" spans="1:1">
      <c r="A9748" s="555"/>
    </row>
    <row r="9749" spans="1:1">
      <c r="A9749" s="555"/>
    </row>
    <row r="9750" spans="1:1">
      <c r="A9750" s="555"/>
    </row>
    <row r="9751" spans="1:1">
      <c r="A9751" s="555"/>
    </row>
    <row r="9752" spans="1:1">
      <c r="A9752" s="555"/>
    </row>
    <row r="9753" spans="1:1">
      <c r="A9753" s="555"/>
    </row>
    <row r="9754" spans="1:1">
      <c r="A9754" s="555"/>
    </row>
    <row r="9755" spans="1:1">
      <c r="A9755" s="555"/>
    </row>
    <row r="9756" spans="1:1">
      <c r="A9756" s="555"/>
    </row>
    <row r="9757" spans="1:1">
      <c r="A9757" s="555"/>
    </row>
    <row r="9758" spans="1:1">
      <c r="A9758" s="555"/>
    </row>
    <row r="9759" spans="1:1">
      <c r="A9759" s="555"/>
    </row>
    <row r="9760" spans="1:1">
      <c r="A9760" s="555"/>
    </row>
    <row r="9761" spans="1:1">
      <c r="A9761" s="555"/>
    </row>
    <row r="9762" spans="1:1">
      <c r="A9762" s="555"/>
    </row>
    <row r="9763" spans="1:1">
      <c r="A9763" s="555"/>
    </row>
    <row r="9764" spans="1:1">
      <c r="A9764" s="555"/>
    </row>
    <row r="9765" spans="1:1">
      <c r="A9765" s="555"/>
    </row>
    <row r="9766" spans="1:1">
      <c r="A9766" s="555"/>
    </row>
    <row r="9767" spans="1:1">
      <c r="A9767" s="555"/>
    </row>
    <row r="9768" spans="1:1">
      <c r="A9768" s="555"/>
    </row>
    <row r="9769" spans="1:1">
      <c r="A9769" s="555"/>
    </row>
    <row r="9770" spans="1:1">
      <c r="A9770" s="555"/>
    </row>
    <row r="9771" spans="1:1">
      <c r="A9771" s="555"/>
    </row>
    <row r="9772" spans="1:1">
      <c r="A9772" s="555"/>
    </row>
    <row r="9773" spans="1:1">
      <c r="A9773" s="555"/>
    </row>
    <row r="9774" spans="1:1">
      <c r="A9774" s="555"/>
    </row>
    <row r="9775" spans="1:1">
      <c r="A9775" s="555"/>
    </row>
    <row r="9776" spans="1:1">
      <c r="A9776" s="555"/>
    </row>
    <row r="9777" spans="1:1">
      <c r="A9777" s="555"/>
    </row>
    <row r="9778" spans="1:1">
      <c r="A9778" s="555"/>
    </row>
    <row r="9779" spans="1:1">
      <c r="A9779" s="555"/>
    </row>
    <row r="9780" spans="1:1">
      <c r="A9780" s="555"/>
    </row>
    <row r="9781" spans="1:1">
      <c r="A9781" s="555"/>
    </row>
    <row r="9782" spans="1:1">
      <c r="A9782" s="555"/>
    </row>
    <row r="9783" spans="1:1">
      <c r="A9783" s="555"/>
    </row>
    <row r="9784" spans="1:1">
      <c r="A9784" s="555"/>
    </row>
    <row r="9785" spans="1:1">
      <c r="A9785" s="555"/>
    </row>
    <row r="9786" spans="1:1">
      <c r="A9786" s="555"/>
    </row>
    <row r="9787" spans="1:1">
      <c r="A9787" s="555"/>
    </row>
    <row r="9788" spans="1:1">
      <c r="A9788" s="555"/>
    </row>
    <row r="9789" spans="1:1">
      <c r="A9789" s="555"/>
    </row>
    <row r="9790" spans="1:1">
      <c r="A9790" s="555"/>
    </row>
    <row r="9791" spans="1:1">
      <c r="A9791" s="555"/>
    </row>
    <row r="9792" spans="1:1">
      <c r="A9792" s="555"/>
    </row>
    <row r="9793" spans="1:1">
      <c r="A9793" s="555"/>
    </row>
    <row r="9794" spans="1:1">
      <c r="A9794" s="555"/>
    </row>
    <row r="9795" spans="1:1">
      <c r="A9795" s="555"/>
    </row>
    <row r="9796" spans="1:1">
      <c r="A9796" s="555"/>
    </row>
    <row r="9797" spans="1:1">
      <c r="A9797" s="555"/>
    </row>
    <row r="9798" spans="1:1">
      <c r="A9798" s="555"/>
    </row>
    <row r="9799" spans="1:1">
      <c r="A9799" s="555"/>
    </row>
    <row r="9800" spans="1:1">
      <c r="A9800" s="555"/>
    </row>
    <row r="9801" spans="1:1">
      <c r="A9801" s="555"/>
    </row>
    <row r="9802" spans="1:1">
      <c r="A9802" s="555"/>
    </row>
    <row r="9803" spans="1:1">
      <c r="A9803" s="555"/>
    </row>
    <row r="9804" spans="1:1">
      <c r="A9804" s="555"/>
    </row>
    <row r="9805" spans="1:1">
      <c r="A9805" s="555"/>
    </row>
    <row r="9806" spans="1:1">
      <c r="A9806" s="555"/>
    </row>
    <row r="9807" spans="1:1">
      <c r="A9807" s="555"/>
    </row>
    <row r="9808" spans="1:1">
      <c r="A9808" s="555"/>
    </row>
    <row r="9809" spans="1:1">
      <c r="A9809" s="555"/>
    </row>
    <row r="9810" spans="1:1">
      <c r="A9810" s="555"/>
    </row>
    <row r="9811" spans="1:1">
      <c r="A9811" s="555"/>
    </row>
    <row r="9812" spans="1:1">
      <c r="A9812" s="555"/>
    </row>
    <row r="9813" spans="1:1">
      <c r="A9813" s="555"/>
    </row>
    <row r="9814" spans="1:1">
      <c r="A9814" s="555"/>
    </row>
    <row r="9815" spans="1:1">
      <c r="A9815" s="555"/>
    </row>
    <row r="9816" spans="1:1">
      <c r="A9816" s="555"/>
    </row>
    <row r="9817" spans="1:1">
      <c r="A9817" s="555"/>
    </row>
    <row r="9818" spans="1:1">
      <c r="A9818" s="555"/>
    </row>
    <row r="9819" spans="1:1">
      <c r="A9819" s="555"/>
    </row>
    <row r="9820" spans="1:1">
      <c r="A9820" s="555"/>
    </row>
    <row r="9821" spans="1:1">
      <c r="A9821" s="555"/>
    </row>
    <row r="9822" spans="1:1">
      <c r="A9822" s="555"/>
    </row>
    <row r="9823" spans="1:1">
      <c r="A9823" s="555"/>
    </row>
    <row r="9824" spans="1:1">
      <c r="A9824" s="555"/>
    </row>
    <row r="9825" spans="1:1">
      <c r="A9825" s="555"/>
    </row>
    <row r="9826" spans="1:1">
      <c r="A9826" s="555"/>
    </row>
    <row r="9827" spans="1:1">
      <c r="A9827" s="555"/>
    </row>
    <row r="9828" spans="1:1">
      <c r="A9828" s="555"/>
    </row>
    <row r="9829" spans="1:1">
      <c r="A9829" s="555"/>
    </row>
    <row r="9830" spans="1:1">
      <c r="A9830" s="555"/>
    </row>
    <row r="9831" spans="1:1">
      <c r="A9831" s="555"/>
    </row>
    <row r="9832" spans="1:1">
      <c r="A9832" s="555"/>
    </row>
    <row r="9833" spans="1:1">
      <c r="A9833" s="555"/>
    </row>
    <row r="9834" spans="1:1">
      <c r="A9834" s="555"/>
    </row>
    <row r="9835" spans="1:1">
      <c r="A9835" s="555"/>
    </row>
    <row r="9836" spans="1:1">
      <c r="A9836" s="555"/>
    </row>
    <row r="9837" spans="1:1">
      <c r="A9837" s="555"/>
    </row>
    <row r="9838" spans="1:1">
      <c r="A9838" s="555"/>
    </row>
    <row r="9839" spans="1:1">
      <c r="A9839" s="555"/>
    </row>
    <row r="9840" spans="1:1">
      <c r="A9840" s="555"/>
    </row>
    <row r="9841" spans="1:1">
      <c r="A9841" s="555"/>
    </row>
    <row r="9842" spans="1:1">
      <c r="A9842" s="555"/>
    </row>
    <row r="9843" spans="1:1">
      <c r="A9843" s="555"/>
    </row>
    <row r="9844" spans="1:1">
      <c r="A9844" s="555"/>
    </row>
    <row r="9845" spans="1:1">
      <c r="A9845" s="555"/>
    </row>
    <row r="9846" spans="1:1">
      <c r="A9846" s="555"/>
    </row>
    <row r="9847" spans="1:1">
      <c r="A9847" s="555"/>
    </row>
    <row r="9848" spans="1:1">
      <c r="A9848" s="555"/>
    </row>
    <row r="9849" spans="1:1">
      <c r="A9849" s="555"/>
    </row>
    <row r="9850" spans="1:1">
      <c r="A9850" s="555"/>
    </row>
    <row r="9851" spans="1:1">
      <c r="A9851" s="555"/>
    </row>
    <row r="9852" spans="1:1">
      <c r="A9852" s="555"/>
    </row>
    <row r="9853" spans="1:1">
      <c r="A9853" s="555"/>
    </row>
    <row r="9854" spans="1:1">
      <c r="A9854" s="555"/>
    </row>
    <row r="9855" spans="1:1">
      <c r="A9855" s="555"/>
    </row>
    <row r="9856" spans="1:1">
      <c r="A9856" s="555"/>
    </row>
    <row r="9857" spans="1:1">
      <c r="A9857" s="555"/>
    </row>
    <row r="9858" spans="1:1">
      <c r="A9858" s="555"/>
    </row>
    <row r="9859" spans="1:1">
      <c r="A9859" s="555"/>
    </row>
    <row r="9860" spans="1:1">
      <c r="A9860" s="555"/>
    </row>
    <row r="9861" spans="1:1">
      <c r="A9861" s="555"/>
    </row>
    <row r="9862" spans="1:1">
      <c r="A9862" s="555"/>
    </row>
    <row r="9863" spans="1:1">
      <c r="A9863" s="555"/>
    </row>
    <row r="9864" spans="1:1">
      <c r="A9864" s="555"/>
    </row>
    <row r="9865" spans="1:1">
      <c r="A9865" s="555"/>
    </row>
    <row r="9866" spans="1:1">
      <c r="A9866" s="555"/>
    </row>
    <row r="9867" spans="1:1">
      <c r="A9867" s="555"/>
    </row>
    <row r="9868" spans="1:1">
      <c r="A9868" s="555"/>
    </row>
    <row r="9869" spans="1:1">
      <c r="A9869" s="555"/>
    </row>
    <row r="9870" spans="1:1">
      <c r="A9870" s="555"/>
    </row>
    <row r="9871" spans="1:1">
      <c r="A9871" s="555"/>
    </row>
    <row r="9872" spans="1:1">
      <c r="A9872" s="555"/>
    </row>
    <row r="9873" spans="1:1">
      <c r="A9873" s="555"/>
    </row>
    <row r="9874" spans="1:1">
      <c r="A9874" s="555"/>
    </row>
    <row r="9875" spans="1:1">
      <c r="A9875" s="555"/>
    </row>
    <row r="9876" spans="1:1">
      <c r="A9876" s="555"/>
    </row>
    <row r="9877" spans="1:1">
      <c r="A9877" s="555"/>
    </row>
    <row r="9878" spans="1:1">
      <c r="A9878" s="555"/>
    </row>
    <row r="9879" spans="1:1">
      <c r="A9879" s="555"/>
    </row>
    <row r="9880" spans="1:1">
      <c r="A9880" s="555"/>
    </row>
    <row r="9881" spans="1:1">
      <c r="A9881" s="555"/>
    </row>
    <row r="9882" spans="1:1">
      <c r="A9882" s="555"/>
    </row>
    <row r="9883" spans="1:1">
      <c r="A9883" s="555"/>
    </row>
    <row r="9884" spans="1:1">
      <c r="A9884" s="555"/>
    </row>
    <row r="9885" spans="1:1">
      <c r="A9885" s="555"/>
    </row>
    <row r="9886" spans="1:1">
      <c r="A9886" s="555"/>
    </row>
    <row r="9887" spans="1:1">
      <c r="A9887" s="555"/>
    </row>
    <row r="9888" spans="1:1">
      <c r="A9888" s="555"/>
    </row>
    <row r="9889" spans="1:1">
      <c r="A9889" s="555"/>
    </row>
    <row r="9890" spans="1:1">
      <c r="A9890" s="555"/>
    </row>
    <row r="9891" spans="1:1">
      <c r="A9891" s="555"/>
    </row>
    <row r="9892" spans="1:1">
      <c r="A9892" s="555"/>
    </row>
    <row r="9893" spans="1:1">
      <c r="A9893" s="555"/>
    </row>
    <row r="9894" spans="1:1">
      <c r="A9894" s="555"/>
    </row>
    <row r="9895" spans="1:1">
      <c r="A9895" s="555"/>
    </row>
    <row r="9896" spans="1:1">
      <c r="A9896" s="555"/>
    </row>
    <row r="9897" spans="1:1">
      <c r="A9897" s="555"/>
    </row>
    <row r="9898" spans="1:1">
      <c r="A9898" s="555"/>
    </row>
    <row r="9899" spans="1:1">
      <c r="A9899" s="555"/>
    </row>
    <row r="9900" spans="1:1">
      <c r="A9900" s="555"/>
    </row>
    <row r="9901" spans="1:1">
      <c r="A9901" s="555"/>
    </row>
    <row r="9902" spans="1:1">
      <c r="A9902" s="555"/>
    </row>
    <row r="9903" spans="1:1">
      <c r="A9903" s="555"/>
    </row>
    <row r="9904" spans="1:1">
      <c r="A9904" s="555"/>
    </row>
    <row r="9905" spans="1:1">
      <c r="A9905" s="555"/>
    </row>
    <row r="9906" spans="1:1">
      <c r="A9906" s="555"/>
    </row>
    <row r="9907" spans="1:1">
      <c r="A9907" s="555"/>
    </row>
    <row r="9908" spans="1:1">
      <c r="A9908" s="555"/>
    </row>
    <row r="9909" spans="1:1">
      <c r="A9909" s="555"/>
    </row>
    <row r="9910" spans="1:1">
      <c r="A9910" s="555"/>
    </row>
    <row r="9911" spans="1:1">
      <c r="A9911" s="555"/>
    </row>
    <row r="9912" spans="1:1">
      <c r="A9912" s="555"/>
    </row>
    <row r="9913" spans="1:1">
      <c r="A9913" s="555"/>
    </row>
    <row r="9914" spans="1:1">
      <c r="A9914" s="555"/>
    </row>
    <row r="9915" spans="1:1">
      <c r="A9915" s="555"/>
    </row>
    <row r="9916" spans="1:1">
      <c r="A9916" s="555"/>
    </row>
    <row r="9917" spans="1:1">
      <c r="A9917" s="555"/>
    </row>
    <row r="9918" spans="1:1">
      <c r="A9918" s="555"/>
    </row>
    <row r="9919" spans="1:1">
      <c r="A9919" s="555"/>
    </row>
    <row r="9920" spans="1:1">
      <c r="A9920" s="555"/>
    </row>
    <row r="9921" spans="1:1">
      <c r="A9921" s="555"/>
    </row>
    <row r="9922" spans="1:1">
      <c r="A9922" s="555"/>
    </row>
    <row r="9923" spans="1:1">
      <c r="A9923" s="555"/>
    </row>
    <row r="9924" spans="1:1">
      <c r="A9924" s="555"/>
    </row>
    <row r="9925" spans="1:1">
      <c r="A9925" s="555"/>
    </row>
    <row r="9926" spans="1:1">
      <c r="A9926" s="555"/>
    </row>
    <row r="9927" spans="1:1">
      <c r="A9927" s="555"/>
    </row>
    <row r="9928" spans="1:1">
      <c r="A9928" s="555"/>
    </row>
    <row r="9929" spans="1:1">
      <c r="A9929" s="555"/>
    </row>
    <row r="9930" spans="1:1">
      <c r="A9930" s="555"/>
    </row>
    <row r="9931" spans="1:1">
      <c r="A9931" s="555"/>
    </row>
    <row r="9932" spans="1:1">
      <c r="A9932" s="555"/>
    </row>
    <row r="9933" spans="1:1">
      <c r="A9933" s="555"/>
    </row>
    <row r="9934" spans="1:1">
      <c r="A9934" s="555"/>
    </row>
    <row r="9935" spans="1:1">
      <c r="A9935" s="555"/>
    </row>
    <row r="9936" spans="1:1">
      <c r="A9936" s="555"/>
    </row>
    <row r="9937" spans="1:1">
      <c r="A9937" s="555"/>
    </row>
    <row r="9938" spans="1:1">
      <c r="A9938" s="555"/>
    </row>
    <row r="9939" spans="1:1">
      <c r="A9939" s="555"/>
    </row>
    <row r="9940" spans="1:1">
      <c r="A9940" s="555"/>
    </row>
    <row r="9941" spans="1:1">
      <c r="A9941" s="555"/>
    </row>
    <row r="9942" spans="1:1">
      <c r="A9942" s="555"/>
    </row>
    <row r="9943" spans="1:1">
      <c r="A9943" s="555"/>
    </row>
    <row r="9944" spans="1:1">
      <c r="A9944" s="555"/>
    </row>
    <row r="9945" spans="1:1">
      <c r="A9945" s="555"/>
    </row>
    <row r="9946" spans="1:1">
      <c r="A9946" s="555"/>
    </row>
    <row r="9947" spans="1:1">
      <c r="A9947" s="555"/>
    </row>
    <row r="9948" spans="1:1">
      <c r="A9948" s="555"/>
    </row>
    <row r="9949" spans="1:1">
      <c r="A9949" s="555"/>
    </row>
    <row r="9950" spans="1:1">
      <c r="A9950" s="555"/>
    </row>
    <row r="9951" spans="1:1">
      <c r="A9951" s="555"/>
    </row>
    <row r="9952" spans="1:1">
      <c r="A9952" s="555"/>
    </row>
    <row r="9953" spans="1:1">
      <c r="A9953" s="555"/>
    </row>
    <row r="9954" spans="1:1">
      <c r="A9954" s="555"/>
    </row>
    <row r="9955" spans="1:1">
      <c r="A9955" s="555"/>
    </row>
    <row r="9956" spans="1:1">
      <c r="A9956" s="555"/>
    </row>
    <row r="9957" spans="1:1">
      <c r="A9957" s="555"/>
    </row>
    <row r="9958" spans="1:1">
      <c r="A9958" s="555"/>
    </row>
    <row r="9959" spans="1:1">
      <c r="A9959" s="555"/>
    </row>
    <row r="9960" spans="1:1">
      <c r="A9960" s="555"/>
    </row>
    <row r="9961" spans="1:1">
      <c r="A9961" s="555"/>
    </row>
    <row r="9962" spans="1:1">
      <c r="A9962" s="555"/>
    </row>
    <row r="9963" spans="1:1">
      <c r="A9963" s="555"/>
    </row>
    <row r="9964" spans="1:1">
      <c r="A9964" s="555"/>
    </row>
    <row r="9965" spans="1:1">
      <c r="A9965" s="555"/>
    </row>
    <row r="9966" spans="1:1">
      <c r="A9966" s="555"/>
    </row>
    <row r="9967" spans="1:1">
      <c r="A9967" s="555"/>
    </row>
    <row r="9968" spans="1:1">
      <c r="A9968" s="555"/>
    </row>
    <row r="9969" spans="1:1">
      <c r="A9969" s="555"/>
    </row>
    <row r="9970" spans="1:1">
      <c r="A9970" s="555"/>
    </row>
    <row r="9971" spans="1:1">
      <c r="A9971" s="555"/>
    </row>
    <row r="9972" spans="1:1">
      <c r="A9972" s="555"/>
    </row>
    <row r="9973" spans="1:1">
      <c r="A9973" s="555"/>
    </row>
    <row r="9974" spans="1:1">
      <c r="A9974" s="555"/>
    </row>
    <row r="9975" spans="1:1">
      <c r="A9975" s="555"/>
    </row>
    <row r="9976" spans="1:1">
      <c r="A9976" s="555"/>
    </row>
    <row r="9977" spans="1:1">
      <c r="A9977" s="555"/>
    </row>
    <row r="9978" spans="1:1">
      <c r="A9978" s="555"/>
    </row>
    <row r="9979" spans="1:1">
      <c r="A9979" s="555"/>
    </row>
    <row r="9980" spans="1:1">
      <c r="A9980" s="555"/>
    </row>
    <row r="9981" spans="1:1">
      <c r="A9981" s="555"/>
    </row>
    <row r="9982" spans="1:1">
      <c r="A9982" s="555"/>
    </row>
    <row r="9983" spans="1:1">
      <c r="A9983" s="555"/>
    </row>
    <row r="9984" spans="1:1">
      <c r="A9984" s="555"/>
    </row>
    <row r="9985" spans="1:1">
      <c r="A9985" s="555"/>
    </row>
    <row r="9986" spans="1:1">
      <c r="A9986" s="555"/>
    </row>
    <row r="9987" spans="1:1">
      <c r="A9987" s="555"/>
    </row>
    <row r="9988" spans="1:1">
      <c r="A9988" s="555"/>
    </row>
    <row r="9989" spans="1:1">
      <c r="A9989" s="555"/>
    </row>
    <row r="9990" spans="1:1">
      <c r="A9990" s="555"/>
    </row>
    <row r="9991" spans="1:1">
      <c r="A9991" s="555"/>
    </row>
    <row r="9992" spans="1:1">
      <c r="A9992" s="555"/>
    </row>
    <row r="9993" spans="1:1">
      <c r="A9993" s="555"/>
    </row>
    <row r="9994" spans="1:1">
      <c r="A9994" s="555"/>
    </row>
    <row r="9995" spans="1:1">
      <c r="A9995" s="555"/>
    </row>
    <row r="9996" spans="1:1">
      <c r="A9996" s="555"/>
    </row>
    <row r="9997" spans="1:1">
      <c r="A9997" s="555"/>
    </row>
    <row r="9998" spans="1:1">
      <c r="A9998" s="555"/>
    </row>
    <row r="9999" spans="1:1">
      <c r="A9999" s="555"/>
    </row>
    <row r="10000" spans="1:1">
      <c r="A10000" s="555"/>
    </row>
    <row r="10001" spans="1:1">
      <c r="A10001" s="555"/>
    </row>
    <row r="10002" spans="1:1">
      <c r="A10002" s="555"/>
    </row>
    <row r="10003" spans="1:1">
      <c r="A10003" s="555"/>
    </row>
    <row r="10004" spans="1:1">
      <c r="A10004" s="555"/>
    </row>
    <row r="10005" spans="1:1">
      <c r="A10005" s="555"/>
    </row>
    <row r="10006" spans="1:1">
      <c r="A10006" s="555"/>
    </row>
    <row r="10007" spans="1:1">
      <c r="A10007" s="555"/>
    </row>
    <row r="10008" spans="1:1">
      <c r="A10008" s="555"/>
    </row>
    <row r="10009" spans="1:1">
      <c r="A10009" s="555"/>
    </row>
    <row r="10010" spans="1:1">
      <c r="A10010" s="555"/>
    </row>
    <row r="10011" spans="1:1">
      <c r="A10011" s="555"/>
    </row>
    <row r="10012" spans="1:1">
      <c r="A10012" s="555"/>
    </row>
    <row r="10013" spans="1:1">
      <c r="A10013" s="555"/>
    </row>
    <row r="10014" spans="1:1">
      <c r="A10014" s="555"/>
    </row>
    <row r="10015" spans="1:1">
      <c r="A10015" s="555"/>
    </row>
    <row r="10016" spans="1:1">
      <c r="A10016" s="555"/>
    </row>
    <row r="10017" spans="1:1">
      <c r="A10017" s="555"/>
    </row>
    <row r="10018" spans="1:1">
      <c r="A10018" s="555"/>
    </row>
    <row r="10019" spans="1:1">
      <c r="A10019" s="555"/>
    </row>
    <row r="10020" spans="1:1">
      <c r="A10020" s="555"/>
    </row>
    <row r="10021" spans="1:1">
      <c r="A10021" s="555"/>
    </row>
    <row r="10022" spans="1:1">
      <c r="A10022" s="555"/>
    </row>
    <row r="10023" spans="1:1">
      <c r="A10023" s="555"/>
    </row>
    <row r="10024" spans="1:1">
      <c r="A10024" s="555"/>
    </row>
    <row r="10025" spans="1:1">
      <c r="A10025" s="555"/>
    </row>
    <row r="10026" spans="1:1">
      <c r="A10026" s="555"/>
    </row>
    <row r="10027" spans="1:1">
      <c r="A10027" s="555"/>
    </row>
    <row r="10028" spans="1:1">
      <c r="A10028" s="555"/>
    </row>
    <row r="10029" spans="1:1">
      <c r="A10029" s="555"/>
    </row>
    <row r="10030" spans="1:1">
      <c r="A10030" s="555"/>
    </row>
    <row r="10031" spans="1:1">
      <c r="A10031" s="555"/>
    </row>
    <row r="10032" spans="1:1">
      <c r="A10032" s="555"/>
    </row>
    <row r="10033" spans="1:1">
      <c r="A10033" s="555"/>
    </row>
    <row r="10034" spans="1:1">
      <c r="A10034" s="555"/>
    </row>
    <row r="10035" spans="1:1">
      <c r="A10035" s="555"/>
    </row>
    <row r="10036" spans="1:1">
      <c r="A10036" s="555"/>
    </row>
    <row r="10037" spans="1:1">
      <c r="A10037" s="555"/>
    </row>
    <row r="10038" spans="1:1">
      <c r="A10038" s="555"/>
    </row>
    <row r="10039" spans="1:1">
      <c r="A10039" s="555"/>
    </row>
    <row r="10040" spans="1:1">
      <c r="A10040" s="555"/>
    </row>
    <row r="10041" spans="1:1">
      <c r="A10041" s="555"/>
    </row>
    <row r="10042" spans="1:1">
      <c r="A10042" s="555"/>
    </row>
    <row r="10043" spans="1:1">
      <c r="A10043" s="555"/>
    </row>
    <row r="10044" spans="1:1">
      <c r="A10044" s="555"/>
    </row>
    <row r="10045" spans="1:1">
      <c r="A10045" s="555"/>
    </row>
    <row r="10046" spans="1:1">
      <c r="A10046" s="555"/>
    </row>
    <row r="10047" spans="1:1">
      <c r="A10047" s="555"/>
    </row>
    <row r="10048" spans="1:1">
      <c r="A10048" s="555"/>
    </row>
    <row r="10049" spans="1:1">
      <c r="A10049" s="555"/>
    </row>
    <row r="10050" spans="1:1">
      <c r="A10050" s="555"/>
    </row>
    <row r="10051" spans="1:1">
      <c r="A10051" s="555"/>
    </row>
    <row r="10052" spans="1:1">
      <c r="A10052" s="555"/>
    </row>
    <row r="10053" spans="1:1">
      <c r="A10053" s="555"/>
    </row>
    <row r="10054" spans="1:1">
      <c r="A10054" s="555"/>
    </row>
    <row r="10055" spans="1:1">
      <c r="A10055" s="555"/>
    </row>
    <row r="10056" spans="1:1">
      <c r="A10056" s="555"/>
    </row>
    <row r="10057" spans="1:1">
      <c r="A10057" s="555"/>
    </row>
    <row r="10058" spans="1:1">
      <c r="A10058" s="555"/>
    </row>
    <row r="10059" spans="1:1">
      <c r="A10059" s="555"/>
    </row>
    <row r="10060" spans="1:1">
      <c r="A10060" s="555"/>
    </row>
    <row r="10061" spans="1:1">
      <c r="A10061" s="555"/>
    </row>
    <row r="10062" spans="1:1">
      <c r="A10062" s="555"/>
    </row>
    <row r="10063" spans="1:1">
      <c r="A10063" s="555"/>
    </row>
    <row r="10064" spans="1:1">
      <c r="A10064" s="555"/>
    </row>
    <row r="10065" spans="1:1">
      <c r="A10065" s="555"/>
    </row>
    <row r="10066" spans="1:1">
      <c r="A10066" s="555"/>
    </row>
    <row r="10067" spans="1:1">
      <c r="A10067" s="555"/>
    </row>
    <row r="10068" spans="1:1">
      <c r="A10068" s="555"/>
    </row>
    <row r="10069" spans="1:1">
      <c r="A10069" s="555"/>
    </row>
    <row r="10070" spans="1:1">
      <c r="A10070" s="555"/>
    </row>
    <row r="10071" spans="1:1">
      <c r="A10071" s="555"/>
    </row>
    <row r="10072" spans="1:1">
      <c r="A10072" s="555"/>
    </row>
    <row r="10073" spans="1:1">
      <c r="A10073" s="555"/>
    </row>
    <row r="10074" spans="1:1">
      <c r="A10074" s="555"/>
    </row>
    <row r="10075" spans="1:1">
      <c r="A10075" s="555"/>
    </row>
    <row r="10076" spans="1:1">
      <c r="A10076" s="555"/>
    </row>
    <row r="10077" spans="1:1">
      <c r="A10077" s="555"/>
    </row>
    <row r="10078" spans="1:1">
      <c r="A10078" s="555"/>
    </row>
    <row r="10079" spans="1:1">
      <c r="A10079" s="555"/>
    </row>
    <row r="10080" spans="1:1">
      <c r="A10080" s="555"/>
    </row>
    <row r="10081" spans="1:1">
      <c r="A10081" s="555"/>
    </row>
    <row r="10082" spans="1:1">
      <c r="A10082" s="555"/>
    </row>
    <row r="10083" spans="1:1">
      <c r="A10083" s="555"/>
    </row>
    <row r="10084" spans="1:1">
      <c r="A10084" s="555"/>
    </row>
    <row r="10085" spans="1:1">
      <c r="A10085" s="555"/>
    </row>
    <row r="10086" spans="1:1">
      <c r="A10086" s="555"/>
    </row>
    <row r="10087" spans="1:1">
      <c r="A10087" s="555"/>
    </row>
    <row r="10088" spans="1:1">
      <c r="A10088" s="555"/>
    </row>
    <row r="10089" spans="1:1">
      <c r="A10089" s="555"/>
    </row>
    <row r="10090" spans="1:1">
      <c r="A10090" s="555"/>
    </row>
    <row r="10091" spans="1:1">
      <c r="A10091" s="555"/>
    </row>
    <row r="10092" spans="1:1">
      <c r="A10092" s="555"/>
    </row>
    <row r="10093" spans="1:1">
      <c r="A10093" s="555"/>
    </row>
    <row r="10094" spans="1:1">
      <c r="A10094" s="555"/>
    </row>
    <row r="10095" spans="1:1">
      <c r="A10095" s="555"/>
    </row>
    <row r="10096" spans="1:1">
      <c r="A10096" s="555"/>
    </row>
    <row r="10097" spans="1:1">
      <c r="A10097" s="555"/>
    </row>
    <row r="10098" spans="1:1">
      <c r="A10098" s="555"/>
    </row>
    <row r="10099" spans="1:1">
      <c r="A10099" s="555"/>
    </row>
    <row r="10100" spans="1:1">
      <c r="A10100" s="555"/>
    </row>
    <row r="10101" spans="1:1">
      <c r="A10101" s="555"/>
    </row>
    <row r="10102" spans="1:1">
      <c r="A10102" s="555"/>
    </row>
    <row r="10103" spans="1:1">
      <c r="A10103" s="555"/>
    </row>
    <row r="10104" spans="1:1">
      <c r="A10104" s="555"/>
    </row>
    <row r="10105" spans="1:1">
      <c r="A10105" s="555"/>
    </row>
    <row r="10106" spans="1:1">
      <c r="A10106" s="555"/>
    </row>
    <row r="10107" spans="1:1">
      <c r="A10107" s="555"/>
    </row>
    <row r="10108" spans="1:1">
      <c r="A10108" s="555"/>
    </row>
    <row r="10109" spans="1:1">
      <c r="A10109" s="555"/>
    </row>
    <row r="10110" spans="1:1">
      <c r="A10110" s="555"/>
    </row>
    <row r="10111" spans="1:1">
      <c r="A10111" s="555"/>
    </row>
    <row r="10112" spans="1:1">
      <c r="A10112" s="555"/>
    </row>
    <row r="10113" spans="1:1">
      <c r="A10113" s="555"/>
    </row>
    <row r="10114" spans="1:1">
      <c r="A10114" s="555"/>
    </row>
    <row r="10115" spans="1:1">
      <c r="A10115" s="555"/>
    </row>
    <row r="10116" spans="1:1">
      <c r="A10116" s="555"/>
    </row>
    <row r="10117" spans="1:1">
      <c r="A10117" s="555"/>
    </row>
    <row r="10118" spans="1:1">
      <c r="A10118" s="555"/>
    </row>
    <row r="10119" spans="1:1">
      <c r="A10119" s="555"/>
    </row>
    <row r="10120" spans="1:1">
      <c r="A10120" s="555"/>
    </row>
    <row r="10121" spans="1:1">
      <c r="A10121" s="555"/>
    </row>
    <row r="10122" spans="1:1">
      <c r="A10122" s="555"/>
    </row>
    <row r="10123" spans="1:1">
      <c r="A10123" s="555"/>
    </row>
    <row r="10124" spans="1:1">
      <c r="A10124" s="555"/>
    </row>
    <row r="10125" spans="1:1">
      <c r="A10125" s="555"/>
    </row>
    <row r="10126" spans="1:1">
      <c r="A10126" s="555"/>
    </row>
    <row r="10127" spans="1:1">
      <c r="A10127" s="555"/>
    </row>
    <row r="10128" spans="1:1">
      <c r="A10128" s="555"/>
    </row>
    <row r="10129" spans="1:1">
      <c r="A10129" s="555"/>
    </row>
    <row r="10130" spans="1:1">
      <c r="A10130" s="555"/>
    </row>
    <row r="10131" spans="1:1">
      <c r="A10131" s="555"/>
    </row>
    <row r="10132" spans="1:1">
      <c r="A10132" s="555"/>
    </row>
    <row r="10133" spans="1:1">
      <c r="A10133" s="555"/>
    </row>
    <row r="10134" spans="1:1">
      <c r="A10134" s="555"/>
    </row>
    <row r="10135" spans="1:1">
      <c r="A10135" s="555"/>
    </row>
    <row r="10136" spans="1:1">
      <c r="A10136" s="555"/>
    </row>
    <row r="10137" spans="1:1">
      <c r="A10137" s="555"/>
    </row>
    <row r="10138" spans="1:1">
      <c r="A10138" s="555"/>
    </row>
    <row r="10139" spans="1:1">
      <c r="A10139" s="555"/>
    </row>
    <row r="10140" spans="1:1">
      <c r="A10140" s="555"/>
    </row>
    <row r="10141" spans="1:1">
      <c r="A10141" s="555"/>
    </row>
    <row r="10142" spans="1:1">
      <c r="A10142" s="555"/>
    </row>
    <row r="10143" spans="1:1">
      <c r="A10143" s="555"/>
    </row>
    <row r="10144" spans="1:1">
      <c r="A10144" s="555"/>
    </row>
    <row r="10145" spans="1:1">
      <c r="A10145" s="555"/>
    </row>
    <row r="10146" spans="1:1">
      <c r="A10146" s="555"/>
    </row>
    <row r="10147" spans="1:1">
      <c r="A10147" s="555"/>
    </row>
    <row r="10148" spans="1:1">
      <c r="A10148" s="555"/>
    </row>
    <row r="10149" spans="1:1">
      <c r="A10149" s="555"/>
    </row>
    <row r="10150" spans="1:1">
      <c r="A10150" s="555"/>
    </row>
    <row r="10151" spans="1:1">
      <c r="A10151" s="555"/>
    </row>
    <row r="10152" spans="1:1">
      <c r="A10152" s="555"/>
    </row>
    <row r="10153" spans="1:1">
      <c r="A10153" s="555"/>
    </row>
    <row r="10154" spans="1:1">
      <c r="A10154" s="555"/>
    </row>
    <row r="10155" spans="1:1">
      <c r="A10155" s="555"/>
    </row>
    <row r="10156" spans="1:1">
      <c r="A10156" s="555"/>
    </row>
    <row r="10157" spans="1:1">
      <c r="A10157" s="555"/>
    </row>
    <row r="10158" spans="1:1">
      <c r="A10158" s="555"/>
    </row>
    <row r="10159" spans="1:1">
      <c r="A10159" s="555"/>
    </row>
    <row r="10160" spans="1:1">
      <c r="A10160" s="555"/>
    </row>
    <row r="10161" spans="1:1">
      <c r="A10161" s="555"/>
    </row>
    <row r="10162" spans="1:1">
      <c r="A10162" s="555"/>
    </row>
    <row r="10163" spans="1:1">
      <c r="A10163" s="555"/>
    </row>
    <row r="10164" spans="1:1">
      <c r="A10164" s="555"/>
    </row>
    <row r="10165" spans="1:1">
      <c r="A10165" s="555"/>
    </row>
    <row r="10166" spans="1:1">
      <c r="A10166" s="555"/>
    </row>
    <row r="10167" spans="1:1">
      <c r="A10167" s="555"/>
    </row>
    <row r="10168" spans="1:1">
      <c r="A10168" s="555"/>
    </row>
    <row r="10169" spans="1:1">
      <c r="A10169" s="555"/>
    </row>
    <row r="10170" spans="1:1">
      <c r="A10170" s="555"/>
    </row>
    <row r="10171" spans="1:1">
      <c r="A10171" s="555"/>
    </row>
    <row r="10172" spans="1:1">
      <c r="A10172" s="555"/>
    </row>
    <row r="10173" spans="1:1">
      <c r="A10173" s="555"/>
    </row>
    <row r="10174" spans="1:1">
      <c r="A10174" s="555"/>
    </row>
    <row r="10175" spans="1:1">
      <c r="A10175" s="555"/>
    </row>
    <row r="10176" spans="1:1">
      <c r="A10176" s="555"/>
    </row>
    <row r="10177" spans="1:1">
      <c r="A10177" s="555"/>
    </row>
    <row r="10178" spans="1:1">
      <c r="A10178" s="555"/>
    </row>
    <row r="10179" spans="1:1">
      <c r="A10179" s="555"/>
    </row>
    <row r="10180" spans="1:1">
      <c r="A10180" s="555"/>
    </row>
    <row r="10181" spans="1:1">
      <c r="A10181" s="555"/>
    </row>
    <row r="10182" spans="1:1">
      <c r="A10182" s="555"/>
    </row>
    <row r="10183" spans="1:1">
      <c r="A10183" s="555"/>
    </row>
    <row r="10184" spans="1:1">
      <c r="A10184" s="555"/>
    </row>
    <row r="10185" spans="1:1">
      <c r="A10185" s="555"/>
    </row>
    <row r="10186" spans="1:1">
      <c r="A10186" s="555"/>
    </row>
    <row r="10187" spans="1:1">
      <c r="A10187" s="555"/>
    </row>
    <row r="10188" spans="1:1">
      <c r="A10188" s="555"/>
    </row>
    <row r="10189" spans="1:1">
      <c r="A10189" s="555"/>
    </row>
    <row r="10190" spans="1:1">
      <c r="A10190" s="555"/>
    </row>
    <row r="10191" spans="1:1">
      <c r="A10191" s="555"/>
    </row>
    <row r="10192" spans="1:1">
      <c r="A10192" s="555"/>
    </row>
    <row r="10193" spans="1:1">
      <c r="A10193" s="555"/>
    </row>
    <row r="10194" spans="1:1">
      <c r="A10194" s="555"/>
    </row>
    <row r="10195" spans="1:1">
      <c r="A10195" s="555"/>
    </row>
    <row r="10196" spans="1:1">
      <c r="A10196" s="555"/>
    </row>
    <row r="10197" spans="1:1">
      <c r="A10197" s="555"/>
    </row>
    <row r="10198" spans="1:1">
      <c r="A10198" s="555"/>
    </row>
    <row r="10199" spans="1:1">
      <c r="A10199" s="555"/>
    </row>
    <row r="10200" spans="1:1">
      <c r="A10200" s="555"/>
    </row>
    <row r="10201" spans="1:1">
      <c r="A10201" s="555"/>
    </row>
    <row r="10202" spans="1:1">
      <c r="A10202" s="555"/>
    </row>
    <row r="10203" spans="1:1">
      <c r="A10203" s="555"/>
    </row>
    <row r="10204" spans="1:1">
      <c r="A10204" s="555"/>
    </row>
    <row r="10205" spans="1:1">
      <c r="A10205" s="555"/>
    </row>
    <row r="10206" spans="1:1">
      <c r="A10206" s="555"/>
    </row>
    <row r="10207" spans="1:1">
      <c r="A10207" s="555"/>
    </row>
    <row r="10208" spans="1:1">
      <c r="A10208" s="555"/>
    </row>
    <row r="10209" spans="1:1">
      <c r="A10209" s="555"/>
    </row>
    <row r="10210" spans="1:1">
      <c r="A10210" s="555"/>
    </row>
    <row r="10211" spans="1:1">
      <c r="A10211" s="555"/>
    </row>
    <row r="10212" spans="1:1">
      <c r="A10212" s="555"/>
    </row>
    <row r="10213" spans="1:1">
      <c r="A10213" s="555"/>
    </row>
    <row r="10214" spans="1:1">
      <c r="A10214" s="555"/>
    </row>
    <row r="10215" spans="1:1">
      <c r="A10215" s="555"/>
    </row>
    <row r="10216" spans="1:1">
      <c r="A10216" s="555"/>
    </row>
    <row r="10217" spans="1:1">
      <c r="A10217" s="555"/>
    </row>
    <row r="10218" spans="1:1">
      <c r="A10218" s="555"/>
    </row>
    <row r="10219" spans="1:1">
      <c r="A10219" s="555"/>
    </row>
    <row r="10220" spans="1:1">
      <c r="A10220" s="555"/>
    </row>
    <row r="10221" spans="1:1">
      <c r="A10221" s="555"/>
    </row>
    <row r="10222" spans="1:1">
      <c r="A10222" s="555"/>
    </row>
    <row r="10223" spans="1:1">
      <c r="A10223" s="555"/>
    </row>
    <row r="10224" spans="1:1">
      <c r="A10224" s="555"/>
    </row>
    <row r="10225" spans="1:1">
      <c r="A10225" s="555"/>
    </row>
    <row r="10226" spans="1:1">
      <c r="A10226" s="555"/>
    </row>
    <row r="10227" spans="1:1">
      <c r="A10227" s="555"/>
    </row>
    <row r="10228" spans="1:1">
      <c r="A10228" s="555"/>
    </row>
    <row r="10229" spans="1:1">
      <c r="A10229" s="555"/>
    </row>
    <row r="10230" spans="1:1">
      <c r="A10230" s="555"/>
    </row>
    <row r="10231" spans="1:1">
      <c r="A10231" s="555"/>
    </row>
    <row r="10232" spans="1:1">
      <c r="A10232" s="555"/>
    </row>
    <row r="10233" spans="1:1">
      <c r="A10233" s="555"/>
    </row>
    <row r="10234" spans="1:1">
      <c r="A10234" s="555"/>
    </row>
    <row r="10235" spans="1:1">
      <c r="A10235" s="555"/>
    </row>
    <row r="10236" spans="1:1">
      <c r="A10236" s="555"/>
    </row>
    <row r="10237" spans="1:1">
      <c r="A10237" s="555"/>
    </row>
    <row r="10238" spans="1:1">
      <c r="A10238" s="555"/>
    </row>
    <row r="10239" spans="1:1">
      <c r="A10239" s="555"/>
    </row>
    <row r="10240" spans="1:1">
      <c r="A10240" s="555"/>
    </row>
    <row r="10241" spans="1:1">
      <c r="A10241" s="555"/>
    </row>
    <row r="10242" spans="1:1">
      <c r="A10242" s="555"/>
    </row>
    <row r="10243" spans="1:1">
      <c r="A10243" s="555"/>
    </row>
    <row r="10244" spans="1:1">
      <c r="A10244" s="555"/>
    </row>
    <row r="10245" spans="1:1">
      <c r="A10245" s="555"/>
    </row>
    <row r="10246" spans="1:1">
      <c r="A10246" s="555"/>
    </row>
    <row r="10247" spans="1:1">
      <c r="A10247" s="555"/>
    </row>
    <row r="10248" spans="1:1">
      <c r="A10248" s="555"/>
    </row>
    <row r="10249" spans="1:1">
      <c r="A10249" s="555"/>
    </row>
    <row r="10250" spans="1:1">
      <c r="A10250" s="555"/>
    </row>
    <row r="10251" spans="1:1">
      <c r="A10251" s="555"/>
    </row>
    <row r="10252" spans="1:1">
      <c r="A10252" s="555"/>
    </row>
    <row r="10253" spans="1:1">
      <c r="A10253" s="555"/>
    </row>
    <row r="10254" spans="1:1">
      <c r="A10254" s="555"/>
    </row>
    <row r="10255" spans="1:1">
      <c r="A10255" s="555"/>
    </row>
    <row r="10256" spans="1:1">
      <c r="A10256" s="555"/>
    </row>
    <row r="10257" spans="1:1">
      <c r="A10257" s="555"/>
    </row>
    <row r="10258" spans="1:1">
      <c r="A10258" s="555"/>
    </row>
    <row r="10259" spans="1:1">
      <c r="A10259" s="555"/>
    </row>
    <row r="10260" spans="1:1">
      <c r="A10260" s="555"/>
    </row>
    <row r="10261" spans="1:1">
      <c r="A10261" s="555"/>
    </row>
    <row r="10262" spans="1:1">
      <c r="A10262" s="555"/>
    </row>
    <row r="10263" spans="1:1">
      <c r="A10263" s="555"/>
    </row>
    <row r="10264" spans="1:1">
      <c r="A10264" s="555"/>
    </row>
    <row r="10265" spans="1:1">
      <c r="A10265" s="555"/>
    </row>
    <row r="10266" spans="1:1">
      <c r="A10266" s="555"/>
    </row>
    <row r="10267" spans="1:1">
      <c r="A10267" s="555"/>
    </row>
    <row r="10268" spans="1:1">
      <c r="A10268" s="555"/>
    </row>
    <row r="10269" spans="1:1">
      <c r="A10269" s="555"/>
    </row>
    <row r="10270" spans="1:1">
      <c r="A10270" s="555"/>
    </row>
    <row r="10271" spans="1:1">
      <c r="A10271" s="555"/>
    </row>
    <row r="10272" spans="1:1">
      <c r="A10272" s="555"/>
    </row>
    <row r="10273" spans="1:1">
      <c r="A10273" s="555"/>
    </row>
    <row r="10274" spans="1:1">
      <c r="A10274" s="555"/>
    </row>
    <row r="10275" spans="1:1">
      <c r="A10275" s="555"/>
    </row>
    <row r="10276" spans="1:1">
      <c r="A10276" s="555"/>
    </row>
    <row r="10277" spans="1:1">
      <c r="A10277" s="555"/>
    </row>
    <row r="10278" spans="1:1">
      <c r="A10278" s="555"/>
    </row>
    <row r="10279" spans="1:1">
      <c r="A10279" s="555"/>
    </row>
    <row r="10280" spans="1:1">
      <c r="A10280" s="555"/>
    </row>
    <row r="10281" spans="1:1">
      <c r="A10281" s="555"/>
    </row>
    <row r="10282" spans="1:1">
      <c r="A10282" s="555"/>
    </row>
    <row r="10283" spans="1:1">
      <c r="A10283" s="555"/>
    </row>
    <row r="10284" spans="1:1">
      <c r="A10284" s="555"/>
    </row>
    <row r="10285" spans="1:1">
      <c r="A10285" s="555"/>
    </row>
    <row r="10286" spans="1:1">
      <c r="A10286" s="555"/>
    </row>
    <row r="10287" spans="1:1">
      <c r="A10287" s="555"/>
    </row>
    <row r="10288" spans="1:1">
      <c r="A10288" s="555"/>
    </row>
    <row r="10289" spans="1:1">
      <c r="A10289" s="555"/>
    </row>
    <row r="10290" spans="1:1">
      <c r="A10290" s="555"/>
    </row>
    <row r="10291" spans="1:1">
      <c r="A10291" s="555"/>
    </row>
    <row r="10292" spans="1:1">
      <c r="A10292" s="555"/>
    </row>
    <row r="10293" spans="1:1">
      <c r="A10293" s="555"/>
    </row>
    <row r="10294" spans="1:1">
      <c r="A10294" s="555"/>
    </row>
    <row r="10295" spans="1:1">
      <c r="A10295" s="555"/>
    </row>
    <row r="10296" spans="1:1">
      <c r="A10296" s="555"/>
    </row>
    <row r="10297" spans="1:1">
      <c r="A10297" s="555"/>
    </row>
    <row r="10298" spans="1:1">
      <c r="A10298" s="555"/>
    </row>
    <row r="10299" spans="1:1">
      <c r="A10299" s="555"/>
    </row>
    <row r="10300" spans="1:1">
      <c r="A10300" s="555"/>
    </row>
    <row r="10301" spans="1:1">
      <c r="A10301" s="555"/>
    </row>
    <row r="10302" spans="1:1">
      <c r="A10302" s="555"/>
    </row>
    <row r="10303" spans="1:1">
      <c r="A10303" s="555"/>
    </row>
    <row r="10304" spans="1:1">
      <c r="A10304" s="555"/>
    </row>
    <row r="10305" spans="1:1">
      <c r="A10305" s="555"/>
    </row>
    <row r="10306" spans="1:1">
      <c r="A10306" s="555"/>
    </row>
    <row r="10307" spans="1:1">
      <c r="A10307" s="555"/>
    </row>
    <row r="10308" spans="1:1">
      <c r="A10308" s="555"/>
    </row>
    <row r="10309" spans="1:1">
      <c r="A10309" s="555"/>
    </row>
    <row r="10310" spans="1:1">
      <c r="A10310" s="555"/>
    </row>
    <row r="10311" spans="1:1">
      <c r="A10311" s="555"/>
    </row>
    <row r="10312" spans="1:1">
      <c r="A10312" s="555"/>
    </row>
    <row r="10313" spans="1:1">
      <c r="A10313" s="555"/>
    </row>
    <row r="10314" spans="1:1">
      <c r="A10314" s="555"/>
    </row>
    <row r="10315" spans="1:1">
      <c r="A10315" s="555"/>
    </row>
    <row r="10316" spans="1:1">
      <c r="A10316" s="555"/>
    </row>
    <row r="10317" spans="1:1">
      <c r="A10317" s="555"/>
    </row>
    <row r="10318" spans="1:1">
      <c r="A10318" s="555"/>
    </row>
    <row r="10319" spans="1:1">
      <c r="A10319" s="555"/>
    </row>
    <row r="10320" spans="1:1">
      <c r="A10320" s="555"/>
    </row>
    <row r="10321" spans="1:1">
      <c r="A10321" s="555"/>
    </row>
    <row r="10322" spans="1:1">
      <c r="A10322" s="555"/>
    </row>
    <row r="10323" spans="1:1">
      <c r="A10323" s="555"/>
    </row>
    <row r="10324" spans="1:1">
      <c r="A10324" s="555"/>
    </row>
    <row r="10325" spans="1:1">
      <c r="A10325" s="555"/>
    </row>
    <row r="10326" spans="1:1">
      <c r="A10326" s="555"/>
    </row>
    <row r="10327" spans="1:1">
      <c r="A10327" s="555"/>
    </row>
    <row r="10328" spans="1:1">
      <c r="A10328" s="555"/>
    </row>
    <row r="10329" spans="1:1">
      <c r="A10329" s="555"/>
    </row>
    <row r="10330" spans="1:1">
      <c r="A10330" s="555"/>
    </row>
    <row r="10331" spans="1:1">
      <c r="A10331" s="555"/>
    </row>
    <row r="10332" spans="1:1">
      <c r="A10332" s="555"/>
    </row>
    <row r="10333" spans="1:1">
      <c r="A10333" s="555"/>
    </row>
    <row r="10334" spans="1:1">
      <c r="A10334" s="555"/>
    </row>
    <row r="10335" spans="1:1">
      <c r="A10335" s="555"/>
    </row>
    <row r="10336" spans="1:1">
      <c r="A10336" s="555"/>
    </row>
    <row r="10337" spans="1:1">
      <c r="A10337" s="555"/>
    </row>
    <row r="10338" spans="1:1">
      <c r="A10338" s="555"/>
    </row>
    <row r="10339" spans="1:1">
      <c r="A10339" s="555"/>
    </row>
    <row r="10340" spans="1:1">
      <c r="A10340" s="555"/>
    </row>
    <row r="10341" spans="1:1">
      <c r="A10341" s="555"/>
    </row>
    <row r="10342" spans="1:1">
      <c r="A10342" s="555"/>
    </row>
    <row r="10343" spans="1:1">
      <c r="A10343" s="555"/>
    </row>
    <row r="10344" spans="1:1">
      <c r="A10344" s="555"/>
    </row>
    <row r="10345" spans="1:1">
      <c r="A10345" s="555"/>
    </row>
    <row r="10346" spans="1:1">
      <c r="A10346" s="555"/>
    </row>
    <row r="10347" spans="1:1">
      <c r="A10347" s="555"/>
    </row>
    <row r="10348" spans="1:1">
      <c r="A10348" s="555"/>
    </row>
    <row r="10349" spans="1:1">
      <c r="A10349" s="555"/>
    </row>
    <row r="10350" spans="1:1">
      <c r="A10350" s="555"/>
    </row>
    <row r="10351" spans="1:1">
      <c r="A10351" s="555"/>
    </row>
    <row r="10352" spans="1:1">
      <c r="A10352" s="555"/>
    </row>
    <row r="10353" spans="1:1">
      <c r="A10353" s="555"/>
    </row>
    <row r="10354" spans="1:1">
      <c r="A10354" s="555"/>
    </row>
    <row r="10355" spans="1:1">
      <c r="A10355" s="555"/>
    </row>
    <row r="10356" spans="1:1">
      <c r="A10356" s="555"/>
    </row>
    <row r="10357" spans="1:1">
      <c r="A10357" s="555"/>
    </row>
    <row r="10358" spans="1:1">
      <c r="A10358" s="555"/>
    </row>
    <row r="10359" spans="1:1">
      <c r="A10359" s="555"/>
    </row>
    <row r="10360" spans="1:1">
      <c r="A10360" s="555"/>
    </row>
    <row r="10361" spans="1:1">
      <c r="A10361" s="555"/>
    </row>
    <row r="10362" spans="1:1">
      <c r="A10362" s="555"/>
    </row>
    <row r="10363" spans="1:1">
      <c r="A10363" s="555"/>
    </row>
    <row r="10364" spans="1:1">
      <c r="A10364" s="555"/>
    </row>
    <row r="10365" spans="1:1">
      <c r="A10365" s="555"/>
    </row>
    <row r="10366" spans="1:1">
      <c r="A10366" s="555"/>
    </row>
    <row r="10367" spans="1:1">
      <c r="A10367" s="555"/>
    </row>
    <row r="10368" spans="1:1">
      <c r="A10368" s="555"/>
    </row>
    <row r="10369" spans="1:1">
      <c r="A10369" s="555"/>
    </row>
    <row r="10370" spans="1:1">
      <c r="A10370" s="555"/>
    </row>
    <row r="10371" spans="1:1">
      <c r="A10371" s="555"/>
    </row>
    <row r="10372" spans="1:1">
      <c r="A10372" s="555"/>
    </row>
    <row r="10373" spans="1:1">
      <c r="A10373" s="555"/>
    </row>
    <row r="10374" spans="1:1">
      <c r="A10374" s="555"/>
    </row>
    <row r="10375" spans="1:1">
      <c r="A10375" s="555"/>
    </row>
    <row r="10376" spans="1:1">
      <c r="A10376" s="555"/>
    </row>
    <row r="10377" spans="1:1">
      <c r="A10377" s="555"/>
    </row>
    <row r="10378" spans="1:1">
      <c r="A10378" s="555"/>
    </row>
    <row r="10379" spans="1:1">
      <c r="A10379" s="555"/>
    </row>
    <row r="10380" spans="1:1">
      <c r="A10380" s="555"/>
    </row>
    <row r="10381" spans="1:1">
      <c r="A10381" s="555"/>
    </row>
    <row r="10382" spans="1:1">
      <c r="A10382" s="555"/>
    </row>
    <row r="10383" spans="1:1">
      <c r="A10383" s="555"/>
    </row>
    <row r="10384" spans="1:1">
      <c r="A10384" s="555"/>
    </row>
    <row r="10385" spans="1:1">
      <c r="A10385" s="555"/>
    </row>
    <row r="10386" spans="1:1">
      <c r="A10386" s="555"/>
    </row>
    <row r="10387" spans="1:1">
      <c r="A10387" s="555"/>
    </row>
    <row r="10388" spans="1:1">
      <c r="A10388" s="555"/>
    </row>
    <row r="10389" spans="1:1">
      <c r="A10389" s="555"/>
    </row>
    <row r="10390" spans="1:1">
      <c r="A10390" s="555"/>
    </row>
    <row r="10391" spans="1:1">
      <c r="A10391" s="555"/>
    </row>
    <row r="10392" spans="1:1">
      <c r="A10392" s="555"/>
    </row>
    <row r="10393" spans="1:1">
      <c r="A10393" s="555"/>
    </row>
    <row r="10394" spans="1:1">
      <c r="A10394" s="555"/>
    </row>
    <row r="10395" spans="1:1">
      <c r="A10395" s="555"/>
    </row>
    <row r="10396" spans="1:1">
      <c r="A10396" s="555"/>
    </row>
    <row r="10397" spans="1:1">
      <c r="A10397" s="555"/>
    </row>
    <row r="10398" spans="1:1">
      <c r="A10398" s="555"/>
    </row>
    <row r="10399" spans="1:1">
      <c r="A10399" s="555"/>
    </row>
    <row r="10400" spans="1:1">
      <c r="A10400" s="555"/>
    </row>
    <row r="10401" spans="1:1">
      <c r="A10401" s="555"/>
    </row>
    <row r="10402" spans="1:1">
      <c r="A10402" s="555"/>
    </row>
    <row r="10403" spans="1:1">
      <c r="A10403" s="555"/>
    </row>
    <row r="10404" spans="1:1">
      <c r="A10404" s="555"/>
    </row>
    <row r="10405" spans="1:1">
      <c r="A10405" s="555"/>
    </row>
    <row r="10406" spans="1:1">
      <c r="A10406" s="555"/>
    </row>
    <row r="10407" spans="1:1">
      <c r="A10407" s="555"/>
    </row>
    <row r="10408" spans="1:1">
      <c r="A10408" s="555"/>
    </row>
    <row r="10409" spans="1:1">
      <c r="A10409" s="555"/>
    </row>
    <row r="10410" spans="1:1">
      <c r="A10410" s="555"/>
    </row>
    <row r="10411" spans="1:1">
      <c r="A10411" s="555"/>
    </row>
    <row r="10412" spans="1:1">
      <c r="A10412" s="555"/>
    </row>
    <row r="10413" spans="1:1">
      <c r="A10413" s="555"/>
    </row>
    <row r="10414" spans="1:1">
      <c r="A10414" s="555"/>
    </row>
    <row r="10415" spans="1:1">
      <c r="A10415" s="555"/>
    </row>
    <row r="10416" spans="1:1">
      <c r="A10416" s="555"/>
    </row>
    <row r="10417" spans="1:1">
      <c r="A10417" s="555"/>
    </row>
    <row r="10418" spans="1:1">
      <c r="A10418" s="555"/>
    </row>
    <row r="10419" spans="1:1">
      <c r="A10419" s="555"/>
    </row>
    <row r="10420" spans="1:1">
      <c r="A10420" s="555"/>
    </row>
    <row r="10421" spans="1:1">
      <c r="A10421" s="555"/>
    </row>
    <row r="10422" spans="1:1">
      <c r="A10422" s="555"/>
    </row>
    <row r="10423" spans="1:1">
      <c r="A10423" s="555"/>
    </row>
    <row r="10424" spans="1:1">
      <c r="A10424" s="555"/>
    </row>
    <row r="10425" spans="1:1">
      <c r="A10425" s="555"/>
    </row>
    <row r="10426" spans="1:1">
      <c r="A10426" s="555"/>
    </row>
    <row r="10427" spans="1:1">
      <c r="A10427" s="555"/>
    </row>
    <row r="10428" spans="1:1">
      <c r="A10428" s="555"/>
    </row>
    <row r="10429" spans="1:1">
      <c r="A10429" s="555"/>
    </row>
    <row r="10430" spans="1:1">
      <c r="A10430" s="555"/>
    </row>
    <row r="10431" spans="1:1">
      <c r="A10431" s="555"/>
    </row>
    <row r="10432" spans="1:1">
      <c r="A10432" s="555"/>
    </row>
    <row r="10433" spans="1:1">
      <c r="A10433" s="555"/>
    </row>
    <row r="10434" spans="1:1">
      <c r="A10434" s="555"/>
    </row>
    <row r="10435" spans="1:1">
      <c r="A10435" s="555"/>
    </row>
    <row r="10436" spans="1:1">
      <c r="A10436" s="555"/>
    </row>
    <row r="10437" spans="1:1">
      <c r="A10437" s="555"/>
    </row>
    <row r="10438" spans="1:1">
      <c r="A10438" s="555"/>
    </row>
    <row r="10439" spans="1:1">
      <c r="A10439" s="555"/>
    </row>
    <row r="10440" spans="1:1">
      <c r="A10440" s="555"/>
    </row>
    <row r="10441" spans="1:1">
      <c r="A10441" s="555"/>
    </row>
    <row r="10442" spans="1:1">
      <c r="A10442" s="555"/>
    </row>
    <row r="10443" spans="1:1">
      <c r="A10443" s="555"/>
    </row>
    <row r="10444" spans="1:1">
      <c r="A10444" s="555"/>
    </row>
    <row r="10445" spans="1:1">
      <c r="A10445" s="555"/>
    </row>
    <row r="10446" spans="1:1">
      <c r="A10446" s="555"/>
    </row>
    <row r="10447" spans="1:1">
      <c r="A10447" s="555"/>
    </row>
    <row r="10448" spans="1:1">
      <c r="A10448" s="555"/>
    </row>
    <row r="10449" spans="1:1">
      <c r="A10449" s="555"/>
    </row>
    <row r="10450" spans="1:1">
      <c r="A10450" s="555"/>
    </row>
    <row r="10451" spans="1:1">
      <c r="A10451" s="555"/>
    </row>
    <row r="10452" spans="1:1">
      <c r="A10452" s="555"/>
    </row>
    <row r="10453" spans="1:1">
      <c r="A10453" s="555"/>
    </row>
    <row r="10454" spans="1:1">
      <c r="A10454" s="555"/>
    </row>
    <row r="10455" spans="1:1">
      <c r="A10455" s="555"/>
    </row>
    <row r="10456" spans="1:1">
      <c r="A10456" s="555"/>
    </row>
    <row r="10457" spans="1:1">
      <c r="A10457" s="555"/>
    </row>
    <row r="10458" spans="1:1">
      <c r="A10458" s="555"/>
    </row>
    <row r="10459" spans="1:1">
      <c r="A10459" s="555"/>
    </row>
    <row r="10460" spans="1:1">
      <c r="A10460" s="555"/>
    </row>
    <row r="10461" spans="1:1">
      <c r="A10461" s="555"/>
    </row>
    <row r="10462" spans="1:1">
      <c r="A10462" s="555"/>
    </row>
    <row r="10463" spans="1:1">
      <c r="A10463" s="555"/>
    </row>
    <row r="10464" spans="1:1">
      <c r="A10464" s="555"/>
    </row>
    <row r="10465" spans="1:1">
      <c r="A10465" s="555"/>
    </row>
    <row r="10466" spans="1:1">
      <c r="A10466" s="555"/>
    </row>
    <row r="10467" spans="1:1">
      <c r="A10467" s="555"/>
    </row>
    <row r="10468" spans="1:1">
      <c r="A10468" s="555"/>
    </row>
    <row r="10469" spans="1:1">
      <c r="A10469" s="555"/>
    </row>
    <row r="10470" spans="1:1">
      <c r="A10470" s="555"/>
    </row>
    <row r="10471" spans="1:1">
      <c r="A10471" s="555"/>
    </row>
    <row r="10472" spans="1:1">
      <c r="A10472" s="555"/>
    </row>
    <row r="10473" spans="1:1">
      <c r="A10473" s="555"/>
    </row>
    <row r="10474" spans="1:1">
      <c r="A10474" s="555"/>
    </row>
    <row r="10475" spans="1:1">
      <c r="A10475" s="555"/>
    </row>
    <row r="10476" spans="1:1">
      <c r="A10476" s="555"/>
    </row>
    <row r="10477" spans="1:1">
      <c r="A10477" s="555"/>
    </row>
    <row r="10478" spans="1:1">
      <c r="A10478" s="555"/>
    </row>
    <row r="10479" spans="1:1">
      <c r="A10479" s="555"/>
    </row>
    <row r="10480" spans="1:1">
      <c r="A10480" s="555"/>
    </row>
    <row r="10481" spans="1:1">
      <c r="A10481" s="555"/>
    </row>
    <row r="10482" spans="1:1">
      <c r="A10482" s="555"/>
    </row>
    <row r="10483" spans="1:1">
      <c r="A10483" s="555"/>
    </row>
    <row r="10484" spans="1:1">
      <c r="A10484" s="555"/>
    </row>
    <row r="10485" spans="1:1">
      <c r="A10485" s="555"/>
    </row>
    <row r="10486" spans="1:1">
      <c r="A10486" s="555"/>
    </row>
    <row r="10487" spans="1:1">
      <c r="A10487" s="555"/>
    </row>
    <row r="10488" spans="1:1">
      <c r="A10488" s="555"/>
    </row>
    <row r="10489" spans="1:1">
      <c r="A10489" s="555"/>
    </row>
    <row r="10490" spans="1:1">
      <c r="A10490" s="555"/>
    </row>
    <row r="10491" spans="1:1">
      <c r="A10491" s="555"/>
    </row>
    <row r="10492" spans="1:1">
      <c r="A10492" s="555"/>
    </row>
    <row r="10493" spans="1:1">
      <c r="A10493" s="555"/>
    </row>
    <row r="10494" spans="1:1">
      <c r="A10494" s="555"/>
    </row>
    <row r="10495" spans="1:1">
      <c r="A10495" s="555"/>
    </row>
    <row r="10496" spans="1:1">
      <c r="A10496" s="555"/>
    </row>
    <row r="10497" spans="1:1">
      <c r="A10497" s="555"/>
    </row>
    <row r="10498" spans="1:1">
      <c r="A10498" s="555"/>
    </row>
    <row r="10499" spans="1:1">
      <c r="A10499" s="555"/>
    </row>
    <row r="10500" spans="1:1">
      <c r="A10500" s="555"/>
    </row>
    <row r="10501" spans="1:1">
      <c r="A10501" s="555"/>
    </row>
    <row r="10502" spans="1:1">
      <c r="A10502" s="555"/>
    </row>
    <row r="10503" spans="1:1">
      <c r="A10503" s="555"/>
    </row>
    <row r="10504" spans="1:1">
      <c r="A10504" s="555"/>
    </row>
    <row r="10505" spans="1:1">
      <c r="A10505" s="555"/>
    </row>
    <row r="10506" spans="1:1">
      <c r="A10506" s="555"/>
    </row>
    <row r="10507" spans="1:1">
      <c r="A10507" s="555"/>
    </row>
    <row r="10508" spans="1:1">
      <c r="A10508" s="555"/>
    </row>
    <row r="10509" spans="1:1">
      <c r="A10509" s="555"/>
    </row>
    <row r="10510" spans="1:1">
      <c r="A10510" s="555"/>
    </row>
    <row r="10511" spans="1:1">
      <c r="A10511" s="555"/>
    </row>
    <row r="10512" spans="1:1">
      <c r="A10512" s="555"/>
    </row>
    <row r="10513" spans="1:1">
      <c r="A10513" s="555"/>
    </row>
    <row r="10514" spans="1:1">
      <c r="A10514" s="555"/>
    </row>
    <row r="10515" spans="1:1">
      <c r="A10515" s="555"/>
    </row>
    <row r="10516" spans="1:1">
      <c r="A10516" s="555"/>
    </row>
    <row r="10517" spans="1:1">
      <c r="A10517" s="555"/>
    </row>
    <row r="10518" spans="1:1">
      <c r="A10518" s="555"/>
    </row>
    <row r="10519" spans="1:1">
      <c r="A10519" s="555"/>
    </row>
    <row r="10520" spans="1:1">
      <c r="A10520" s="555"/>
    </row>
    <row r="10521" spans="1:1">
      <c r="A10521" s="555"/>
    </row>
    <row r="10522" spans="1:1">
      <c r="A10522" s="555"/>
    </row>
    <row r="10523" spans="1:1">
      <c r="A10523" s="555"/>
    </row>
    <row r="10524" spans="1:1">
      <c r="A10524" s="555"/>
    </row>
    <row r="10525" spans="1:1">
      <c r="A10525" s="555"/>
    </row>
    <row r="10526" spans="1:1">
      <c r="A10526" s="555"/>
    </row>
    <row r="10527" spans="1:1">
      <c r="A10527" s="555"/>
    </row>
    <row r="10528" spans="1:1">
      <c r="A10528" s="555"/>
    </row>
    <row r="10529" spans="1:1">
      <c r="A10529" s="555"/>
    </row>
    <row r="10530" spans="1:1">
      <c r="A10530" s="555"/>
    </row>
    <row r="10531" spans="1:1">
      <c r="A10531" s="555"/>
    </row>
    <row r="10532" spans="1:1">
      <c r="A10532" s="555"/>
    </row>
    <row r="10533" spans="1:1">
      <c r="A10533" s="555"/>
    </row>
    <row r="10534" spans="1:1">
      <c r="A10534" s="555"/>
    </row>
    <row r="10535" spans="1:1">
      <c r="A10535" s="555"/>
    </row>
    <row r="10536" spans="1:1">
      <c r="A10536" s="555"/>
    </row>
    <row r="10537" spans="1:1">
      <c r="A10537" s="555"/>
    </row>
    <row r="10538" spans="1:1">
      <c r="A10538" s="555"/>
    </row>
    <row r="10539" spans="1:1">
      <c r="A10539" s="555"/>
    </row>
    <row r="10540" spans="1:1">
      <c r="A10540" s="555"/>
    </row>
    <row r="10541" spans="1:1">
      <c r="A10541" s="555"/>
    </row>
    <row r="10542" spans="1:1">
      <c r="A10542" s="555"/>
    </row>
    <row r="10543" spans="1:1">
      <c r="A10543" s="555"/>
    </row>
    <row r="10544" spans="1:1">
      <c r="A10544" s="555"/>
    </row>
    <row r="10545" spans="1:1">
      <c r="A10545" s="555"/>
    </row>
    <row r="10546" spans="1:1">
      <c r="A10546" s="555"/>
    </row>
    <row r="10547" spans="1:1">
      <c r="A10547" s="555"/>
    </row>
    <row r="10548" spans="1:1">
      <c r="A10548" s="555"/>
    </row>
    <row r="10549" spans="1:1">
      <c r="A10549" s="555"/>
    </row>
    <row r="10550" spans="1:1">
      <c r="A10550" s="555"/>
    </row>
    <row r="10551" spans="1:1">
      <c r="A10551" s="555"/>
    </row>
    <row r="10552" spans="1:1">
      <c r="A10552" s="555"/>
    </row>
    <row r="10553" spans="1:1">
      <c r="A10553" s="555"/>
    </row>
    <row r="10554" spans="1:1">
      <c r="A10554" s="555"/>
    </row>
    <row r="10555" spans="1:1">
      <c r="A10555" s="555"/>
    </row>
    <row r="10556" spans="1:1">
      <c r="A10556" s="555"/>
    </row>
    <row r="10557" spans="1:1">
      <c r="A10557" s="555"/>
    </row>
    <row r="10558" spans="1:1">
      <c r="A10558" s="555"/>
    </row>
    <row r="10559" spans="1:1">
      <c r="A10559" s="555"/>
    </row>
    <row r="10560" spans="1:1">
      <c r="A10560" s="555"/>
    </row>
    <row r="10561" spans="1:1">
      <c r="A10561" s="555"/>
    </row>
    <row r="10562" spans="1:1">
      <c r="A10562" s="555"/>
    </row>
    <row r="10563" spans="1:1">
      <c r="A10563" s="555"/>
    </row>
    <row r="10564" spans="1:1">
      <c r="A10564" s="555"/>
    </row>
    <row r="10565" spans="1:1">
      <c r="A10565" s="555"/>
    </row>
    <row r="10566" spans="1:1">
      <c r="A10566" s="555"/>
    </row>
    <row r="10567" spans="1:1">
      <c r="A10567" s="555"/>
    </row>
    <row r="10568" spans="1:1">
      <c r="A10568" s="555"/>
    </row>
    <row r="10569" spans="1:1">
      <c r="A10569" s="555"/>
    </row>
    <row r="10570" spans="1:1">
      <c r="A10570" s="555"/>
    </row>
    <row r="10571" spans="1:1">
      <c r="A10571" s="555"/>
    </row>
    <row r="10572" spans="1:1">
      <c r="A10572" s="555"/>
    </row>
    <row r="10573" spans="1:1">
      <c r="A10573" s="555"/>
    </row>
    <row r="10574" spans="1:1">
      <c r="A10574" s="555"/>
    </row>
    <row r="10575" spans="1:1">
      <c r="A10575" s="555"/>
    </row>
    <row r="10576" spans="1:1">
      <c r="A10576" s="555"/>
    </row>
    <row r="10577" spans="1:1">
      <c r="A10577" s="555"/>
    </row>
    <row r="10578" spans="1:1">
      <c r="A10578" s="555"/>
    </row>
    <row r="10579" spans="1:1">
      <c r="A10579" s="555"/>
    </row>
    <row r="10580" spans="1:1">
      <c r="A10580" s="555"/>
    </row>
    <row r="10581" spans="1:1">
      <c r="A10581" s="555"/>
    </row>
    <row r="10582" spans="1:1">
      <c r="A10582" s="555"/>
    </row>
    <row r="10583" spans="1:1">
      <c r="A10583" s="555"/>
    </row>
    <row r="10584" spans="1:1">
      <c r="A10584" s="555"/>
    </row>
    <row r="10585" spans="1:1">
      <c r="A10585" s="555"/>
    </row>
    <row r="10586" spans="1:1">
      <c r="A10586" s="555"/>
    </row>
    <row r="10587" spans="1:1">
      <c r="A10587" s="555"/>
    </row>
    <row r="10588" spans="1:1">
      <c r="A10588" s="555"/>
    </row>
    <row r="10589" spans="1:1">
      <c r="A10589" s="555"/>
    </row>
    <row r="10590" spans="1:1">
      <c r="A10590" s="555"/>
    </row>
    <row r="10591" spans="1:1">
      <c r="A10591" s="555"/>
    </row>
    <row r="10592" spans="1:1">
      <c r="A10592" s="555"/>
    </row>
    <row r="10593" spans="1:1">
      <c r="A10593" s="555"/>
    </row>
    <row r="10594" spans="1:1">
      <c r="A10594" s="555"/>
    </row>
    <row r="10595" spans="1:1">
      <c r="A10595" s="555"/>
    </row>
    <row r="10596" spans="1:1">
      <c r="A10596" s="555"/>
    </row>
    <row r="10597" spans="1:1">
      <c r="A10597" s="555"/>
    </row>
    <row r="10598" spans="1:1">
      <c r="A10598" s="555"/>
    </row>
    <row r="10599" spans="1:1">
      <c r="A10599" s="555"/>
    </row>
    <row r="10600" spans="1:1">
      <c r="A10600" s="555"/>
    </row>
    <row r="10601" spans="1:1">
      <c r="A10601" s="555"/>
    </row>
    <row r="10602" spans="1:1">
      <c r="A10602" s="555"/>
    </row>
    <row r="10603" spans="1:1">
      <c r="A10603" s="555"/>
    </row>
    <row r="10604" spans="1:1">
      <c r="A10604" s="555"/>
    </row>
    <row r="10605" spans="1:1">
      <c r="A10605" s="555"/>
    </row>
    <row r="10606" spans="1:1">
      <c r="A10606" s="555"/>
    </row>
    <row r="10607" spans="1:1">
      <c r="A10607" s="555"/>
    </row>
    <row r="10608" spans="1:1">
      <c r="A10608" s="555"/>
    </row>
    <row r="10609" spans="1:1">
      <c r="A10609" s="555"/>
    </row>
    <row r="10610" spans="1:1">
      <c r="A10610" s="555"/>
    </row>
    <row r="10611" spans="1:1">
      <c r="A10611" s="555"/>
    </row>
    <row r="10612" spans="1:1">
      <c r="A10612" s="555"/>
    </row>
    <row r="10613" spans="1:1">
      <c r="A10613" s="555"/>
    </row>
    <row r="10614" spans="1:1">
      <c r="A10614" s="555"/>
    </row>
    <row r="10615" spans="1:1">
      <c r="A10615" s="555"/>
    </row>
    <row r="10616" spans="1:1">
      <c r="A10616" s="555"/>
    </row>
    <row r="10617" spans="1:1">
      <c r="A10617" s="555"/>
    </row>
    <row r="10618" spans="1:1">
      <c r="A10618" s="555"/>
    </row>
    <row r="10619" spans="1:1">
      <c r="A10619" s="555"/>
    </row>
    <row r="10620" spans="1:1">
      <c r="A10620" s="555"/>
    </row>
    <row r="10621" spans="1:1">
      <c r="A10621" s="555"/>
    </row>
    <row r="10622" spans="1:1">
      <c r="A10622" s="555"/>
    </row>
    <row r="10623" spans="1:1">
      <c r="A10623" s="555"/>
    </row>
    <row r="10624" spans="1:1">
      <c r="A10624" s="555"/>
    </row>
    <row r="10625" spans="1:1">
      <c r="A10625" s="555"/>
    </row>
    <row r="10626" spans="1:1">
      <c r="A10626" s="555"/>
    </row>
    <row r="10627" spans="1:1">
      <c r="A10627" s="555"/>
    </row>
    <row r="10628" spans="1:1">
      <c r="A10628" s="555"/>
    </row>
    <row r="10629" spans="1:1">
      <c r="A10629" s="555"/>
    </row>
    <row r="10630" spans="1:1">
      <c r="A10630" s="555"/>
    </row>
    <row r="10631" spans="1:1">
      <c r="A10631" s="555"/>
    </row>
    <row r="10632" spans="1:1">
      <c r="A10632" s="555"/>
    </row>
    <row r="10633" spans="1:1">
      <c r="A10633" s="555"/>
    </row>
    <row r="10634" spans="1:1">
      <c r="A10634" s="555"/>
    </row>
    <row r="10635" spans="1:1">
      <c r="A10635" s="555"/>
    </row>
    <row r="10636" spans="1:1">
      <c r="A10636" s="555"/>
    </row>
    <row r="10637" spans="1:1">
      <c r="A10637" s="555"/>
    </row>
    <row r="10638" spans="1:1">
      <c r="A10638" s="555"/>
    </row>
    <row r="10639" spans="1:1">
      <c r="A10639" s="555"/>
    </row>
    <row r="10640" spans="1:1">
      <c r="A10640" s="555"/>
    </row>
    <row r="10641" spans="1:1">
      <c r="A10641" s="555"/>
    </row>
    <row r="10642" spans="1:1">
      <c r="A10642" s="555"/>
    </row>
    <row r="10643" spans="1:1">
      <c r="A10643" s="555"/>
    </row>
    <row r="10644" spans="1:1">
      <c r="A10644" s="555"/>
    </row>
    <row r="10645" spans="1:1">
      <c r="A10645" s="555"/>
    </row>
    <row r="10646" spans="1:1">
      <c r="A10646" s="555"/>
    </row>
    <row r="10647" spans="1:1">
      <c r="A10647" s="555"/>
    </row>
    <row r="10648" spans="1:1">
      <c r="A10648" s="555"/>
    </row>
    <row r="10649" spans="1:1">
      <c r="A10649" s="555"/>
    </row>
    <row r="10650" spans="1:1">
      <c r="A10650" s="555"/>
    </row>
    <row r="10651" spans="1:1">
      <c r="A10651" s="555"/>
    </row>
    <row r="10652" spans="1:1">
      <c r="A10652" s="555"/>
    </row>
    <row r="10653" spans="1:1">
      <c r="A10653" s="555"/>
    </row>
    <row r="10654" spans="1:1">
      <c r="A10654" s="555"/>
    </row>
    <row r="10655" spans="1:1">
      <c r="A10655" s="555"/>
    </row>
    <row r="10656" spans="1:1">
      <c r="A10656" s="555"/>
    </row>
    <row r="10657" spans="1:1">
      <c r="A10657" s="555"/>
    </row>
    <row r="10658" spans="1:1">
      <c r="A10658" s="555"/>
    </row>
    <row r="10659" spans="1:1">
      <c r="A10659" s="555"/>
    </row>
    <row r="10660" spans="1:1">
      <c r="A10660" s="555"/>
    </row>
    <row r="10661" spans="1:1">
      <c r="A10661" s="555"/>
    </row>
    <row r="10662" spans="1:1">
      <c r="A10662" s="555"/>
    </row>
    <row r="10663" spans="1:1">
      <c r="A10663" s="555"/>
    </row>
    <row r="10664" spans="1:1">
      <c r="A10664" s="555"/>
    </row>
    <row r="10665" spans="1:1">
      <c r="A10665" s="555"/>
    </row>
    <row r="10666" spans="1:1">
      <c r="A10666" s="555"/>
    </row>
    <row r="10667" spans="1:1">
      <c r="A10667" s="555"/>
    </row>
    <row r="10668" spans="1:1">
      <c r="A10668" s="555"/>
    </row>
    <row r="10669" spans="1:1">
      <c r="A10669" s="555"/>
    </row>
    <row r="10670" spans="1:1">
      <c r="A10670" s="555"/>
    </row>
    <row r="10671" spans="1:1">
      <c r="A10671" s="555"/>
    </row>
    <row r="10672" spans="1:1">
      <c r="A10672" s="555"/>
    </row>
    <row r="10673" spans="1:1">
      <c r="A10673" s="555"/>
    </row>
    <row r="10674" spans="1:1">
      <c r="A10674" s="555"/>
    </row>
    <row r="10675" spans="1:1">
      <c r="A10675" s="555"/>
    </row>
    <row r="10676" spans="1:1">
      <c r="A10676" s="555"/>
    </row>
    <row r="10677" spans="1:1">
      <c r="A10677" s="555"/>
    </row>
    <row r="10678" spans="1:1">
      <c r="A10678" s="555"/>
    </row>
    <row r="10679" spans="1:1">
      <c r="A10679" s="555"/>
    </row>
    <row r="10680" spans="1:1">
      <c r="A10680" s="555"/>
    </row>
    <row r="10681" spans="1:1">
      <c r="A10681" s="555"/>
    </row>
    <row r="10682" spans="1:1">
      <c r="A10682" s="555"/>
    </row>
    <row r="10683" spans="1:1">
      <c r="A10683" s="555"/>
    </row>
    <row r="10684" spans="1:1">
      <c r="A10684" s="555"/>
    </row>
    <row r="10685" spans="1:1">
      <c r="A10685" s="555"/>
    </row>
    <row r="10686" spans="1:1">
      <c r="A10686" s="555"/>
    </row>
    <row r="10687" spans="1:1">
      <c r="A10687" s="555"/>
    </row>
    <row r="10688" spans="1:1">
      <c r="A10688" s="555"/>
    </row>
    <row r="10689" spans="1:1">
      <c r="A10689" s="555"/>
    </row>
    <row r="10690" spans="1:1">
      <c r="A10690" s="555"/>
    </row>
    <row r="10691" spans="1:1">
      <c r="A10691" s="555"/>
    </row>
    <row r="10692" spans="1:1">
      <c r="A10692" s="555"/>
    </row>
    <row r="10693" spans="1:1">
      <c r="A10693" s="555"/>
    </row>
    <row r="10694" spans="1:1">
      <c r="A10694" s="555"/>
    </row>
    <row r="10695" spans="1:1">
      <c r="A10695" s="555"/>
    </row>
    <row r="10696" spans="1:1">
      <c r="A10696" s="555"/>
    </row>
    <row r="10697" spans="1:1">
      <c r="A10697" s="555"/>
    </row>
    <row r="10698" spans="1:1">
      <c r="A10698" s="555"/>
    </row>
    <row r="10699" spans="1:1">
      <c r="A10699" s="555"/>
    </row>
    <row r="10700" spans="1:1">
      <c r="A10700" s="555"/>
    </row>
    <row r="10701" spans="1:1">
      <c r="A10701" s="555"/>
    </row>
    <row r="10702" spans="1:1">
      <c r="A10702" s="555"/>
    </row>
    <row r="10703" spans="1:1">
      <c r="A10703" s="555"/>
    </row>
    <row r="10704" spans="1:1">
      <c r="A10704" s="555"/>
    </row>
    <row r="10705" spans="1:1">
      <c r="A10705" s="555"/>
    </row>
    <row r="10706" spans="1:1">
      <c r="A10706" s="555"/>
    </row>
    <row r="10707" spans="1:1">
      <c r="A10707" s="555"/>
    </row>
    <row r="10708" spans="1:1">
      <c r="A10708" s="555"/>
    </row>
    <row r="10709" spans="1:1">
      <c r="A10709" s="555"/>
    </row>
    <row r="10710" spans="1:1">
      <c r="A10710" s="555"/>
    </row>
    <row r="10711" spans="1:1">
      <c r="A10711" s="555"/>
    </row>
    <row r="10712" spans="1:1">
      <c r="A10712" s="555"/>
    </row>
    <row r="10713" spans="1:1">
      <c r="A10713" s="555"/>
    </row>
    <row r="10714" spans="1:1">
      <c r="A10714" s="555"/>
    </row>
    <row r="10715" spans="1:1">
      <c r="A10715" s="555"/>
    </row>
    <row r="10716" spans="1:1">
      <c r="A10716" s="555"/>
    </row>
    <row r="10717" spans="1:1">
      <c r="A10717" s="555"/>
    </row>
    <row r="10718" spans="1:1">
      <c r="A10718" s="555"/>
    </row>
    <row r="10719" spans="1:1">
      <c r="A10719" s="555"/>
    </row>
    <row r="10720" spans="1:1">
      <c r="A10720" s="555"/>
    </row>
    <row r="10721" spans="1:1">
      <c r="A10721" s="555"/>
    </row>
    <row r="10722" spans="1:1">
      <c r="A10722" s="555"/>
    </row>
    <row r="10723" spans="1:1">
      <c r="A10723" s="555"/>
    </row>
    <row r="10724" spans="1:1">
      <c r="A10724" s="555"/>
    </row>
    <row r="10725" spans="1:1">
      <c r="A10725" s="555"/>
    </row>
    <row r="10726" spans="1:1">
      <c r="A10726" s="555"/>
    </row>
    <row r="10727" spans="1:1">
      <c r="A10727" s="555"/>
    </row>
    <row r="10728" spans="1:1">
      <c r="A10728" s="555"/>
    </row>
    <row r="10729" spans="1:1">
      <c r="A10729" s="555"/>
    </row>
    <row r="10730" spans="1:1">
      <c r="A10730" s="555"/>
    </row>
    <row r="10731" spans="1:1">
      <c r="A10731" s="555"/>
    </row>
    <row r="10732" spans="1:1">
      <c r="A10732" s="555"/>
    </row>
    <row r="10733" spans="1:1">
      <c r="A10733" s="555"/>
    </row>
    <row r="10734" spans="1:1">
      <c r="A10734" s="555"/>
    </row>
    <row r="10735" spans="1:1">
      <c r="A10735" s="555"/>
    </row>
    <row r="10736" spans="1:1">
      <c r="A10736" s="555"/>
    </row>
    <row r="10737" spans="1:1">
      <c r="A10737" s="555"/>
    </row>
    <row r="10738" spans="1:1">
      <c r="A10738" s="555"/>
    </row>
    <row r="10739" spans="1:1">
      <c r="A10739" s="555"/>
    </row>
    <row r="10740" spans="1:1">
      <c r="A10740" s="555"/>
    </row>
    <row r="10741" spans="1:1">
      <c r="A10741" s="555"/>
    </row>
    <row r="10742" spans="1:1">
      <c r="A10742" s="555"/>
    </row>
    <row r="10743" spans="1:1">
      <c r="A10743" s="555"/>
    </row>
    <row r="10744" spans="1:1">
      <c r="A10744" s="555"/>
    </row>
    <row r="10745" spans="1:1">
      <c r="A10745" s="555"/>
    </row>
    <row r="10746" spans="1:1">
      <c r="A10746" s="555"/>
    </row>
    <row r="10747" spans="1:1">
      <c r="A10747" s="555"/>
    </row>
    <row r="10748" spans="1:1">
      <c r="A10748" s="555"/>
    </row>
    <row r="10749" spans="1:1">
      <c r="A10749" s="555"/>
    </row>
    <row r="10750" spans="1:1">
      <c r="A10750" s="555"/>
    </row>
    <row r="10751" spans="1:1">
      <c r="A10751" s="555"/>
    </row>
    <row r="10752" spans="1:1">
      <c r="A10752" s="555"/>
    </row>
    <row r="10753" spans="1:1">
      <c r="A10753" s="555"/>
    </row>
    <row r="10754" spans="1:1">
      <c r="A10754" s="555"/>
    </row>
    <row r="10755" spans="1:1">
      <c r="A10755" s="555"/>
    </row>
    <row r="10756" spans="1:1">
      <c r="A10756" s="555"/>
    </row>
    <row r="10757" spans="1:1">
      <c r="A10757" s="555"/>
    </row>
    <row r="10758" spans="1:1">
      <c r="A10758" s="555"/>
    </row>
    <row r="10759" spans="1:1">
      <c r="A10759" s="555"/>
    </row>
    <row r="10760" spans="1:1">
      <c r="A10760" s="555"/>
    </row>
    <row r="10761" spans="1:1">
      <c r="A10761" s="555"/>
    </row>
    <row r="10762" spans="1:1">
      <c r="A10762" s="555"/>
    </row>
    <row r="10763" spans="1:1">
      <c r="A10763" s="555"/>
    </row>
    <row r="10764" spans="1:1">
      <c r="A10764" s="555"/>
    </row>
    <row r="10765" spans="1:1">
      <c r="A10765" s="555"/>
    </row>
    <row r="10766" spans="1:1">
      <c r="A10766" s="555"/>
    </row>
    <row r="10767" spans="1:1">
      <c r="A10767" s="555"/>
    </row>
    <row r="10768" spans="1:1">
      <c r="A10768" s="555"/>
    </row>
    <row r="10769" spans="1:1">
      <c r="A10769" s="555"/>
    </row>
    <row r="10770" spans="1:1">
      <c r="A10770" s="555"/>
    </row>
    <row r="10771" spans="1:1">
      <c r="A10771" s="555"/>
    </row>
    <row r="10772" spans="1:1">
      <c r="A10772" s="555"/>
    </row>
    <row r="10773" spans="1:1">
      <c r="A10773" s="555"/>
    </row>
    <row r="10774" spans="1:1">
      <c r="A10774" s="555"/>
    </row>
    <row r="10775" spans="1:1">
      <c r="A10775" s="555"/>
    </row>
    <row r="10776" spans="1:1">
      <c r="A10776" s="555"/>
    </row>
    <row r="10777" spans="1:1">
      <c r="A10777" s="555"/>
    </row>
    <row r="10778" spans="1:1">
      <c r="A10778" s="555"/>
    </row>
    <row r="10779" spans="1:1">
      <c r="A10779" s="555"/>
    </row>
    <row r="10780" spans="1:1">
      <c r="A10780" s="555"/>
    </row>
    <row r="10781" spans="1:1">
      <c r="A10781" s="555"/>
    </row>
    <row r="10782" spans="1:1">
      <c r="A10782" s="555"/>
    </row>
    <row r="10783" spans="1:1">
      <c r="A10783" s="555"/>
    </row>
    <row r="10784" spans="1:1">
      <c r="A10784" s="555"/>
    </row>
    <row r="10785" spans="1:1">
      <c r="A10785" s="555"/>
    </row>
    <row r="10786" spans="1:1">
      <c r="A10786" s="555"/>
    </row>
    <row r="10787" spans="1:1">
      <c r="A10787" s="555"/>
    </row>
    <row r="10788" spans="1:1">
      <c r="A10788" s="555"/>
    </row>
    <row r="10789" spans="1:1">
      <c r="A10789" s="555"/>
    </row>
    <row r="10790" spans="1:1">
      <c r="A10790" s="555"/>
    </row>
    <row r="10791" spans="1:1">
      <c r="A10791" s="555"/>
    </row>
    <row r="10792" spans="1:1">
      <c r="A10792" s="555"/>
    </row>
    <row r="10793" spans="1:1">
      <c r="A10793" s="555"/>
    </row>
    <row r="10794" spans="1:1">
      <c r="A10794" s="555"/>
    </row>
    <row r="10795" spans="1:1">
      <c r="A10795" s="555"/>
    </row>
    <row r="10796" spans="1:1">
      <c r="A10796" s="555"/>
    </row>
    <row r="10797" spans="1:1">
      <c r="A10797" s="555"/>
    </row>
    <row r="10798" spans="1:1">
      <c r="A10798" s="555"/>
    </row>
    <row r="10799" spans="1:1">
      <c r="A10799" s="555"/>
    </row>
    <row r="10800" spans="1:1">
      <c r="A10800" s="555"/>
    </row>
    <row r="10801" spans="1:1">
      <c r="A10801" s="555"/>
    </row>
    <row r="10802" spans="1:1">
      <c r="A10802" s="555"/>
    </row>
    <row r="10803" spans="1:1">
      <c r="A10803" s="555"/>
    </row>
    <row r="10804" spans="1:1">
      <c r="A10804" s="555"/>
    </row>
    <row r="10805" spans="1:1">
      <c r="A10805" s="555"/>
    </row>
    <row r="10806" spans="1:1">
      <c r="A10806" s="555"/>
    </row>
    <row r="10807" spans="1:1">
      <c r="A10807" s="555"/>
    </row>
    <row r="10808" spans="1:1">
      <c r="A10808" s="555"/>
    </row>
    <row r="10809" spans="1:1">
      <c r="A10809" s="555"/>
    </row>
    <row r="10810" spans="1:1">
      <c r="A10810" s="555"/>
    </row>
    <row r="10811" spans="1:1">
      <c r="A10811" s="555"/>
    </row>
    <row r="10812" spans="1:1">
      <c r="A10812" s="555"/>
    </row>
    <row r="10813" spans="1:1">
      <c r="A10813" s="555"/>
    </row>
    <row r="10814" spans="1:1">
      <c r="A10814" s="555"/>
    </row>
    <row r="10815" spans="1:1">
      <c r="A10815" s="555"/>
    </row>
    <row r="10816" spans="1:1">
      <c r="A10816" s="555"/>
    </row>
    <row r="10817" spans="1:1">
      <c r="A10817" s="555"/>
    </row>
    <row r="10818" spans="1:1">
      <c r="A10818" s="555"/>
    </row>
    <row r="10819" spans="1:1">
      <c r="A10819" s="555"/>
    </row>
    <row r="10820" spans="1:1">
      <c r="A10820" s="555"/>
    </row>
    <row r="10821" spans="1:1">
      <c r="A10821" s="555"/>
    </row>
    <row r="10822" spans="1:1">
      <c r="A10822" s="555"/>
    </row>
    <row r="10823" spans="1:1">
      <c r="A10823" s="555"/>
    </row>
    <row r="10824" spans="1:1">
      <c r="A10824" s="555"/>
    </row>
    <row r="10825" spans="1:1">
      <c r="A10825" s="555"/>
    </row>
    <row r="10826" spans="1:1">
      <c r="A10826" s="555"/>
    </row>
    <row r="10827" spans="1:1">
      <c r="A10827" s="555"/>
    </row>
    <row r="10828" spans="1:1">
      <c r="A10828" s="555"/>
    </row>
    <row r="10829" spans="1:1">
      <c r="A10829" s="555"/>
    </row>
    <row r="10830" spans="1:1">
      <c r="A10830" s="555"/>
    </row>
    <row r="10831" spans="1:1">
      <c r="A10831" s="555"/>
    </row>
    <row r="10832" spans="1:1">
      <c r="A10832" s="555"/>
    </row>
    <row r="10833" spans="1:1">
      <c r="A10833" s="555"/>
    </row>
    <row r="10834" spans="1:1">
      <c r="A10834" s="555"/>
    </row>
    <row r="10835" spans="1:1">
      <c r="A10835" s="555"/>
    </row>
    <row r="10836" spans="1:1">
      <c r="A10836" s="555"/>
    </row>
    <row r="10837" spans="1:1">
      <c r="A10837" s="555"/>
    </row>
    <row r="10838" spans="1:1">
      <c r="A10838" s="555"/>
    </row>
    <row r="10839" spans="1:1">
      <c r="A10839" s="555"/>
    </row>
    <row r="10840" spans="1:1">
      <c r="A10840" s="555"/>
    </row>
    <row r="10841" spans="1:1">
      <c r="A10841" s="555"/>
    </row>
    <row r="10842" spans="1:1">
      <c r="A10842" s="555"/>
    </row>
    <row r="10843" spans="1:1">
      <c r="A10843" s="555"/>
    </row>
    <row r="10844" spans="1:1">
      <c r="A10844" s="555"/>
    </row>
    <row r="10845" spans="1:1">
      <c r="A10845" s="555"/>
    </row>
    <row r="10846" spans="1:1">
      <c r="A10846" s="555"/>
    </row>
    <row r="10847" spans="1:1">
      <c r="A10847" s="555"/>
    </row>
    <row r="10848" spans="1:1">
      <c r="A10848" s="555"/>
    </row>
    <row r="10849" spans="1:1">
      <c r="A10849" s="555"/>
    </row>
    <row r="10850" spans="1:1">
      <c r="A10850" s="555"/>
    </row>
    <row r="10851" spans="1:1">
      <c r="A10851" s="555"/>
    </row>
    <row r="10852" spans="1:1">
      <c r="A10852" s="555"/>
    </row>
    <row r="10853" spans="1:1">
      <c r="A10853" s="555"/>
    </row>
    <row r="10854" spans="1:1">
      <c r="A10854" s="555"/>
    </row>
    <row r="10855" spans="1:1">
      <c r="A10855" s="555"/>
    </row>
    <row r="10856" spans="1:1">
      <c r="A10856" s="555"/>
    </row>
    <row r="10857" spans="1:1">
      <c r="A10857" s="555"/>
    </row>
    <row r="10858" spans="1:1">
      <c r="A10858" s="555"/>
    </row>
    <row r="10859" spans="1:1">
      <c r="A10859" s="555"/>
    </row>
    <row r="10860" spans="1:1">
      <c r="A10860" s="555"/>
    </row>
    <row r="10861" spans="1:1">
      <c r="A10861" s="555"/>
    </row>
    <row r="10862" spans="1:1">
      <c r="A10862" s="555"/>
    </row>
    <row r="10863" spans="1:1">
      <c r="A10863" s="555"/>
    </row>
    <row r="10864" spans="1:1">
      <c r="A10864" s="555"/>
    </row>
    <row r="10865" spans="1:1">
      <c r="A10865" s="555"/>
    </row>
    <row r="10866" spans="1:1">
      <c r="A10866" s="555"/>
    </row>
    <row r="10867" spans="1:1">
      <c r="A10867" s="555"/>
    </row>
    <row r="10868" spans="1:1">
      <c r="A10868" s="555"/>
    </row>
    <row r="10869" spans="1:1">
      <c r="A10869" s="555"/>
    </row>
    <row r="10870" spans="1:1">
      <c r="A10870" s="555"/>
    </row>
    <row r="10871" spans="1:1">
      <c r="A10871" s="555"/>
    </row>
    <row r="10872" spans="1:1">
      <c r="A10872" s="555"/>
    </row>
    <row r="10873" spans="1:1">
      <c r="A10873" s="555"/>
    </row>
    <row r="10874" spans="1:1">
      <c r="A10874" s="555"/>
    </row>
    <row r="10875" spans="1:1">
      <c r="A10875" s="555"/>
    </row>
    <row r="10876" spans="1:1">
      <c r="A10876" s="555"/>
    </row>
    <row r="10877" spans="1:1">
      <c r="A10877" s="555"/>
    </row>
    <row r="10878" spans="1:1">
      <c r="A10878" s="555"/>
    </row>
    <row r="10879" spans="1:1">
      <c r="A10879" s="555"/>
    </row>
    <row r="10880" spans="1:1">
      <c r="A10880" s="555"/>
    </row>
    <row r="10881" spans="1:1">
      <c r="A10881" s="555"/>
    </row>
    <row r="10882" spans="1:1">
      <c r="A10882" s="555"/>
    </row>
    <row r="10883" spans="1:1">
      <c r="A10883" s="555"/>
    </row>
    <row r="10884" spans="1:1">
      <c r="A10884" s="555"/>
    </row>
    <row r="10885" spans="1:1">
      <c r="A10885" s="555"/>
    </row>
    <row r="10886" spans="1:1">
      <c r="A10886" s="555"/>
    </row>
    <row r="10887" spans="1:1">
      <c r="A10887" s="555"/>
    </row>
    <row r="10888" spans="1:1">
      <c r="A10888" s="555"/>
    </row>
    <row r="10889" spans="1:1">
      <c r="A10889" s="555"/>
    </row>
    <row r="10890" spans="1:1">
      <c r="A10890" s="555"/>
    </row>
    <row r="10891" spans="1:1">
      <c r="A10891" s="555"/>
    </row>
    <row r="10892" spans="1:1">
      <c r="A10892" s="555"/>
    </row>
    <row r="10893" spans="1:1">
      <c r="A10893" s="555"/>
    </row>
    <row r="10894" spans="1:1">
      <c r="A10894" s="555"/>
    </row>
    <row r="10895" spans="1:1">
      <c r="A10895" s="555"/>
    </row>
    <row r="10896" spans="1:1">
      <c r="A10896" s="555"/>
    </row>
    <row r="10897" spans="1:1">
      <c r="A10897" s="555"/>
    </row>
    <row r="10898" spans="1:1">
      <c r="A10898" s="555"/>
    </row>
    <row r="10899" spans="1:1">
      <c r="A10899" s="555"/>
    </row>
    <row r="10900" spans="1:1">
      <c r="A10900" s="555"/>
    </row>
    <row r="10901" spans="1:1">
      <c r="A10901" s="555"/>
    </row>
    <row r="10902" spans="1:1">
      <c r="A10902" s="555"/>
    </row>
    <row r="10903" spans="1:1">
      <c r="A10903" s="555"/>
    </row>
    <row r="10904" spans="1:1">
      <c r="A10904" s="555"/>
    </row>
    <row r="10905" spans="1:1">
      <c r="A10905" s="555"/>
    </row>
    <row r="10906" spans="1:1">
      <c r="A10906" s="555"/>
    </row>
    <row r="10907" spans="1:1">
      <c r="A10907" s="555"/>
    </row>
    <row r="10908" spans="1:1">
      <c r="A10908" s="555"/>
    </row>
    <row r="10909" spans="1:1">
      <c r="A10909" s="555"/>
    </row>
    <row r="10910" spans="1:1">
      <c r="A10910" s="555"/>
    </row>
    <row r="10911" spans="1:1">
      <c r="A10911" s="555"/>
    </row>
    <row r="10912" spans="1:1">
      <c r="A10912" s="555"/>
    </row>
    <row r="10913" spans="1:1">
      <c r="A10913" s="555"/>
    </row>
    <row r="10914" spans="1:1">
      <c r="A10914" s="555"/>
    </row>
    <row r="10915" spans="1:1">
      <c r="A10915" s="555"/>
    </row>
    <row r="10916" spans="1:1">
      <c r="A10916" s="555"/>
    </row>
    <row r="10917" spans="1:1">
      <c r="A10917" s="555"/>
    </row>
    <row r="10918" spans="1:1">
      <c r="A10918" s="555"/>
    </row>
    <row r="10919" spans="1:1">
      <c r="A10919" s="555"/>
    </row>
    <row r="10920" spans="1:1">
      <c r="A10920" s="555"/>
    </row>
    <row r="10921" spans="1:1">
      <c r="A10921" s="555"/>
    </row>
    <row r="10922" spans="1:1">
      <c r="A10922" s="555"/>
    </row>
    <row r="10923" spans="1:1">
      <c r="A10923" s="555"/>
    </row>
    <row r="10924" spans="1:1">
      <c r="A10924" s="555"/>
    </row>
    <row r="10925" spans="1:1">
      <c r="A10925" s="555"/>
    </row>
    <row r="10926" spans="1:1">
      <c r="A10926" s="555"/>
    </row>
    <row r="10927" spans="1:1">
      <c r="A10927" s="555"/>
    </row>
    <row r="10928" spans="1:1">
      <c r="A10928" s="555"/>
    </row>
    <row r="10929" spans="1:1">
      <c r="A10929" s="555"/>
    </row>
    <row r="10930" spans="1:1">
      <c r="A10930" s="555"/>
    </row>
    <row r="10931" spans="1:1">
      <c r="A10931" s="555"/>
    </row>
    <row r="10932" spans="1:1">
      <c r="A10932" s="555"/>
    </row>
    <row r="10933" spans="1:1">
      <c r="A10933" s="555"/>
    </row>
    <row r="10934" spans="1:1">
      <c r="A10934" s="555"/>
    </row>
    <row r="10935" spans="1:1">
      <c r="A10935" s="555"/>
    </row>
    <row r="10936" spans="1:1">
      <c r="A10936" s="555"/>
    </row>
    <row r="10937" spans="1:1">
      <c r="A10937" s="555"/>
    </row>
    <row r="10938" spans="1:1">
      <c r="A10938" s="555"/>
    </row>
    <row r="10939" spans="1:1">
      <c r="A10939" s="555"/>
    </row>
    <row r="10940" spans="1:1">
      <c r="A10940" s="555"/>
    </row>
    <row r="10941" spans="1:1">
      <c r="A10941" s="555"/>
    </row>
    <row r="10942" spans="1:1">
      <c r="A10942" s="555"/>
    </row>
    <row r="10943" spans="1:1">
      <c r="A10943" s="555"/>
    </row>
    <row r="10944" spans="1:1">
      <c r="A10944" s="555"/>
    </row>
    <row r="10945" spans="1:1">
      <c r="A10945" s="555"/>
    </row>
    <row r="10946" spans="1:1">
      <c r="A10946" s="555"/>
    </row>
    <row r="10947" spans="1:1">
      <c r="A10947" s="555"/>
    </row>
    <row r="10948" spans="1:1">
      <c r="A10948" s="555"/>
    </row>
    <row r="10949" spans="1:1">
      <c r="A10949" s="555"/>
    </row>
    <row r="10950" spans="1:1">
      <c r="A10950" s="555"/>
    </row>
    <row r="10951" spans="1:1">
      <c r="A10951" s="555"/>
    </row>
    <row r="10952" spans="1:1">
      <c r="A10952" s="555"/>
    </row>
    <row r="10953" spans="1:1">
      <c r="A10953" s="555"/>
    </row>
    <row r="10954" spans="1:1">
      <c r="A10954" s="555"/>
    </row>
    <row r="10955" spans="1:1">
      <c r="A10955" s="555"/>
    </row>
    <row r="10956" spans="1:1">
      <c r="A10956" s="555"/>
    </row>
    <row r="10957" spans="1:1">
      <c r="A10957" s="555"/>
    </row>
    <row r="10958" spans="1:1">
      <c r="A10958" s="555"/>
    </row>
    <row r="10959" spans="1:1">
      <c r="A10959" s="555"/>
    </row>
    <row r="10960" spans="1:1">
      <c r="A10960" s="555"/>
    </row>
    <row r="10961" spans="1:1">
      <c r="A10961" s="555"/>
    </row>
    <row r="10962" spans="1:1">
      <c r="A10962" s="555"/>
    </row>
    <row r="10963" spans="1:1">
      <c r="A10963" s="555"/>
    </row>
    <row r="10964" spans="1:1">
      <c r="A10964" s="555"/>
    </row>
    <row r="10965" spans="1:1">
      <c r="A10965" s="555"/>
    </row>
    <row r="10966" spans="1:1">
      <c r="A10966" s="555"/>
    </row>
    <row r="10967" spans="1:1">
      <c r="A10967" s="555"/>
    </row>
    <row r="10968" spans="1:1">
      <c r="A10968" s="555"/>
    </row>
    <row r="10969" spans="1:1">
      <c r="A10969" s="555"/>
    </row>
    <row r="10970" spans="1:1">
      <c r="A10970" s="555"/>
    </row>
    <row r="10971" spans="1:1">
      <c r="A10971" s="555"/>
    </row>
    <row r="10972" spans="1:1">
      <c r="A10972" s="555"/>
    </row>
    <row r="10973" spans="1:1">
      <c r="A10973" s="555"/>
    </row>
    <row r="10974" spans="1:1">
      <c r="A10974" s="555"/>
    </row>
    <row r="10975" spans="1:1">
      <c r="A10975" s="555"/>
    </row>
    <row r="10976" spans="1:1">
      <c r="A10976" s="555"/>
    </row>
    <row r="10977" spans="1:1">
      <c r="A10977" s="555"/>
    </row>
    <row r="10978" spans="1:1">
      <c r="A10978" s="555"/>
    </row>
    <row r="10979" spans="1:1">
      <c r="A10979" s="555"/>
    </row>
    <row r="10980" spans="1:1">
      <c r="A10980" s="555"/>
    </row>
    <row r="10981" spans="1:1">
      <c r="A10981" s="555"/>
    </row>
    <row r="10982" spans="1:1">
      <c r="A10982" s="555"/>
    </row>
    <row r="10983" spans="1:1">
      <c r="A10983" s="555"/>
    </row>
    <row r="10984" spans="1:1">
      <c r="A10984" s="555"/>
    </row>
    <row r="10985" spans="1:1">
      <c r="A10985" s="555"/>
    </row>
    <row r="10986" spans="1:1">
      <c r="A10986" s="555"/>
    </row>
    <row r="10987" spans="1:1">
      <c r="A10987" s="555"/>
    </row>
    <row r="10988" spans="1:1">
      <c r="A10988" s="555"/>
    </row>
    <row r="10989" spans="1:1">
      <c r="A10989" s="555"/>
    </row>
    <row r="10990" spans="1:1">
      <c r="A10990" s="555"/>
    </row>
    <row r="10991" spans="1:1">
      <c r="A10991" s="555"/>
    </row>
    <row r="10992" spans="1:1">
      <c r="A10992" s="555"/>
    </row>
    <row r="10993" spans="1:1">
      <c r="A10993" s="555"/>
    </row>
    <row r="10994" spans="1:1">
      <c r="A10994" s="555"/>
    </row>
    <row r="10995" spans="1:1">
      <c r="A10995" s="555"/>
    </row>
    <row r="10996" spans="1:1">
      <c r="A10996" s="555"/>
    </row>
    <row r="10997" spans="1:1">
      <c r="A10997" s="555"/>
    </row>
    <row r="10998" spans="1:1">
      <c r="A10998" s="555"/>
    </row>
    <row r="10999" spans="1:1">
      <c r="A10999" s="555"/>
    </row>
    <row r="11000" spans="1:1">
      <c r="A11000" s="555"/>
    </row>
    <row r="11001" spans="1:1">
      <c r="A11001" s="555"/>
    </row>
    <row r="11002" spans="1:1">
      <c r="A11002" s="555"/>
    </row>
    <row r="11003" spans="1:1">
      <c r="A11003" s="555"/>
    </row>
    <row r="11004" spans="1:1">
      <c r="A11004" s="555"/>
    </row>
    <row r="11005" spans="1:1">
      <c r="A11005" s="555"/>
    </row>
    <row r="11006" spans="1:1">
      <c r="A11006" s="555"/>
    </row>
    <row r="11007" spans="1:1">
      <c r="A11007" s="555"/>
    </row>
    <row r="11008" spans="1:1">
      <c r="A11008" s="555"/>
    </row>
    <row r="11009" spans="1:1">
      <c r="A11009" s="555"/>
    </row>
    <row r="11010" spans="1:1">
      <c r="A11010" s="555"/>
    </row>
    <row r="11011" spans="1:1">
      <c r="A11011" s="555"/>
    </row>
    <row r="11012" spans="1:1">
      <c r="A11012" s="555"/>
    </row>
    <row r="11013" spans="1:1">
      <c r="A11013" s="555"/>
    </row>
    <row r="11014" spans="1:1">
      <c r="A11014" s="555"/>
    </row>
    <row r="11015" spans="1:1">
      <c r="A11015" s="555"/>
    </row>
    <row r="11016" spans="1:1">
      <c r="A11016" s="555"/>
    </row>
    <row r="11017" spans="1:1">
      <c r="A11017" s="555"/>
    </row>
    <row r="11018" spans="1:1">
      <c r="A11018" s="555"/>
    </row>
    <row r="11019" spans="1:1">
      <c r="A11019" s="555"/>
    </row>
    <row r="11020" spans="1:1">
      <c r="A11020" s="555"/>
    </row>
    <row r="11021" spans="1:1">
      <c r="A11021" s="555"/>
    </row>
    <row r="11022" spans="1:1">
      <c r="A11022" s="555"/>
    </row>
    <row r="11023" spans="1:1">
      <c r="A11023" s="555"/>
    </row>
    <row r="11024" spans="1:1">
      <c r="A11024" s="555"/>
    </row>
    <row r="11025" spans="1:1">
      <c r="A11025" s="555"/>
    </row>
    <row r="11026" spans="1:1">
      <c r="A11026" s="555"/>
    </row>
    <row r="11027" spans="1:1">
      <c r="A11027" s="555"/>
    </row>
    <row r="11028" spans="1:1">
      <c r="A11028" s="555"/>
    </row>
    <row r="11029" spans="1:1">
      <c r="A11029" s="555"/>
    </row>
    <row r="11030" spans="1:1">
      <c r="A11030" s="555"/>
    </row>
    <row r="11031" spans="1:1">
      <c r="A11031" s="555"/>
    </row>
    <row r="11032" spans="1:1">
      <c r="A11032" s="555"/>
    </row>
    <row r="11033" spans="1:1">
      <c r="A11033" s="555"/>
    </row>
    <row r="11034" spans="1:1">
      <c r="A11034" s="555"/>
    </row>
    <row r="11035" spans="1:1">
      <c r="A11035" s="555"/>
    </row>
    <row r="11036" spans="1:1">
      <c r="A11036" s="555"/>
    </row>
    <row r="11037" spans="1:1">
      <c r="A11037" s="555"/>
    </row>
    <row r="11038" spans="1:1">
      <c r="A11038" s="555"/>
    </row>
    <row r="11039" spans="1:1">
      <c r="A11039" s="555"/>
    </row>
    <row r="11040" spans="1:1">
      <c r="A11040" s="555"/>
    </row>
    <row r="11041" spans="1:1">
      <c r="A11041" s="555"/>
    </row>
    <row r="11042" spans="1:1">
      <c r="A11042" s="555"/>
    </row>
    <row r="11043" spans="1:1">
      <c r="A11043" s="555"/>
    </row>
    <row r="11044" spans="1:1">
      <c r="A11044" s="555"/>
    </row>
    <row r="11045" spans="1:1">
      <c r="A11045" s="555"/>
    </row>
    <row r="11046" spans="1:1">
      <c r="A11046" s="555"/>
    </row>
    <row r="11047" spans="1:1">
      <c r="A11047" s="555"/>
    </row>
    <row r="11048" spans="1:1">
      <c r="A11048" s="555"/>
    </row>
    <row r="11049" spans="1:1">
      <c r="A11049" s="555"/>
    </row>
    <row r="11050" spans="1:1">
      <c r="A11050" s="555"/>
    </row>
    <row r="11051" spans="1:1">
      <c r="A11051" s="555"/>
    </row>
    <row r="11052" spans="1:1">
      <c r="A11052" s="555"/>
    </row>
    <row r="11053" spans="1:1">
      <c r="A11053" s="555"/>
    </row>
    <row r="11054" spans="1:1">
      <c r="A11054" s="555"/>
    </row>
    <row r="11055" spans="1:1">
      <c r="A11055" s="555"/>
    </row>
    <row r="11056" spans="1:1">
      <c r="A11056" s="555"/>
    </row>
    <row r="11057" spans="1:1">
      <c r="A11057" s="555"/>
    </row>
    <row r="11058" spans="1:1">
      <c r="A11058" s="555"/>
    </row>
    <row r="11059" spans="1:1">
      <c r="A11059" s="555"/>
    </row>
    <row r="11060" spans="1:1">
      <c r="A11060" s="555"/>
    </row>
    <row r="11061" spans="1:1">
      <c r="A11061" s="555"/>
    </row>
    <row r="11062" spans="1:1">
      <c r="A11062" s="555"/>
    </row>
    <row r="11063" spans="1:1">
      <c r="A11063" s="555"/>
    </row>
    <row r="11064" spans="1:1">
      <c r="A11064" s="555"/>
    </row>
    <row r="11065" spans="1:1">
      <c r="A11065" s="555"/>
    </row>
    <row r="11066" spans="1:1">
      <c r="A11066" s="555"/>
    </row>
    <row r="11067" spans="1:1">
      <c r="A11067" s="555"/>
    </row>
    <row r="11068" spans="1:1">
      <c r="A11068" s="555"/>
    </row>
    <row r="11069" spans="1:1">
      <c r="A11069" s="555"/>
    </row>
    <row r="11070" spans="1:1">
      <c r="A11070" s="555"/>
    </row>
    <row r="11071" spans="1:1">
      <c r="A11071" s="555"/>
    </row>
    <row r="11072" spans="1:1">
      <c r="A11072" s="555"/>
    </row>
    <row r="11073" spans="1:1">
      <c r="A11073" s="555"/>
    </row>
    <row r="11074" spans="1:1">
      <c r="A11074" s="555"/>
    </row>
    <row r="11075" spans="1:1">
      <c r="A11075" s="555"/>
    </row>
    <row r="11076" spans="1:1">
      <c r="A11076" s="555"/>
    </row>
    <row r="11077" spans="1:1">
      <c r="A11077" s="555"/>
    </row>
    <row r="11078" spans="1:1">
      <c r="A11078" s="555"/>
    </row>
    <row r="11079" spans="1:1">
      <c r="A11079" s="555"/>
    </row>
    <row r="11080" spans="1:1">
      <c r="A11080" s="555"/>
    </row>
    <row r="11081" spans="1:1">
      <c r="A11081" s="555"/>
    </row>
    <row r="11082" spans="1:1">
      <c r="A11082" s="555"/>
    </row>
    <row r="11083" spans="1:1">
      <c r="A11083" s="555"/>
    </row>
    <row r="11084" spans="1:1">
      <c r="A11084" s="555"/>
    </row>
    <row r="11085" spans="1:1">
      <c r="A11085" s="555"/>
    </row>
    <row r="11086" spans="1:1">
      <c r="A11086" s="555"/>
    </row>
    <row r="11087" spans="1:1">
      <c r="A11087" s="555"/>
    </row>
    <row r="11088" spans="1:1">
      <c r="A11088" s="555"/>
    </row>
    <row r="11089" spans="1:1">
      <c r="A11089" s="555"/>
    </row>
    <row r="11090" spans="1:1">
      <c r="A11090" s="555"/>
    </row>
    <row r="11091" spans="1:1">
      <c r="A11091" s="555"/>
    </row>
    <row r="11092" spans="1:1">
      <c r="A11092" s="555"/>
    </row>
    <row r="11093" spans="1:1">
      <c r="A11093" s="555"/>
    </row>
    <row r="11094" spans="1:1">
      <c r="A11094" s="555"/>
    </row>
    <row r="11095" spans="1:1">
      <c r="A11095" s="555"/>
    </row>
    <row r="11096" spans="1:1">
      <c r="A11096" s="555"/>
    </row>
    <row r="11097" spans="1:1">
      <c r="A11097" s="555"/>
    </row>
    <row r="11098" spans="1:1">
      <c r="A11098" s="555"/>
    </row>
    <row r="11099" spans="1:1">
      <c r="A11099" s="555"/>
    </row>
    <row r="11100" spans="1:1">
      <c r="A11100" s="555"/>
    </row>
    <row r="11101" spans="1:1">
      <c r="A11101" s="555"/>
    </row>
    <row r="11102" spans="1:1">
      <c r="A11102" s="555"/>
    </row>
    <row r="11103" spans="1:1">
      <c r="A11103" s="555"/>
    </row>
    <row r="11104" spans="1:1">
      <c r="A11104" s="555"/>
    </row>
    <row r="11105" spans="1:1">
      <c r="A11105" s="555"/>
    </row>
    <row r="11106" spans="1:1">
      <c r="A11106" s="555"/>
    </row>
    <row r="11107" spans="1:1">
      <c r="A11107" s="555"/>
    </row>
    <row r="11108" spans="1:1">
      <c r="A11108" s="555"/>
    </row>
    <row r="11109" spans="1:1">
      <c r="A11109" s="555"/>
    </row>
    <row r="11110" spans="1:1">
      <c r="A11110" s="555"/>
    </row>
    <row r="11111" spans="1:1">
      <c r="A11111" s="555"/>
    </row>
    <row r="11112" spans="1:1">
      <c r="A11112" s="555"/>
    </row>
    <row r="11113" spans="1:1">
      <c r="A11113" s="555"/>
    </row>
    <row r="11114" spans="1:1">
      <c r="A11114" s="555"/>
    </row>
    <row r="11115" spans="1:1">
      <c r="A11115" s="555"/>
    </row>
    <row r="11116" spans="1:1">
      <c r="A11116" s="555"/>
    </row>
    <row r="11117" spans="1:1">
      <c r="A11117" s="555"/>
    </row>
    <row r="11118" spans="1:1">
      <c r="A11118" s="555"/>
    </row>
    <row r="11119" spans="1:1">
      <c r="A11119" s="555"/>
    </row>
    <row r="11120" spans="1:1">
      <c r="A11120" s="555"/>
    </row>
    <row r="11121" spans="1:1">
      <c r="A11121" s="555"/>
    </row>
    <row r="11122" spans="1:1">
      <c r="A11122" s="555"/>
    </row>
    <row r="11123" spans="1:1">
      <c r="A11123" s="555"/>
    </row>
    <row r="11124" spans="1:1">
      <c r="A11124" s="555"/>
    </row>
    <row r="11125" spans="1:1">
      <c r="A11125" s="555"/>
    </row>
    <row r="11126" spans="1:1">
      <c r="A11126" s="555"/>
    </row>
    <row r="11127" spans="1:1">
      <c r="A11127" s="555"/>
    </row>
    <row r="11128" spans="1:1">
      <c r="A11128" s="555"/>
    </row>
    <row r="11129" spans="1:1">
      <c r="A11129" s="555"/>
    </row>
    <row r="11130" spans="1:1">
      <c r="A11130" s="555"/>
    </row>
    <row r="11131" spans="1:1">
      <c r="A11131" s="555"/>
    </row>
    <row r="11132" spans="1:1">
      <c r="A11132" s="555"/>
    </row>
    <row r="11133" spans="1:1">
      <c r="A11133" s="555"/>
    </row>
    <row r="11134" spans="1:1">
      <c r="A11134" s="555"/>
    </row>
    <row r="11135" spans="1:1">
      <c r="A11135" s="555"/>
    </row>
    <row r="11136" spans="1:1">
      <c r="A11136" s="555"/>
    </row>
    <row r="11137" spans="1:1">
      <c r="A11137" s="555"/>
    </row>
    <row r="11138" spans="1:1">
      <c r="A11138" s="555"/>
    </row>
    <row r="11139" spans="1:1">
      <c r="A11139" s="555"/>
    </row>
    <row r="11140" spans="1:1">
      <c r="A11140" s="555"/>
    </row>
    <row r="11141" spans="1:1">
      <c r="A11141" s="555"/>
    </row>
    <row r="11142" spans="1:1">
      <c r="A11142" s="555"/>
    </row>
    <row r="11143" spans="1:1">
      <c r="A11143" s="555"/>
    </row>
    <row r="11144" spans="1:1">
      <c r="A11144" s="555"/>
    </row>
    <row r="11145" spans="1:1">
      <c r="A11145" s="555"/>
    </row>
    <row r="11146" spans="1:1">
      <c r="A11146" s="555"/>
    </row>
    <row r="11147" spans="1:1">
      <c r="A11147" s="555"/>
    </row>
    <row r="11148" spans="1:1">
      <c r="A11148" s="555"/>
    </row>
    <row r="11149" spans="1:1">
      <c r="A11149" s="555"/>
    </row>
    <row r="11150" spans="1:1">
      <c r="A11150" s="555"/>
    </row>
    <row r="11151" spans="1:1">
      <c r="A11151" s="555"/>
    </row>
    <row r="11152" spans="1:1">
      <c r="A11152" s="555"/>
    </row>
    <row r="11153" spans="1:1">
      <c r="A11153" s="555"/>
    </row>
    <row r="11154" spans="1:1">
      <c r="A11154" s="555"/>
    </row>
    <row r="11155" spans="1:1">
      <c r="A11155" s="555"/>
    </row>
    <row r="11156" spans="1:1">
      <c r="A11156" s="555"/>
    </row>
    <row r="11157" spans="1:1">
      <c r="A11157" s="555"/>
    </row>
    <row r="11158" spans="1:1">
      <c r="A11158" s="555"/>
    </row>
    <row r="11159" spans="1:1">
      <c r="A11159" s="555"/>
    </row>
    <row r="11160" spans="1:1">
      <c r="A11160" s="555"/>
    </row>
    <row r="11161" spans="1:1">
      <c r="A11161" s="555"/>
    </row>
    <row r="11162" spans="1:1">
      <c r="A11162" s="555"/>
    </row>
    <row r="11163" spans="1:1">
      <c r="A11163" s="555"/>
    </row>
    <row r="11164" spans="1:1">
      <c r="A11164" s="555"/>
    </row>
    <row r="11165" spans="1:1">
      <c r="A11165" s="555"/>
    </row>
    <row r="11166" spans="1:1">
      <c r="A11166" s="555"/>
    </row>
    <row r="11167" spans="1:1">
      <c r="A11167" s="555"/>
    </row>
    <row r="11168" spans="1:1">
      <c r="A11168" s="555"/>
    </row>
    <row r="11169" spans="1:1">
      <c r="A11169" s="555"/>
    </row>
    <row r="11170" spans="1:1">
      <c r="A11170" s="555"/>
    </row>
    <row r="11171" spans="1:1">
      <c r="A11171" s="555"/>
    </row>
    <row r="11172" spans="1:1">
      <c r="A11172" s="555"/>
    </row>
    <row r="11173" spans="1:1">
      <c r="A11173" s="555"/>
    </row>
    <row r="11174" spans="1:1">
      <c r="A11174" s="555"/>
    </row>
    <row r="11175" spans="1:1">
      <c r="A11175" s="555"/>
    </row>
    <row r="11176" spans="1:1">
      <c r="A11176" s="555"/>
    </row>
    <row r="11177" spans="1:1">
      <c r="A11177" s="555"/>
    </row>
    <row r="11178" spans="1:1">
      <c r="A11178" s="555"/>
    </row>
    <row r="11179" spans="1:1">
      <c r="A11179" s="555"/>
    </row>
    <row r="11180" spans="1:1">
      <c r="A11180" s="555"/>
    </row>
    <row r="11181" spans="1:1">
      <c r="A11181" s="555"/>
    </row>
    <row r="11182" spans="1:1">
      <c r="A11182" s="555"/>
    </row>
    <row r="11183" spans="1:1">
      <c r="A11183" s="555"/>
    </row>
    <row r="11184" spans="1:1">
      <c r="A11184" s="555"/>
    </row>
    <row r="11185" spans="1:1">
      <c r="A11185" s="555"/>
    </row>
    <row r="11186" spans="1:1">
      <c r="A11186" s="555"/>
    </row>
    <row r="11187" spans="1:1">
      <c r="A11187" s="555"/>
    </row>
    <row r="11188" spans="1:1">
      <c r="A11188" s="555"/>
    </row>
    <row r="11189" spans="1:1">
      <c r="A11189" s="555"/>
    </row>
    <row r="11190" spans="1:1">
      <c r="A11190" s="555"/>
    </row>
    <row r="11191" spans="1:1">
      <c r="A11191" s="555"/>
    </row>
    <row r="11192" spans="1:1">
      <c r="A11192" s="555"/>
    </row>
    <row r="11193" spans="1:1">
      <c r="A11193" s="555"/>
    </row>
    <row r="11194" spans="1:1">
      <c r="A11194" s="555"/>
    </row>
    <row r="11195" spans="1:1">
      <c r="A11195" s="555"/>
    </row>
    <row r="11196" spans="1:1">
      <c r="A11196" s="555"/>
    </row>
    <row r="11197" spans="1:1">
      <c r="A11197" s="555"/>
    </row>
    <row r="11198" spans="1:1">
      <c r="A11198" s="555"/>
    </row>
    <row r="11199" spans="1:1">
      <c r="A11199" s="555"/>
    </row>
    <row r="11200" spans="1:1">
      <c r="A11200" s="555"/>
    </row>
    <row r="11201" spans="1:1">
      <c r="A11201" s="555"/>
    </row>
    <row r="11202" spans="1:1">
      <c r="A11202" s="555"/>
    </row>
    <row r="11203" spans="1:1">
      <c r="A11203" s="555"/>
    </row>
    <row r="11204" spans="1:1">
      <c r="A11204" s="555"/>
    </row>
    <row r="11205" spans="1:1">
      <c r="A11205" s="555"/>
    </row>
    <row r="11206" spans="1:1">
      <c r="A11206" s="555"/>
    </row>
    <row r="11207" spans="1:1">
      <c r="A11207" s="555"/>
    </row>
    <row r="11208" spans="1:1">
      <c r="A11208" s="555"/>
    </row>
    <row r="11209" spans="1:1">
      <c r="A11209" s="555"/>
    </row>
    <row r="11210" spans="1:1">
      <c r="A11210" s="555"/>
    </row>
    <row r="11211" spans="1:1">
      <c r="A11211" s="555"/>
    </row>
    <row r="11212" spans="1:1">
      <c r="A11212" s="555"/>
    </row>
    <row r="11213" spans="1:1">
      <c r="A11213" s="555"/>
    </row>
    <row r="11214" spans="1:1">
      <c r="A11214" s="555"/>
    </row>
    <row r="11215" spans="1:1">
      <c r="A11215" s="555"/>
    </row>
    <row r="11216" spans="1:1">
      <c r="A11216" s="555"/>
    </row>
    <row r="11217" spans="1:1">
      <c r="A11217" s="555"/>
    </row>
    <row r="11218" spans="1:1">
      <c r="A11218" s="555"/>
    </row>
    <row r="11219" spans="1:1">
      <c r="A11219" s="555"/>
    </row>
    <row r="11220" spans="1:1">
      <c r="A11220" s="555"/>
    </row>
    <row r="11221" spans="1:1">
      <c r="A11221" s="555"/>
    </row>
    <row r="11222" spans="1:1">
      <c r="A11222" s="555"/>
    </row>
    <row r="11223" spans="1:1">
      <c r="A11223" s="555"/>
    </row>
    <row r="11224" spans="1:1">
      <c r="A11224" s="555"/>
    </row>
    <row r="11225" spans="1:1">
      <c r="A11225" s="555"/>
    </row>
    <row r="11226" spans="1:1">
      <c r="A11226" s="555"/>
    </row>
    <row r="11227" spans="1:1">
      <c r="A11227" s="555"/>
    </row>
    <row r="11228" spans="1:1">
      <c r="A11228" s="555"/>
    </row>
    <row r="11229" spans="1:1">
      <c r="A11229" s="555"/>
    </row>
    <row r="11230" spans="1:1">
      <c r="A11230" s="555"/>
    </row>
    <row r="11231" spans="1:1">
      <c r="A11231" s="555"/>
    </row>
    <row r="11232" spans="1:1">
      <c r="A11232" s="555"/>
    </row>
    <row r="11233" spans="1:1">
      <c r="A11233" s="555"/>
    </row>
    <row r="11234" spans="1:1">
      <c r="A11234" s="555"/>
    </row>
    <row r="11235" spans="1:1">
      <c r="A11235" s="555"/>
    </row>
    <row r="11236" spans="1:1">
      <c r="A11236" s="555"/>
    </row>
    <row r="11237" spans="1:1">
      <c r="A11237" s="555"/>
    </row>
    <row r="11238" spans="1:1">
      <c r="A11238" s="555"/>
    </row>
    <row r="11239" spans="1:1">
      <c r="A11239" s="555"/>
    </row>
    <row r="11240" spans="1:1">
      <c r="A11240" s="555"/>
    </row>
    <row r="11241" spans="1:1">
      <c r="A11241" s="555"/>
    </row>
    <row r="11242" spans="1:1">
      <c r="A11242" s="555"/>
    </row>
    <row r="11243" spans="1:1">
      <c r="A11243" s="555"/>
    </row>
    <row r="11244" spans="1:1">
      <c r="A11244" s="555"/>
    </row>
    <row r="11245" spans="1:1">
      <c r="A11245" s="555"/>
    </row>
    <row r="11246" spans="1:1">
      <c r="A11246" s="555"/>
    </row>
    <row r="11247" spans="1:1">
      <c r="A11247" s="555"/>
    </row>
    <row r="11248" spans="1:1">
      <c r="A11248" s="555"/>
    </row>
    <row r="11249" spans="1:1">
      <c r="A11249" s="555"/>
    </row>
    <row r="11250" spans="1:1">
      <c r="A11250" s="555"/>
    </row>
    <row r="11251" spans="1:1">
      <c r="A11251" s="555"/>
    </row>
    <row r="11252" spans="1:1">
      <c r="A11252" s="555"/>
    </row>
    <row r="11253" spans="1:1">
      <c r="A11253" s="555"/>
    </row>
    <row r="11254" spans="1:1">
      <c r="A11254" s="555"/>
    </row>
    <row r="11255" spans="1:1">
      <c r="A11255" s="555"/>
    </row>
    <row r="11256" spans="1:1">
      <c r="A11256" s="555"/>
    </row>
    <row r="11257" spans="1:1">
      <c r="A11257" s="555"/>
    </row>
    <row r="11258" spans="1:1">
      <c r="A11258" s="555"/>
    </row>
    <row r="11259" spans="1:1">
      <c r="A11259" s="555"/>
    </row>
    <row r="11260" spans="1:1">
      <c r="A11260" s="555"/>
    </row>
    <row r="11261" spans="1:1">
      <c r="A11261" s="555"/>
    </row>
    <row r="11262" spans="1:1">
      <c r="A11262" s="555"/>
    </row>
    <row r="11263" spans="1:1">
      <c r="A11263" s="555"/>
    </row>
    <row r="11264" spans="1:1">
      <c r="A11264" s="555"/>
    </row>
    <row r="11265" spans="1:1">
      <c r="A11265" s="555"/>
    </row>
    <row r="11266" spans="1:1">
      <c r="A11266" s="555"/>
    </row>
    <row r="11267" spans="1:1">
      <c r="A11267" s="555"/>
    </row>
    <row r="11268" spans="1:1">
      <c r="A11268" s="555"/>
    </row>
    <row r="11269" spans="1:1">
      <c r="A11269" s="555"/>
    </row>
    <row r="11270" spans="1:1">
      <c r="A11270" s="555"/>
    </row>
    <row r="11271" spans="1:1">
      <c r="A11271" s="555"/>
    </row>
    <row r="11272" spans="1:1">
      <c r="A11272" s="555"/>
    </row>
    <row r="11273" spans="1:1">
      <c r="A11273" s="555"/>
    </row>
    <row r="11274" spans="1:1">
      <c r="A11274" s="555"/>
    </row>
    <row r="11275" spans="1:1">
      <c r="A11275" s="555"/>
    </row>
    <row r="11276" spans="1:1">
      <c r="A11276" s="555"/>
    </row>
    <row r="11277" spans="1:1">
      <c r="A11277" s="555"/>
    </row>
    <row r="11278" spans="1:1">
      <c r="A11278" s="555"/>
    </row>
    <row r="11279" spans="1:1">
      <c r="A11279" s="555"/>
    </row>
    <row r="11280" spans="1:1">
      <c r="A11280" s="555"/>
    </row>
    <row r="11281" spans="1:1">
      <c r="A11281" s="555"/>
    </row>
    <row r="11282" spans="1:1">
      <c r="A11282" s="555"/>
    </row>
    <row r="11283" spans="1:1">
      <c r="A11283" s="555"/>
    </row>
    <row r="11284" spans="1:1">
      <c r="A11284" s="555"/>
    </row>
    <row r="11285" spans="1:1">
      <c r="A11285" s="555"/>
    </row>
    <row r="11286" spans="1:1">
      <c r="A11286" s="555"/>
    </row>
    <row r="11287" spans="1:1">
      <c r="A11287" s="555"/>
    </row>
    <row r="11288" spans="1:1">
      <c r="A11288" s="555"/>
    </row>
    <row r="11289" spans="1:1">
      <c r="A11289" s="555"/>
    </row>
    <row r="11290" spans="1:1">
      <c r="A11290" s="555"/>
    </row>
    <row r="11291" spans="1:1">
      <c r="A11291" s="555"/>
    </row>
    <row r="11292" spans="1:1">
      <c r="A11292" s="555"/>
    </row>
    <row r="11293" spans="1:1">
      <c r="A11293" s="555"/>
    </row>
    <row r="11294" spans="1:1">
      <c r="A11294" s="555"/>
    </row>
    <row r="11295" spans="1:1">
      <c r="A11295" s="555"/>
    </row>
    <row r="11296" spans="1:1">
      <c r="A11296" s="555"/>
    </row>
    <row r="11297" spans="1:1">
      <c r="A11297" s="555"/>
    </row>
    <row r="11298" spans="1:1">
      <c r="A11298" s="555"/>
    </row>
    <row r="11299" spans="1:1">
      <c r="A11299" s="555"/>
    </row>
    <row r="11300" spans="1:1">
      <c r="A11300" s="555"/>
    </row>
    <row r="11301" spans="1:1">
      <c r="A11301" s="555"/>
    </row>
    <row r="11302" spans="1:1">
      <c r="A11302" s="555"/>
    </row>
    <row r="11303" spans="1:1">
      <c r="A11303" s="555"/>
    </row>
    <row r="11304" spans="1:1">
      <c r="A11304" s="555"/>
    </row>
    <row r="11305" spans="1:1">
      <c r="A11305" s="555"/>
    </row>
    <row r="11306" spans="1:1">
      <c r="A11306" s="555"/>
    </row>
    <row r="11307" spans="1:1">
      <c r="A11307" s="555"/>
    </row>
    <row r="11308" spans="1:1">
      <c r="A11308" s="555"/>
    </row>
    <row r="11309" spans="1:1">
      <c r="A11309" s="555"/>
    </row>
    <row r="11310" spans="1:1">
      <c r="A11310" s="555"/>
    </row>
    <row r="11311" spans="1:1">
      <c r="A11311" s="555"/>
    </row>
    <row r="11312" spans="1:1">
      <c r="A11312" s="555"/>
    </row>
    <row r="11313" spans="1:1">
      <c r="A11313" s="555"/>
    </row>
    <row r="11314" spans="1:1">
      <c r="A11314" s="555"/>
    </row>
    <row r="11315" spans="1:1">
      <c r="A11315" s="555"/>
    </row>
    <row r="11316" spans="1:1">
      <c r="A11316" s="555"/>
    </row>
    <row r="11317" spans="1:1">
      <c r="A11317" s="555"/>
    </row>
    <row r="11318" spans="1:1">
      <c r="A11318" s="555"/>
    </row>
    <row r="11319" spans="1:1">
      <c r="A11319" s="555"/>
    </row>
    <row r="11320" spans="1:1">
      <c r="A11320" s="555"/>
    </row>
    <row r="11321" spans="1:1">
      <c r="A11321" s="555"/>
    </row>
    <row r="11322" spans="1:1">
      <c r="A11322" s="555"/>
    </row>
    <row r="11323" spans="1:1">
      <c r="A11323" s="555"/>
    </row>
    <row r="11324" spans="1:1">
      <c r="A11324" s="555"/>
    </row>
    <row r="11325" spans="1:1">
      <c r="A11325" s="555"/>
    </row>
    <row r="11326" spans="1:1">
      <c r="A11326" s="555"/>
    </row>
    <row r="11327" spans="1:1">
      <c r="A11327" s="555"/>
    </row>
    <row r="11328" spans="1:1">
      <c r="A11328" s="555"/>
    </row>
    <row r="11329" spans="1:1">
      <c r="A11329" s="555"/>
    </row>
    <row r="11330" spans="1:1">
      <c r="A11330" s="555"/>
    </row>
    <row r="11331" spans="1:1">
      <c r="A11331" s="555"/>
    </row>
    <row r="11332" spans="1:1">
      <c r="A11332" s="555"/>
    </row>
    <row r="11333" spans="1:1">
      <c r="A11333" s="555"/>
    </row>
    <row r="11334" spans="1:1">
      <c r="A11334" s="555"/>
    </row>
    <row r="11335" spans="1:1">
      <c r="A11335" s="555"/>
    </row>
    <row r="11336" spans="1:1">
      <c r="A11336" s="555"/>
    </row>
    <row r="11337" spans="1:1">
      <c r="A11337" s="555"/>
    </row>
    <row r="11338" spans="1:1">
      <c r="A11338" s="555"/>
    </row>
    <row r="11339" spans="1:1">
      <c r="A11339" s="555"/>
    </row>
    <row r="11340" spans="1:1">
      <c r="A11340" s="555"/>
    </row>
    <row r="11341" spans="1:1">
      <c r="A11341" s="555"/>
    </row>
    <row r="11342" spans="1:1">
      <c r="A11342" s="555"/>
    </row>
    <row r="11343" spans="1:1">
      <c r="A11343" s="555"/>
    </row>
    <row r="11344" spans="1:1">
      <c r="A11344" s="555"/>
    </row>
    <row r="11345" spans="1:1">
      <c r="A11345" s="555"/>
    </row>
    <row r="11346" spans="1:1">
      <c r="A11346" s="555"/>
    </row>
    <row r="11347" spans="1:1">
      <c r="A11347" s="555"/>
    </row>
    <row r="11348" spans="1:1">
      <c r="A11348" s="555"/>
    </row>
    <row r="11349" spans="1:1">
      <c r="A11349" s="555"/>
    </row>
    <row r="11350" spans="1:1">
      <c r="A11350" s="555"/>
    </row>
    <row r="11351" spans="1:1">
      <c r="A11351" s="555"/>
    </row>
    <row r="11352" spans="1:1">
      <c r="A11352" s="555"/>
    </row>
    <row r="11353" spans="1:1">
      <c r="A11353" s="555"/>
    </row>
    <row r="11354" spans="1:1">
      <c r="A11354" s="555"/>
    </row>
    <row r="11355" spans="1:1">
      <c r="A11355" s="555"/>
    </row>
    <row r="11356" spans="1:1">
      <c r="A11356" s="555"/>
    </row>
    <row r="11357" spans="1:1">
      <c r="A11357" s="555"/>
    </row>
    <row r="11358" spans="1:1">
      <c r="A11358" s="555"/>
    </row>
    <row r="11359" spans="1:1">
      <c r="A11359" s="555"/>
    </row>
    <row r="11360" spans="1:1">
      <c r="A11360" s="555"/>
    </row>
    <row r="11361" spans="1:1">
      <c r="A11361" s="555"/>
    </row>
    <row r="11362" spans="1:1">
      <c r="A11362" s="555"/>
    </row>
    <row r="11363" spans="1:1">
      <c r="A11363" s="555"/>
    </row>
    <row r="11364" spans="1:1">
      <c r="A11364" s="555"/>
    </row>
    <row r="11365" spans="1:1">
      <c r="A11365" s="555"/>
    </row>
    <row r="11366" spans="1:1">
      <c r="A11366" s="555"/>
    </row>
    <row r="11367" spans="1:1">
      <c r="A11367" s="555"/>
    </row>
    <row r="11368" spans="1:1">
      <c r="A11368" s="555"/>
    </row>
    <row r="11369" spans="1:1">
      <c r="A11369" s="555"/>
    </row>
    <row r="11370" spans="1:1">
      <c r="A11370" s="555"/>
    </row>
    <row r="11371" spans="1:1">
      <c r="A11371" s="555"/>
    </row>
    <row r="11372" spans="1:1">
      <c r="A11372" s="555"/>
    </row>
    <row r="11373" spans="1:1">
      <c r="A11373" s="555"/>
    </row>
    <row r="11374" spans="1:1">
      <c r="A11374" s="555"/>
    </row>
    <row r="11375" spans="1:1">
      <c r="A11375" s="555"/>
    </row>
    <row r="11376" spans="1:1">
      <c r="A11376" s="555"/>
    </row>
    <row r="11377" spans="1:1">
      <c r="A11377" s="555"/>
    </row>
    <row r="11378" spans="1:1">
      <c r="A11378" s="555"/>
    </row>
    <row r="11379" spans="1:1">
      <c r="A11379" s="555"/>
    </row>
    <row r="11380" spans="1:1">
      <c r="A11380" s="555"/>
    </row>
    <row r="11381" spans="1:1">
      <c r="A11381" s="555"/>
    </row>
    <row r="11382" spans="1:1">
      <c r="A11382" s="555"/>
    </row>
    <row r="11383" spans="1:1">
      <c r="A11383" s="555"/>
    </row>
    <row r="11384" spans="1:1">
      <c r="A11384" s="555"/>
    </row>
    <row r="11385" spans="1:1">
      <c r="A11385" s="555"/>
    </row>
    <row r="11386" spans="1:1">
      <c r="A11386" s="555"/>
    </row>
    <row r="11387" spans="1:1">
      <c r="A11387" s="555"/>
    </row>
    <row r="11388" spans="1:1">
      <c r="A11388" s="555"/>
    </row>
    <row r="11389" spans="1:1">
      <c r="A11389" s="555"/>
    </row>
    <row r="11390" spans="1:1">
      <c r="A11390" s="555"/>
    </row>
    <row r="11391" spans="1:1">
      <c r="A11391" s="555"/>
    </row>
    <row r="11392" spans="1:1">
      <c r="A11392" s="555"/>
    </row>
    <row r="11393" spans="1:1">
      <c r="A11393" s="555"/>
    </row>
    <row r="11394" spans="1:1">
      <c r="A11394" s="555"/>
    </row>
    <row r="11395" spans="1:1">
      <c r="A11395" s="555"/>
    </row>
    <row r="11396" spans="1:1">
      <c r="A11396" s="555"/>
    </row>
    <row r="11397" spans="1:1">
      <c r="A11397" s="555"/>
    </row>
    <row r="11398" spans="1:1">
      <c r="A11398" s="555"/>
    </row>
    <row r="11399" spans="1:1">
      <c r="A11399" s="555"/>
    </row>
    <row r="11400" spans="1:1">
      <c r="A11400" s="555"/>
    </row>
    <row r="11401" spans="1:1">
      <c r="A11401" s="555"/>
    </row>
    <row r="11402" spans="1:1">
      <c r="A11402" s="555"/>
    </row>
    <row r="11403" spans="1:1">
      <c r="A11403" s="555"/>
    </row>
    <row r="11404" spans="1:1">
      <c r="A11404" s="555"/>
    </row>
    <row r="11405" spans="1:1">
      <c r="A11405" s="555"/>
    </row>
    <row r="11406" spans="1:1">
      <c r="A11406" s="555"/>
    </row>
    <row r="11407" spans="1:1">
      <c r="A11407" s="555"/>
    </row>
    <row r="11408" spans="1:1">
      <c r="A11408" s="555"/>
    </row>
    <row r="11409" spans="1:1">
      <c r="A11409" s="555"/>
    </row>
    <row r="11410" spans="1:1">
      <c r="A11410" s="555"/>
    </row>
    <row r="11411" spans="1:1">
      <c r="A11411" s="555"/>
    </row>
    <row r="11412" spans="1:1">
      <c r="A11412" s="555"/>
    </row>
    <row r="11413" spans="1:1">
      <c r="A11413" s="555"/>
    </row>
    <row r="11414" spans="1:1">
      <c r="A11414" s="555"/>
    </row>
    <row r="11415" spans="1:1">
      <c r="A11415" s="555"/>
    </row>
    <row r="11416" spans="1:1">
      <c r="A11416" s="555"/>
    </row>
    <row r="11417" spans="1:1">
      <c r="A11417" s="555"/>
    </row>
    <row r="11418" spans="1:1">
      <c r="A11418" s="555"/>
    </row>
    <row r="11419" spans="1:1">
      <c r="A11419" s="555"/>
    </row>
    <row r="11420" spans="1:1">
      <c r="A11420" s="555"/>
    </row>
    <row r="11421" spans="1:1">
      <c r="A11421" s="555"/>
    </row>
    <row r="11422" spans="1:1">
      <c r="A11422" s="555"/>
    </row>
    <row r="11423" spans="1:1">
      <c r="A11423" s="555"/>
    </row>
    <row r="11424" spans="1:1">
      <c r="A11424" s="555"/>
    </row>
    <row r="11425" spans="1:1">
      <c r="A11425" s="555"/>
    </row>
    <row r="11426" spans="1:1">
      <c r="A11426" s="555"/>
    </row>
    <row r="11427" spans="1:1">
      <c r="A11427" s="555"/>
    </row>
    <row r="11428" spans="1:1">
      <c r="A11428" s="555"/>
    </row>
    <row r="11429" spans="1:1">
      <c r="A11429" s="555"/>
    </row>
    <row r="11430" spans="1:1">
      <c r="A11430" s="555"/>
    </row>
    <row r="11431" spans="1:1">
      <c r="A11431" s="555"/>
    </row>
    <row r="11432" spans="1:1">
      <c r="A11432" s="555"/>
    </row>
    <row r="11433" spans="1:1">
      <c r="A11433" s="555"/>
    </row>
    <row r="11434" spans="1:1">
      <c r="A11434" s="555"/>
    </row>
    <row r="11435" spans="1:1">
      <c r="A11435" s="555"/>
    </row>
    <row r="11436" spans="1:1">
      <c r="A11436" s="555"/>
    </row>
    <row r="11437" spans="1:1">
      <c r="A11437" s="555"/>
    </row>
    <row r="11438" spans="1:1">
      <c r="A11438" s="555"/>
    </row>
    <row r="11439" spans="1:1">
      <c r="A11439" s="555"/>
    </row>
    <row r="11440" spans="1:1">
      <c r="A11440" s="555"/>
    </row>
    <row r="11441" spans="1:1">
      <c r="A11441" s="555"/>
    </row>
    <row r="11442" spans="1:1">
      <c r="A11442" s="555"/>
    </row>
    <row r="11443" spans="1:1">
      <c r="A11443" s="555"/>
    </row>
    <row r="11444" spans="1:1">
      <c r="A11444" s="555"/>
    </row>
    <row r="11445" spans="1:1">
      <c r="A11445" s="555"/>
    </row>
    <row r="11446" spans="1:1">
      <c r="A11446" s="555"/>
    </row>
    <row r="11447" spans="1:1">
      <c r="A11447" s="555"/>
    </row>
    <row r="11448" spans="1:1">
      <c r="A11448" s="555"/>
    </row>
    <row r="11449" spans="1:1">
      <c r="A11449" s="555"/>
    </row>
    <row r="11450" spans="1:1">
      <c r="A11450" s="555"/>
    </row>
    <row r="11451" spans="1:1">
      <c r="A11451" s="555"/>
    </row>
    <row r="11452" spans="1:1">
      <c r="A11452" s="555"/>
    </row>
    <row r="11453" spans="1:1">
      <c r="A11453" s="555"/>
    </row>
    <row r="11454" spans="1:1">
      <c r="A11454" s="555"/>
    </row>
    <row r="11455" spans="1:1">
      <c r="A11455" s="555"/>
    </row>
    <row r="11456" spans="1:1">
      <c r="A11456" s="555"/>
    </row>
    <row r="11457" spans="1:1">
      <c r="A11457" s="555"/>
    </row>
    <row r="11458" spans="1:1">
      <c r="A11458" s="555"/>
    </row>
    <row r="11459" spans="1:1">
      <c r="A11459" s="555"/>
    </row>
    <row r="11460" spans="1:1">
      <c r="A11460" s="555"/>
    </row>
    <row r="11461" spans="1:1">
      <c r="A11461" s="555"/>
    </row>
    <row r="11462" spans="1:1">
      <c r="A11462" s="555"/>
    </row>
    <row r="11463" spans="1:1">
      <c r="A11463" s="555"/>
    </row>
    <row r="11464" spans="1:1">
      <c r="A11464" s="555"/>
    </row>
    <row r="11465" spans="1:1">
      <c r="A11465" s="555"/>
    </row>
    <row r="11466" spans="1:1">
      <c r="A11466" s="555"/>
    </row>
    <row r="11467" spans="1:1">
      <c r="A11467" s="555"/>
    </row>
    <row r="11468" spans="1:1">
      <c r="A11468" s="555"/>
    </row>
    <row r="11469" spans="1:1">
      <c r="A11469" s="555"/>
    </row>
    <row r="11470" spans="1:1">
      <c r="A11470" s="555"/>
    </row>
    <row r="11471" spans="1:1">
      <c r="A11471" s="555"/>
    </row>
    <row r="11472" spans="1:1">
      <c r="A11472" s="555"/>
    </row>
    <row r="11473" spans="1:1">
      <c r="A11473" s="555"/>
    </row>
    <row r="11474" spans="1:1">
      <c r="A11474" s="555"/>
    </row>
    <row r="11475" spans="1:1">
      <c r="A11475" s="555"/>
    </row>
    <row r="11476" spans="1:1">
      <c r="A11476" s="555"/>
    </row>
    <row r="11477" spans="1:1">
      <c r="A11477" s="555"/>
    </row>
    <row r="11478" spans="1:1">
      <c r="A11478" s="555"/>
    </row>
    <row r="11479" spans="1:1">
      <c r="A11479" s="555"/>
    </row>
    <row r="11480" spans="1:1">
      <c r="A11480" s="555"/>
    </row>
    <row r="11481" spans="1:1">
      <c r="A11481" s="555"/>
    </row>
    <row r="11482" spans="1:1">
      <c r="A11482" s="555"/>
    </row>
    <row r="11483" spans="1:1">
      <c r="A11483" s="555"/>
    </row>
    <row r="11484" spans="1:1">
      <c r="A11484" s="555"/>
    </row>
    <row r="11485" spans="1:1">
      <c r="A11485" s="555"/>
    </row>
    <row r="11486" spans="1:1">
      <c r="A11486" s="555"/>
    </row>
    <row r="11487" spans="1:1">
      <c r="A11487" s="555"/>
    </row>
    <row r="11488" spans="1:1">
      <c r="A11488" s="555"/>
    </row>
    <row r="11489" spans="1:1">
      <c r="A11489" s="555"/>
    </row>
    <row r="11490" spans="1:1">
      <c r="A11490" s="555"/>
    </row>
    <row r="11491" spans="1:1">
      <c r="A11491" s="555"/>
    </row>
    <row r="11492" spans="1:1">
      <c r="A11492" s="555"/>
    </row>
    <row r="11493" spans="1:1">
      <c r="A11493" s="555"/>
    </row>
    <row r="11494" spans="1:1">
      <c r="A11494" s="555"/>
    </row>
    <row r="11495" spans="1:1">
      <c r="A11495" s="555"/>
    </row>
    <row r="11496" spans="1:1">
      <c r="A11496" s="555"/>
    </row>
    <row r="11497" spans="1:1">
      <c r="A11497" s="555"/>
    </row>
    <row r="11498" spans="1:1">
      <c r="A11498" s="555"/>
    </row>
    <row r="11499" spans="1:1">
      <c r="A11499" s="555"/>
    </row>
    <row r="11500" spans="1:1">
      <c r="A11500" s="555"/>
    </row>
    <row r="11501" spans="1:1">
      <c r="A11501" s="555"/>
    </row>
    <row r="11502" spans="1:1">
      <c r="A11502" s="555"/>
    </row>
    <row r="11503" spans="1:1">
      <c r="A11503" s="555"/>
    </row>
    <row r="11504" spans="1:1">
      <c r="A11504" s="555"/>
    </row>
    <row r="11505" spans="1:1">
      <c r="A11505" s="555"/>
    </row>
    <row r="11506" spans="1:1">
      <c r="A11506" s="555"/>
    </row>
    <row r="11507" spans="1:1">
      <c r="A11507" s="555"/>
    </row>
    <row r="11508" spans="1:1">
      <c r="A11508" s="555"/>
    </row>
    <row r="11509" spans="1:1">
      <c r="A11509" s="555"/>
    </row>
    <row r="11510" spans="1:1">
      <c r="A11510" s="555"/>
    </row>
    <row r="11511" spans="1:1">
      <c r="A11511" s="555"/>
    </row>
    <row r="11512" spans="1:1">
      <c r="A11512" s="555"/>
    </row>
    <row r="11513" spans="1:1">
      <c r="A11513" s="555"/>
    </row>
    <row r="11514" spans="1:1">
      <c r="A11514" s="555"/>
    </row>
    <row r="11515" spans="1:1">
      <c r="A11515" s="555"/>
    </row>
    <row r="11516" spans="1:1">
      <c r="A11516" s="555"/>
    </row>
    <row r="11517" spans="1:1">
      <c r="A11517" s="555"/>
    </row>
    <row r="11518" spans="1:1">
      <c r="A11518" s="555"/>
    </row>
    <row r="11519" spans="1:1">
      <c r="A11519" s="555"/>
    </row>
    <row r="11520" spans="1:1">
      <c r="A11520" s="555"/>
    </row>
    <row r="11521" spans="1:1">
      <c r="A11521" s="555"/>
    </row>
    <row r="11522" spans="1:1">
      <c r="A11522" s="555"/>
    </row>
    <row r="11523" spans="1:1">
      <c r="A11523" s="555"/>
    </row>
    <row r="11524" spans="1:1">
      <c r="A11524" s="555"/>
    </row>
    <row r="11525" spans="1:1">
      <c r="A11525" s="555"/>
    </row>
    <row r="11526" spans="1:1">
      <c r="A11526" s="555"/>
    </row>
    <row r="11527" spans="1:1">
      <c r="A11527" s="555"/>
    </row>
    <row r="11528" spans="1:1">
      <c r="A11528" s="555"/>
    </row>
    <row r="11529" spans="1:1">
      <c r="A11529" s="555"/>
    </row>
    <row r="11530" spans="1:1">
      <c r="A11530" s="555"/>
    </row>
    <row r="11531" spans="1:1">
      <c r="A11531" s="555"/>
    </row>
    <row r="11532" spans="1:1">
      <c r="A11532" s="555"/>
    </row>
    <row r="11533" spans="1:1">
      <c r="A11533" s="555"/>
    </row>
    <row r="11534" spans="1:1">
      <c r="A11534" s="555"/>
    </row>
    <row r="11535" spans="1:1">
      <c r="A11535" s="555"/>
    </row>
    <row r="11536" spans="1:1">
      <c r="A11536" s="555"/>
    </row>
    <row r="11537" spans="1:1">
      <c r="A11537" s="555"/>
    </row>
    <row r="11538" spans="1:1">
      <c r="A11538" s="555"/>
    </row>
    <row r="11539" spans="1:1">
      <c r="A11539" s="555"/>
    </row>
    <row r="11540" spans="1:1">
      <c r="A11540" s="555"/>
    </row>
    <row r="11541" spans="1:1">
      <c r="A11541" s="555"/>
    </row>
    <row r="11542" spans="1:1">
      <c r="A11542" s="555"/>
    </row>
    <row r="11543" spans="1:1">
      <c r="A11543" s="555"/>
    </row>
    <row r="11544" spans="1:1">
      <c r="A11544" s="555"/>
    </row>
    <row r="11545" spans="1:1">
      <c r="A11545" s="555"/>
    </row>
    <row r="11546" spans="1:1">
      <c r="A11546" s="555"/>
    </row>
    <row r="11547" spans="1:1">
      <c r="A11547" s="555"/>
    </row>
    <row r="11548" spans="1:1">
      <c r="A11548" s="555"/>
    </row>
    <row r="11549" spans="1:1">
      <c r="A11549" s="555"/>
    </row>
    <row r="11550" spans="1:1">
      <c r="A11550" s="555"/>
    </row>
    <row r="11551" spans="1:1">
      <c r="A11551" s="555"/>
    </row>
    <row r="11552" spans="1:1">
      <c r="A11552" s="555"/>
    </row>
    <row r="11553" spans="1:1">
      <c r="A11553" s="555"/>
    </row>
    <row r="11554" spans="1:1">
      <c r="A11554" s="555"/>
    </row>
    <row r="11555" spans="1:1">
      <c r="A11555" s="555"/>
    </row>
    <row r="11556" spans="1:1">
      <c r="A11556" s="555"/>
    </row>
    <row r="11557" spans="1:1">
      <c r="A11557" s="555"/>
    </row>
    <row r="11558" spans="1:1">
      <c r="A11558" s="555"/>
    </row>
    <row r="11559" spans="1:1">
      <c r="A11559" s="555"/>
    </row>
    <row r="11560" spans="1:1">
      <c r="A11560" s="555"/>
    </row>
    <row r="11561" spans="1:1">
      <c r="A11561" s="555"/>
    </row>
    <row r="11562" spans="1:1">
      <c r="A11562" s="555"/>
    </row>
    <row r="11563" spans="1:1">
      <c r="A11563" s="555"/>
    </row>
    <row r="11564" spans="1:1">
      <c r="A11564" s="555"/>
    </row>
    <row r="11565" spans="1:1">
      <c r="A11565" s="555"/>
    </row>
    <row r="11566" spans="1:1">
      <c r="A11566" s="555"/>
    </row>
    <row r="11567" spans="1:1">
      <c r="A11567" s="555"/>
    </row>
    <row r="11568" spans="1:1">
      <c r="A11568" s="555"/>
    </row>
    <row r="11569" spans="1:1">
      <c r="A11569" s="555"/>
    </row>
    <row r="11570" spans="1:1">
      <c r="A11570" s="555"/>
    </row>
    <row r="11571" spans="1:1">
      <c r="A11571" s="555"/>
    </row>
    <row r="11572" spans="1:1">
      <c r="A11572" s="555"/>
    </row>
    <row r="11573" spans="1:1">
      <c r="A11573" s="555"/>
    </row>
    <row r="11574" spans="1:1">
      <c r="A11574" s="555"/>
    </row>
    <row r="11575" spans="1:1">
      <c r="A11575" s="555"/>
    </row>
    <row r="11576" spans="1:1">
      <c r="A11576" s="555"/>
    </row>
    <row r="11577" spans="1:1">
      <c r="A11577" s="555"/>
    </row>
    <row r="11578" spans="1:1">
      <c r="A11578" s="555"/>
    </row>
    <row r="11579" spans="1:1">
      <c r="A11579" s="555"/>
    </row>
    <row r="11580" spans="1:1">
      <c r="A11580" s="555"/>
    </row>
    <row r="11581" spans="1:1">
      <c r="A11581" s="555"/>
    </row>
    <row r="11582" spans="1:1">
      <c r="A11582" s="555"/>
    </row>
    <row r="11583" spans="1:1">
      <c r="A11583" s="555"/>
    </row>
    <row r="11584" spans="1:1">
      <c r="A11584" s="555"/>
    </row>
    <row r="11585" spans="1:1">
      <c r="A11585" s="555"/>
    </row>
    <row r="11586" spans="1:1">
      <c r="A11586" s="555"/>
    </row>
    <row r="11587" spans="1:1">
      <c r="A11587" s="555"/>
    </row>
    <row r="11588" spans="1:1">
      <c r="A11588" s="555"/>
    </row>
    <row r="11589" spans="1:1">
      <c r="A11589" s="555"/>
    </row>
    <row r="11590" spans="1:1">
      <c r="A11590" s="555"/>
    </row>
    <row r="11591" spans="1:1">
      <c r="A11591" s="555"/>
    </row>
    <row r="11592" spans="1:1">
      <c r="A11592" s="555"/>
    </row>
    <row r="11593" spans="1:1">
      <c r="A11593" s="555"/>
    </row>
    <row r="11594" spans="1:1">
      <c r="A11594" s="555"/>
    </row>
    <row r="11595" spans="1:1">
      <c r="A11595" s="555"/>
    </row>
    <row r="11596" spans="1:1">
      <c r="A11596" s="555"/>
    </row>
    <row r="11597" spans="1:1">
      <c r="A11597" s="555"/>
    </row>
    <row r="11598" spans="1:1">
      <c r="A11598" s="555"/>
    </row>
    <row r="11599" spans="1:1">
      <c r="A11599" s="555"/>
    </row>
    <row r="11600" spans="1:1">
      <c r="A11600" s="555"/>
    </row>
    <row r="11601" spans="1:1">
      <c r="A11601" s="555"/>
    </row>
    <row r="11602" spans="1:1">
      <c r="A11602" s="555"/>
    </row>
    <row r="11603" spans="1:1">
      <c r="A11603" s="555"/>
    </row>
    <row r="11604" spans="1:1">
      <c r="A11604" s="555"/>
    </row>
    <row r="11605" spans="1:1">
      <c r="A11605" s="555"/>
    </row>
    <row r="11606" spans="1:1">
      <c r="A11606" s="555"/>
    </row>
    <row r="11607" spans="1:1">
      <c r="A11607" s="555"/>
    </row>
    <row r="11608" spans="1:1">
      <c r="A11608" s="555"/>
    </row>
    <row r="11609" spans="1:1">
      <c r="A11609" s="555"/>
    </row>
    <row r="11610" spans="1:1">
      <c r="A11610" s="555"/>
    </row>
    <row r="11611" spans="1:1">
      <c r="A11611" s="555"/>
    </row>
    <row r="11612" spans="1:1">
      <c r="A11612" s="555"/>
    </row>
    <row r="11613" spans="1:1">
      <c r="A11613" s="555"/>
    </row>
    <row r="11614" spans="1:1">
      <c r="A11614" s="555"/>
    </row>
    <row r="11615" spans="1:1">
      <c r="A11615" s="555"/>
    </row>
    <row r="11616" spans="1:1">
      <c r="A11616" s="555"/>
    </row>
    <row r="11617" spans="1:1">
      <c r="A11617" s="555"/>
    </row>
    <row r="11618" spans="1:1">
      <c r="A11618" s="555"/>
    </row>
    <row r="11619" spans="1:1">
      <c r="A11619" s="555"/>
    </row>
    <row r="11620" spans="1:1">
      <c r="A11620" s="555"/>
    </row>
    <row r="11621" spans="1:1">
      <c r="A11621" s="555"/>
    </row>
    <row r="11622" spans="1:1">
      <c r="A11622" s="555"/>
    </row>
    <row r="11623" spans="1:1">
      <c r="A11623" s="555"/>
    </row>
    <row r="11624" spans="1:1">
      <c r="A11624" s="555"/>
    </row>
    <row r="11625" spans="1:1">
      <c r="A11625" s="555"/>
    </row>
    <row r="11626" spans="1:1">
      <c r="A11626" s="555"/>
    </row>
    <row r="11627" spans="1:1">
      <c r="A11627" s="555"/>
    </row>
    <row r="11628" spans="1:1">
      <c r="A11628" s="555"/>
    </row>
    <row r="11629" spans="1:1">
      <c r="A11629" s="555"/>
    </row>
    <row r="11630" spans="1:1">
      <c r="A11630" s="555"/>
    </row>
    <row r="11631" spans="1:1">
      <c r="A11631" s="555"/>
    </row>
    <row r="11632" spans="1:1">
      <c r="A11632" s="555"/>
    </row>
    <row r="11633" spans="1:1">
      <c r="A11633" s="555"/>
    </row>
    <row r="11634" spans="1:1">
      <c r="A11634" s="555"/>
    </row>
    <row r="11635" spans="1:1">
      <c r="A11635" s="555"/>
    </row>
    <row r="11636" spans="1:1">
      <c r="A11636" s="555"/>
    </row>
    <row r="11637" spans="1:1">
      <c r="A11637" s="555"/>
    </row>
    <row r="11638" spans="1:1">
      <c r="A11638" s="555"/>
    </row>
    <row r="11639" spans="1:1">
      <c r="A11639" s="555"/>
    </row>
    <row r="11640" spans="1:1">
      <c r="A11640" s="555"/>
    </row>
    <row r="11641" spans="1:1">
      <c r="A11641" s="555"/>
    </row>
    <row r="11642" spans="1:1">
      <c r="A11642" s="555"/>
    </row>
    <row r="11643" spans="1:1">
      <c r="A11643" s="555"/>
    </row>
    <row r="11644" spans="1:1">
      <c r="A11644" s="555"/>
    </row>
    <row r="11645" spans="1:1">
      <c r="A11645" s="555"/>
    </row>
    <row r="11646" spans="1:1">
      <c r="A11646" s="555"/>
    </row>
    <row r="11647" spans="1:1">
      <c r="A11647" s="555"/>
    </row>
    <row r="11648" spans="1:1">
      <c r="A11648" s="555"/>
    </row>
    <row r="11649" spans="1:1">
      <c r="A11649" s="555"/>
    </row>
    <row r="11650" spans="1:1">
      <c r="A11650" s="555"/>
    </row>
    <row r="11651" spans="1:1">
      <c r="A11651" s="555"/>
    </row>
    <row r="11652" spans="1:1">
      <c r="A11652" s="555"/>
    </row>
    <row r="11653" spans="1:1">
      <c r="A11653" s="555"/>
    </row>
    <row r="11654" spans="1:1">
      <c r="A11654" s="555"/>
    </row>
    <row r="11655" spans="1:1">
      <c r="A11655" s="555"/>
    </row>
    <row r="11656" spans="1:1">
      <c r="A11656" s="555"/>
    </row>
    <row r="11657" spans="1:1">
      <c r="A11657" s="555"/>
    </row>
    <row r="11658" spans="1:1">
      <c r="A11658" s="555"/>
    </row>
    <row r="11659" spans="1:1">
      <c r="A11659" s="555"/>
    </row>
    <row r="11660" spans="1:1">
      <c r="A11660" s="555"/>
    </row>
    <row r="11661" spans="1:1">
      <c r="A11661" s="555"/>
    </row>
    <row r="11662" spans="1:1">
      <c r="A11662" s="555"/>
    </row>
    <row r="11663" spans="1:1">
      <c r="A11663" s="555"/>
    </row>
    <row r="11664" spans="1:1">
      <c r="A11664" s="555"/>
    </row>
    <row r="11665" spans="1:1">
      <c r="A11665" s="555"/>
    </row>
    <row r="11666" spans="1:1">
      <c r="A11666" s="555"/>
    </row>
    <row r="11667" spans="1:1">
      <c r="A11667" s="555"/>
    </row>
    <row r="11668" spans="1:1">
      <c r="A11668" s="555"/>
    </row>
    <row r="11669" spans="1:1">
      <c r="A11669" s="555"/>
    </row>
    <row r="11670" spans="1:1">
      <c r="A11670" s="555"/>
    </row>
    <row r="11671" spans="1:1">
      <c r="A11671" s="555"/>
    </row>
    <row r="11672" spans="1:1">
      <c r="A11672" s="555"/>
    </row>
    <row r="11673" spans="1:1">
      <c r="A11673" s="555"/>
    </row>
    <row r="11674" spans="1:1">
      <c r="A11674" s="555"/>
    </row>
    <row r="11675" spans="1:1">
      <c r="A11675" s="555"/>
    </row>
    <row r="11676" spans="1:1">
      <c r="A11676" s="555"/>
    </row>
    <row r="11677" spans="1:1">
      <c r="A11677" s="555"/>
    </row>
    <row r="11678" spans="1:1">
      <c r="A11678" s="555"/>
    </row>
    <row r="11679" spans="1:1">
      <c r="A11679" s="555"/>
    </row>
    <row r="11680" spans="1:1">
      <c r="A11680" s="555"/>
    </row>
    <row r="11681" spans="1:1">
      <c r="A11681" s="555"/>
    </row>
    <row r="11682" spans="1:1">
      <c r="A11682" s="555"/>
    </row>
    <row r="11683" spans="1:1">
      <c r="A11683" s="555"/>
    </row>
    <row r="11684" spans="1:1">
      <c r="A11684" s="555"/>
    </row>
    <row r="11685" spans="1:1">
      <c r="A11685" s="555"/>
    </row>
    <row r="11686" spans="1:1">
      <c r="A11686" s="555"/>
    </row>
    <row r="11687" spans="1:1">
      <c r="A11687" s="555"/>
    </row>
    <row r="11688" spans="1:1">
      <c r="A11688" s="555"/>
    </row>
    <row r="11689" spans="1:1">
      <c r="A11689" s="555"/>
    </row>
    <row r="11690" spans="1:1">
      <c r="A11690" s="555"/>
    </row>
    <row r="11691" spans="1:1">
      <c r="A11691" s="555"/>
    </row>
    <row r="11692" spans="1:1">
      <c r="A11692" s="555"/>
    </row>
    <row r="11693" spans="1:1">
      <c r="A11693" s="555"/>
    </row>
    <row r="11694" spans="1:1">
      <c r="A11694" s="555"/>
    </row>
    <row r="11695" spans="1:1">
      <c r="A11695" s="555"/>
    </row>
    <row r="11696" spans="1:1">
      <c r="A11696" s="555"/>
    </row>
    <row r="11697" spans="1:1">
      <c r="A11697" s="555"/>
    </row>
    <row r="11698" spans="1:1">
      <c r="A11698" s="555"/>
    </row>
    <row r="11699" spans="1:1">
      <c r="A11699" s="555"/>
    </row>
    <row r="11700" spans="1:1">
      <c r="A11700" s="555"/>
    </row>
    <row r="11701" spans="1:1">
      <c r="A11701" s="555"/>
    </row>
    <row r="11702" spans="1:1">
      <c r="A11702" s="555"/>
    </row>
    <row r="11703" spans="1:1">
      <c r="A11703" s="555"/>
    </row>
    <row r="11704" spans="1:1">
      <c r="A11704" s="555"/>
    </row>
    <row r="11705" spans="1:1">
      <c r="A11705" s="555"/>
    </row>
    <row r="11706" spans="1:1">
      <c r="A11706" s="555"/>
    </row>
    <row r="11707" spans="1:1">
      <c r="A11707" s="555"/>
    </row>
    <row r="11708" spans="1:1">
      <c r="A11708" s="555"/>
    </row>
    <row r="11709" spans="1:1">
      <c r="A11709" s="555"/>
    </row>
    <row r="11710" spans="1:1">
      <c r="A11710" s="555"/>
    </row>
    <row r="11711" spans="1:1">
      <c r="A11711" s="555"/>
    </row>
    <row r="11712" spans="1:1">
      <c r="A11712" s="555"/>
    </row>
    <row r="11713" spans="1:1">
      <c r="A11713" s="555"/>
    </row>
    <row r="11714" spans="1:1">
      <c r="A11714" s="555"/>
    </row>
    <row r="11715" spans="1:1">
      <c r="A11715" s="555"/>
    </row>
    <row r="11716" spans="1:1">
      <c r="A11716" s="555"/>
    </row>
    <row r="11717" spans="1:1">
      <c r="A11717" s="555"/>
    </row>
    <row r="11718" spans="1:1">
      <c r="A11718" s="555"/>
    </row>
    <row r="11719" spans="1:1">
      <c r="A11719" s="555"/>
    </row>
    <row r="11720" spans="1:1">
      <c r="A11720" s="555"/>
    </row>
    <row r="11721" spans="1:1">
      <c r="A11721" s="555"/>
    </row>
    <row r="11722" spans="1:1">
      <c r="A11722" s="555"/>
    </row>
    <row r="11723" spans="1:1">
      <c r="A11723" s="555"/>
    </row>
    <row r="11724" spans="1:1">
      <c r="A11724" s="555"/>
    </row>
    <row r="11725" spans="1:1">
      <c r="A11725" s="555"/>
    </row>
    <row r="11726" spans="1:1">
      <c r="A11726" s="555"/>
    </row>
    <row r="11727" spans="1:1">
      <c r="A11727" s="555"/>
    </row>
    <row r="11728" spans="1:1">
      <c r="A11728" s="555"/>
    </row>
    <row r="11729" spans="1:1">
      <c r="A11729" s="555"/>
    </row>
    <row r="11730" spans="1:1">
      <c r="A11730" s="555"/>
    </row>
    <row r="11731" spans="1:1">
      <c r="A11731" s="555"/>
    </row>
    <row r="11732" spans="1:1">
      <c r="A11732" s="555"/>
    </row>
    <row r="11733" spans="1:1">
      <c r="A11733" s="555"/>
    </row>
    <row r="11734" spans="1:1">
      <c r="A11734" s="555"/>
    </row>
    <row r="11735" spans="1:1">
      <c r="A11735" s="555"/>
    </row>
    <row r="11736" spans="1:1">
      <c r="A11736" s="555"/>
    </row>
    <row r="11737" spans="1:1">
      <c r="A11737" s="555"/>
    </row>
    <row r="11738" spans="1:1">
      <c r="A11738" s="555"/>
    </row>
    <row r="11739" spans="1:1">
      <c r="A11739" s="555"/>
    </row>
    <row r="11740" spans="1:1">
      <c r="A11740" s="555"/>
    </row>
    <row r="11741" spans="1:1">
      <c r="A11741" s="555"/>
    </row>
    <row r="11742" spans="1:1">
      <c r="A11742" s="555"/>
    </row>
    <row r="11743" spans="1:1">
      <c r="A11743" s="555"/>
    </row>
    <row r="11744" spans="1:1">
      <c r="A11744" s="555"/>
    </row>
    <row r="11745" spans="1:1">
      <c r="A11745" s="555"/>
    </row>
    <row r="11746" spans="1:1">
      <c r="A11746" s="555"/>
    </row>
    <row r="11747" spans="1:1">
      <c r="A11747" s="555"/>
    </row>
    <row r="11748" spans="1:1">
      <c r="A11748" s="555"/>
    </row>
    <row r="11749" spans="1:1">
      <c r="A11749" s="555"/>
    </row>
    <row r="11750" spans="1:1">
      <c r="A11750" s="555"/>
    </row>
    <row r="11751" spans="1:1">
      <c r="A11751" s="555"/>
    </row>
    <row r="11752" spans="1:1">
      <c r="A11752" s="555"/>
    </row>
    <row r="11753" spans="1:1">
      <c r="A11753" s="555"/>
    </row>
    <row r="11754" spans="1:1">
      <c r="A11754" s="555"/>
    </row>
    <row r="11755" spans="1:1">
      <c r="A11755" s="555"/>
    </row>
    <row r="11756" spans="1:1">
      <c r="A11756" s="555"/>
    </row>
    <row r="11757" spans="1:1">
      <c r="A11757" s="555"/>
    </row>
    <row r="11758" spans="1:1">
      <c r="A11758" s="555"/>
    </row>
    <row r="11759" spans="1:1">
      <c r="A11759" s="555"/>
    </row>
    <row r="11760" spans="1:1">
      <c r="A11760" s="555"/>
    </row>
    <row r="11761" spans="1:1">
      <c r="A11761" s="555"/>
    </row>
    <row r="11762" spans="1:1">
      <c r="A11762" s="555"/>
    </row>
    <row r="11763" spans="1:1">
      <c r="A11763" s="555"/>
    </row>
    <row r="11764" spans="1:1">
      <c r="A11764" s="555"/>
    </row>
    <row r="11765" spans="1:1">
      <c r="A11765" s="555"/>
    </row>
    <row r="11766" spans="1:1">
      <c r="A11766" s="555"/>
    </row>
    <row r="11767" spans="1:1">
      <c r="A11767" s="555"/>
    </row>
    <row r="11768" spans="1:1">
      <c r="A11768" s="555"/>
    </row>
    <row r="11769" spans="1:1">
      <c r="A11769" s="555"/>
    </row>
    <row r="11770" spans="1:1">
      <c r="A11770" s="555"/>
    </row>
    <row r="11771" spans="1:1">
      <c r="A11771" s="555"/>
    </row>
    <row r="11772" spans="1:1">
      <c r="A11772" s="555"/>
    </row>
    <row r="11773" spans="1:1">
      <c r="A11773" s="555"/>
    </row>
    <row r="11774" spans="1:1">
      <c r="A11774" s="555"/>
    </row>
    <row r="11775" spans="1:1">
      <c r="A11775" s="555"/>
    </row>
    <row r="11776" spans="1:1">
      <c r="A11776" s="555"/>
    </row>
    <row r="11777" spans="1:1">
      <c r="A11777" s="555"/>
    </row>
    <row r="11778" spans="1:1">
      <c r="A11778" s="555"/>
    </row>
    <row r="11779" spans="1:1">
      <c r="A11779" s="555"/>
    </row>
    <row r="11780" spans="1:1">
      <c r="A11780" s="555"/>
    </row>
    <row r="11781" spans="1:1">
      <c r="A11781" s="555"/>
    </row>
    <row r="11782" spans="1:1">
      <c r="A11782" s="555"/>
    </row>
    <row r="11783" spans="1:1">
      <c r="A11783" s="555"/>
    </row>
    <row r="11784" spans="1:1">
      <c r="A11784" s="555"/>
    </row>
    <row r="11785" spans="1:1">
      <c r="A11785" s="555"/>
    </row>
    <row r="11786" spans="1:1">
      <c r="A11786" s="555"/>
    </row>
    <row r="11787" spans="1:1">
      <c r="A11787" s="555"/>
    </row>
    <row r="11788" spans="1:1">
      <c r="A11788" s="555"/>
    </row>
    <row r="11789" spans="1:1">
      <c r="A11789" s="555"/>
    </row>
    <row r="11790" spans="1:1">
      <c r="A11790" s="555"/>
    </row>
    <row r="11791" spans="1:1">
      <c r="A11791" s="555"/>
    </row>
    <row r="11792" spans="1:1">
      <c r="A11792" s="555"/>
    </row>
    <row r="11793" spans="1:1">
      <c r="A11793" s="555"/>
    </row>
    <row r="11794" spans="1:1">
      <c r="A11794" s="555"/>
    </row>
    <row r="11795" spans="1:1">
      <c r="A11795" s="555"/>
    </row>
    <row r="11796" spans="1:1">
      <c r="A11796" s="555"/>
    </row>
    <row r="11797" spans="1:1">
      <c r="A11797" s="555"/>
    </row>
    <row r="11798" spans="1:1">
      <c r="A11798" s="555"/>
    </row>
    <row r="11799" spans="1:1">
      <c r="A11799" s="555"/>
    </row>
    <row r="11800" spans="1:1">
      <c r="A11800" s="555"/>
    </row>
    <row r="11801" spans="1:1">
      <c r="A11801" s="555"/>
    </row>
    <row r="11802" spans="1:1">
      <c r="A11802" s="555"/>
    </row>
    <row r="11803" spans="1:1">
      <c r="A11803" s="555"/>
    </row>
    <row r="11804" spans="1:1">
      <c r="A11804" s="555"/>
    </row>
    <row r="11805" spans="1:1">
      <c r="A11805" s="555"/>
    </row>
    <row r="11806" spans="1:1">
      <c r="A11806" s="555"/>
    </row>
    <row r="11807" spans="1:1">
      <c r="A11807" s="555"/>
    </row>
    <row r="11808" spans="1:1">
      <c r="A11808" s="555"/>
    </row>
    <row r="11809" spans="1:1">
      <c r="A11809" s="555"/>
    </row>
    <row r="11810" spans="1:1">
      <c r="A11810" s="555"/>
    </row>
    <row r="11811" spans="1:1">
      <c r="A11811" s="555"/>
    </row>
    <row r="11812" spans="1:1">
      <c r="A11812" s="555"/>
    </row>
    <row r="11813" spans="1:1">
      <c r="A11813" s="555"/>
    </row>
    <row r="11814" spans="1:1">
      <c r="A11814" s="555"/>
    </row>
    <row r="11815" spans="1:1">
      <c r="A11815" s="555"/>
    </row>
    <row r="11816" spans="1:1">
      <c r="A11816" s="555"/>
    </row>
    <row r="11817" spans="1:1">
      <c r="A11817" s="555"/>
    </row>
    <row r="11818" spans="1:1">
      <c r="A11818" s="555"/>
    </row>
    <row r="11819" spans="1:1">
      <c r="A11819" s="555"/>
    </row>
    <row r="11820" spans="1:1">
      <c r="A11820" s="555"/>
    </row>
    <row r="11821" spans="1:1">
      <c r="A11821" s="555"/>
    </row>
    <row r="11822" spans="1:1">
      <c r="A11822" s="555"/>
    </row>
    <row r="11823" spans="1:1">
      <c r="A11823" s="555"/>
    </row>
    <row r="11824" spans="1:1">
      <c r="A11824" s="555"/>
    </row>
    <row r="11825" spans="1:1">
      <c r="A11825" s="555"/>
    </row>
    <row r="11826" spans="1:1">
      <c r="A11826" s="555"/>
    </row>
    <row r="11827" spans="1:1">
      <c r="A11827" s="555"/>
    </row>
    <row r="11828" spans="1:1">
      <c r="A11828" s="555"/>
    </row>
    <row r="11829" spans="1:1">
      <c r="A11829" s="555"/>
    </row>
    <row r="11830" spans="1:1">
      <c r="A11830" s="555"/>
    </row>
    <row r="11831" spans="1:1">
      <c r="A11831" s="555"/>
    </row>
    <row r="11832" spans="1:1">
      <c r="A11832" s="555"/>
    </row>
    <row r="11833" spans="1:1">
      <c r="A11833" s="555"/>
    </row>
    <row r="11834" spans="1:1">
      <c r="A11834" s="555"/>
    </row>
    <row r="11835" spans="1:1">
      <c r="A11835" s="555"/>
    </row>
    <row r="11836" spans="1:1">
      <c r="A11836" s="555"/>
    </row>
    <row r="11837" spans="1:1">
      <c r="A11837" s="555"/>
    </row>
    <row r="11838" spans="1:1">
      <c r="A11838" s="555"/>
    </row>
    <row r="11839" spans="1:1">
      <c r="A11839" s="555"/>
    </row>
    <row r="11840" spans="1:1">
      <c r="A11840" s="555"/>
    </row>
    <row r="11841" spans="1:1">
      <c r="A11841" s="555"/>
    </row>
    <row r="11842" spans="1:1">
      <c r="A11842" s="555"/>
    </row>
    <row r="11843" spans="1:1">
      <c r="A11843" s="555"/>
    </row>
    <row r="11844" spans="1:1">
      <c r="A11844" s="555"/>
    </row>
    <row r="11845" spans="1:1">
      <c r="A11845" s="555"/>
    </row>
    <row r="11846" spans="1:1">
      <c r="A11846" s="555"/>
    </row>
    <row r="11847" spans="1:1">
      <c r="A11847" s="555"/>
    </row>
    <row r="11848" spans="1:1">
      <c r="A11848" s="555"/>
    </row>
    <row r="11849" spans="1:1">
      <c r="A11849" s="555"/>
    </row>
    <row r="11850" spans="1:1">
      <c r="A11850" s="555"/>
    </row>
    <row r="11851" spans="1:1">
      <c r="A11851" s="555"/>
    </row>
    <row r="11852" spans="1:1">
      <c r="A11852" s="555"/>
    </row>
    <row r="11853" spans="1:1">
      <c r="A11853" s="555"/>
    </row>
    <row r="11854" spans="1:1">
      <c r="A11854" s="555"/>
    </row>
    <row r="11855" spans="1:1">
      <c r="A11855" s="555"/>
    </row>
    <row r="11856" spans="1:1">
      <c r="A11856" s="555"/>
    </row>
    <row r="11857" spans="1:1">
      <c r="A11857" s="555"/>
    </row>
    <row r="11858" spans="1:1">
      <c r="A11858" s="555"/>
    </row>
    <row r="11859" spans="1:1">
      <c r="A11859" s="555"/>
    </row>
    <row r="11860" spans="1:1">
      <c r="A11860" s="555"/>
    </row>
    <row r="11861" spans="1:1">
      <c r="A11861" s="555"/>
    </row>
    <row r="11862" spans="1:1">
      <c r="A11862" s="555"/>
    </row>
    <row r="11863" spans="1:1">
      <c r="A11863" s="555"/>
    </row>
    <row r="11864" spans="1:1">
      <c r="A11864" s="555"/>
    </row>
    <row r="11865" spans="1:1">
      <c r="A11865" s="555"/>
    </row>
    <row r="11866" spans="1:1">
      <c r="A11866" s="555"/>
    </row>
    <row r="11867" spans="1:1">
      <c r="A11867" s="555"/>
    </row>
    <row r="11868" spans="1:1">
      <c r="A11868" s="555"/>
    </row>
    <row r="11869" spans="1:1">
      <c r="A11869" s="555"/>
    </row>
    <row r="11870" spans="1:1">
      <c r="A11870" s="555"/>
    </row>
    <row r="11871" spans="1:1">
      <c r="A11871" s="555"/>
    </row>
    <row r="11872" spans="1:1">
      <c r="A11872" s="555"/>
    </row>
    <row r="11873" spans="1:1">
      <c r="A11873" s="555"/>
    </row>
    <row r="11874" spans="1:1">
      <c r="A11874" s="555"/>
    </row>
    <row r="11875" spans="1:1">
      <c r="A11875" s="555"/>
    </row>
    <row r="11876" spans="1:1">
      <c r="A11876" s="555"/>
    </row>
    <row r="11877" spans="1:1">
      <c r="A11877" s="555"/>
    </row>
    <row r="11878" spans="1:1">
      <c r="A11878" s="555"/>
    </row>
    <row r="11879" spans="1:1">
      <c r="A11879" s="555"/>
    </row>
    <row r="11880" spans="1:1">
      <c r="A11880" s="555"/>
    </row>
    <row r="11881" spans="1:1">
      <c r="A11881" s="555"/>
    </row>
    <row r="11882" spans="1:1">
      <c r="A11882" s="555"/>
    </row>
    <row r="11883" spans="1:1">
      <c r="A11883" s="555"/>
    </row>
    <row r="11884" spans="1:1">
      <c r="A11884" s="555"/>
    </row>
    <row r="11885" spans="1:1">
      <c r="A11885" s="555"/>
    </row>
    <row r="11886" spans="1:1">
      <c r="A11886" s="555"/>
    </row>
    <row r="11887" spans="1:1">
      <c r="A11887" s="555"/>
    </row>
    <row r="11888" spans="1:1">
      <c r="A11888" s="555"/>
    </row>
    <row r="11889" spans="1:1">
      <c r="A11889" s="555"/>
    </row>
    <row r="11890" spans="1:1">
      <c r="A11890" s="555"/>
    </row>
    <row r="11891" spans="1:1">
      <c r="A11891" s="555"/>
    </row>
    <row r="11892" spans="1:1">
      <c r="A11892" s="555"/>
    </row>
    <row r="11893" spans="1:1">
      <c r="A11893" s="555"/>
    </row>
    <row r="11894" spans="1:1">
      <c r="A11894" s="555"/>
    </row>
    <row r="11895" spans="1:1">
      <c r="A11895" s="555"/>
    </row>
    <row r="11896" spans="1:1">
      <c r="A11896" s="555"/>
    </row>
    <row r="11897" spans="1:1">
      <c r="A11897" s="555"/>
    </row>
    <row r="11898" spans="1:1">
      <c r="A11898" s="555"/>
    </row>
    <row r="11899" spans="1:1">
      <c r="A11899" s="555"/>
    </row>
    <row r="11900" spans="1:1">
      <c r="A11900" s="555"/>
    </row>
    <row r="11901" spans="1:1">
      <c r="A11901" s="555"/>
    </row>
    <row r="11902" spans="1:1">
      <c r="A11902" s="555"/>
    </row>
    <row r="11903" spans="1:1">
      <c r="A11903" s="555"/>
    </row>
    <row r="11904" spans="1:1">
      <c r="A11904" s="555"/>
    </row>
    <row r="11905" spans="1:1">
      <c r="A11905" s="555"/>
    </row>
    <row r="11906" spans="1:1">
      <c r="A11906" s="555"/>
    </row>
    <row r="11907" spans="1:1">
      <c r="A11907" s="555"/>
    </row>
    <row r="11908" spans="1:1">
      <c r="A11908" s="555"/>
    </row>
    <row r="11909" spans="1:1">
      <c r="A11909" s="555"/>
    </row>
    <row r="11910" spans="1:1">
      <c r="A11910" s="555"/>
    </row>
    <row r="11911" spans="1:1">
      <c r="A11911" s="555"/>
    </row>
    <row r="11912" spans="1:1">
      <c r="A11912" s="555"/>
    </row>
    <row r="11913" spans="1:1">
      <c r="A11913" s="555"/>
    </row>
    <row r="11914" spans="1:1">
      <c r="A11914" s="555"/>
    </row>
    <row r="11915" spans="1:1">
      <c r="A11915" s="555"/>
    </row>
    <row r="11916" spans="1:1">
      <c r="A11916" s="555"/>
    </row>
    <row r="11917" spans="1:1">
      <c r="A11917" s="555"/>
    </row>
    <row r="11918" spans="1:1">
      <c r="A11918" s="555"/>
    </row>
    <row r="11919" spans="1:1">
      <c r="A11919" s="555"/>
    </row>
    <row r="11920" spans="1:1">
      <c r="A11920" s="555"/>
    </row>
    <row r="11921" spans="1:1">
      <c r="A11921" s="555"/>
    </row>
    <row r="11922" spans="1:1">
      <c r="A11922" s="555"/>
    </row>
    <row r="11923" spans="1:1">
      <c r="A11923" s="555"/>
    </row>
    <row r="11924" spans="1:1">
      <c r="A11924" s="555"/>
    </row>
    <row r="11925" spans="1:1">
      <c r="A11925" s="555"/>
    </row>
    <row r="11926" spans="1:1">
      <c r="A11926" s="555"/>
    </row>
    <row r="11927" spans="1:1">
      <c r="A11927" s="555"/>
    </row>
    <row r="11928" spans="1:1">
      <c r="A11928" s="555"/>
    </row>
    <row r="11929" spans="1:1">
      <c r="A11929" s="555"/>
    </row>
    <row r="11930" spans="1:1">
      <c r="A11930" s="555"/>
    </row>
    <row r="11931" spans="1:1">
      <c r="A11931" s="555"/>
    </row>
    <row r="11932" spans="1:1">
      <c r="A11932" s="555"/>
    </row>
    <row r="11933" spans="1:1">
      <c r="A11933" s="555"/>
    </row>
    <row r="11934" spans="1:1">
      <c r="A11934" s="555"/>
    </row>
    <row r="11935" spans="1:1">
      <c r="A11935" s="555"/>
    </row>
    <row r="11936" spans="1:1">
      <c r="A11936" s="555"/>
    </row>
    <row r="11937" spans="1:1">
      <c r="A11937" s="555"/>
    </row>
    <row r="11938" spans="1:1">
      <c r="A11938" s="555"/>
    </row>
    <row r="11939" spans="1:1">
      <c r="A11939" s="555"/>
    </row>
    <row r="11940" spans="1:1">
      <c r="A11940" s="555"/>
    </row>
    <row r="11941" spans="1:1">
      <c r="A11941" s="555"/>
    </row>
    <row r="11942" spans="1:1">
      <c r="A11942" s="555"/>
    </row>
    <row r="11943" spans="1:1">
      <c r="A11943" s="555"/>
    </row>
    <row r="11944" spans="1:1">
      <c r="A11944" s="555"/>
    </row>
    <row r="11945" spans="1:1">
      <c r="A11945" s="555"/>
    </row>
    <row r="11946" spans="1:1">
      <c r="A11946" s="555"/>
    </row>
    <row r="11947" spans="1:1">
      <c r="A11947" s="555"/>
    </row>
    <row r="11948" spans="1:1">
      <c r="A11948" s="555"/>
    </row>
    <row r="11949" spans="1:1">
      <c r="A11949" s="555"/>
    </row>
    <row r="11950" spans="1:1">
      <c r="A11950" s="555"/>
    </row>
    <row r="11951" spans="1:1">
      <c r="A11951" s="555"/>
    </row>
    <row r="11952" spans="1:1">
      <c r="A11952" s="555"/>
    </row>
    <row r="11953" spans="1:1">
      <c r="A11953" s="555"/>
    </row>
    <row r="11954" spans="1:1">
      <c r="A11954" s="555"/>
    </row>
    <row r="11955" spans="1:1">
      <c r="A11955" s="555"/>
    </row>
    <row r="11956" spans="1:1">
      <c r="A11956" s="555"/>
    </row>
    <row r="11957" spans="1:1">
      <c r="A11957" s="555"/>
    </row>
    <row r="11958" spans="1:1">
      <c r="A11958" s="555"/>
    </row>
    <row r="11959" spans="1:1">
      <c r="A11959" s="555"/>
    </row>
    <row r="11960" spans="1:1">
      <c r="A11960" s="555"/>
    </row>
    <row r="11961" spans="1:1">
      <c r="A11961" s="555"/>
    </row>
    <row r="11962" spans="1:1">
      <c r="A11962" s="555"/>
    </row>
    <row r="11963" spans="1:1">
      <c r="A11963" s="555"/>
    </row>
    <row r="11964" spans="1:1">
      <c r="A11964" s="555"/>
    </row>
    <row r="11965" spans="1:1">
      <c r="A11965" s="555"/>
    </row>
    <row r="11966" spans="1:1">
      <c r="A11966" s="555"/>
    </row>
    <row r="11967" spans="1:1">
      <c r="A11967" s="555"/>
    </row>
    <row r="11968" spans="1:1">
      <c r="A11968" s="555"/>
    </row>
    <row r="11969" spans="1:1">
      <c r="A11969" s="555"/>
    </row>
    <row r="11970" spans="1:1">
      <c r="A11970" s="555"/>
    </row>
    <row r="11971" spans="1:1">
      <c r="A11971" s="555"/>
    </row>
    <row r="11972" spans="1:1">
      <c r="A11972" s="555"/>
    </row>
    <row r="11973" spans="1:1">
      <c r="A11973" s="555"/>
    </row>
    <row r="11974" spans="1:1">
      <c r="A11974" s="555"/>
    </row>
    <row r="11975" spans="1:1">
      <c r="A11975" s="555"/>
    </row>
    <row r="11976" spans="1:1">
      <c r="A11976" s="555"/>
    </row>
    <row r="11977" spans="1:1">
      <c r="A11977" s="555"/>
    </row>
    <row r="11978" spans="1:1">
      <c r="A11978" s="555"/>
    </row>
    <row r="11979" spans="1:1">
      <c r="A11979" s="555"/>
    </row>
    <row r="11980" spans="1:1">
      <c r="A11980" s="555"/>
    </row>
    <row r="11981" spans="1:1">
      <c r="A11981" s="555"/>
    </row>
    <row r="11982" spans="1:1">
      <c r="A11982" s="555"/>
    </row>
    <row r="11983" spans="1:1">
      <c r="A11983" s="555"/>
    </row>
    <row r="11984" spans="1:1">
      <c r="A11984" s="555"/>
    </row>
    <row r="11985" spans="1:1">
      <c r="A11985" s="555"/>
    </row>
    <row r="11986" spans="1:1">
      <c r="A11986" s="555"/>
    </row>
    <row r="11987" spans="1:1">
      <c r="A11987" s="555"/>
    </row>
    <row r="11988" spans="1:1">
      <c r="A11988" s="555"/>
    </row>
    <row r="11989" spans="1:1">
      <c r="A11989" s="555"/>
    </row>
    <row r="11990" spans="1:1">
      <c r="A11990" s="555"/>
    </row>
    <row r="11991" spans="1:1">
      <c r="A11991" s="555"/>
    </row>
    <row r="11992" spans="1:1">
      <c r="A11992" s="555"/>
    </row>
    <row r="11993" spans="1:1">
      <c r="A11993" s="555"/>
    </row>
    <row r="11994" spans="1:1">
      <c r="A11994" s="555"/>
    </row>
    <row r="11995" spans="1:1">
      <c r="A11995" s="555"/>
    </row>
    <row r="11996" spans="1:1">
      <c r="A11996" s="555"/>
    </row>
    <row r="11997" spans="1:1">
      <c r="A11997" s="555"/>
    </row>
    <row r="11998" spans="1:1">
      <c r="A11998" s="555"/>
    </row>
    <row r="11999" spans="1:1">
      <c r="A11999" s="555"/>
    </row>
    <row r="12000" spans="1:1">
      <c r="A12000" s="555"/>
    </row>
    <row r="12001" spans="1:1">
      <c r="A12001" s="555"/>
    </row>
    <row r="12002" spans="1:1">
      <c r="A12002" s="555"/>
    </row>
    <row r="12003" spans="1:1">
      <c r="A12003" s="555"/>
    </row>
    <row r="12004" spans="1:1">
      <c r="A12004" s="555"/>
    </row>
    <row r="12005" spans="1:1">
      <c r="A12005" s="555"/>
    </row>
    <row r="12006" spans="1:1">
      <c r="A12006" s="555"/>
    </row>
    <row r="12007" spans="1:1">
      <c r="A12007" s="555"/>
    </row>
    <row r="12008" spans="1:1">
      <c r="A12008" s="555"/>
    </row>
    <row r="12009" spans="1:1">
      <c r="A12009" s="555"/>
    </row>
    <row r="12010" spans="1:1">
      <c r="A12010" s="555"/>
    </row>
    <row r="12011" spans="1:1">
      <c r="A12011" s="555"/>
    </row>
    <row r="12012" spans="1:1">
      <c r="A12012" s="555"/>
    </row>
    <row r="12013" spans="1:1">
      <c r="A12013" s="555"/>
    </row>
    <row r="12014" spans="1:1">
      <c r="A12014" s="555"/>
    </row>
    <row r="12015" spans="1:1">
      <c r="A12015" s="555"/>
    </row>
    <row r="12016" spans="1:1">
      <c r="A12016" s="555"/>
    </row>
    <row r="12017" spans="1:1">
      <c r="A12017" s="555"/>
    </row>
    <row r="12018" spans="1:1">
      <c r="A12018" s="555"/>
    </row>
    <row r="12019" spans="1:1">
      <c r="A12019" s="555"/>
    </row>
    <row r="12020" spans="1:1">
      <c r="A12020" s="555"/>
    </row>
    <row r="12021" spans="1:1">
      <c r="A12021" s="555"/>
    </row>
    <row r="12022" spans="1:1">
      <c r="A12022" s="555"/>
    </row>
    <row r="12023" spans="1:1">
      <c r="A12023" s="555"/>
    </row>
    <row r="12024" spans="1:1">
      <c r="A12024" s="555"/>
    </row>
    <row r="12025" spans="1:1">
      <c r="A12025" s="555"/>
    </row>
    <row r="12026" spans="1:1">
      <c r="A12026" s="555"/>
    </row>
    <row r="12027" spans="1:1">
      <c r="A12027" s="555"/>
    </row>
    <row r="12028" spans="1:1">
      <c r="A12028" s="555"/>
    </row>
    <row r="12029" spans="1:1">
      <c r="A12029" s="555"/>
    </row>
    <row r="12030" spans="1:1">
      <c r="A12030" s="555"/>
    </row>
    <row r="12031" spans="1:1">
      <c r="A12031" s="555"/>
    </row>
    <row r="12032" spans="1:1">
      <c r="A12032" s="555"/>
    </row>
    <row r="12033" spans="1:1">
      <c r="A12033" s="555"/>
    </row>
    <row r="12034" spans="1:1">
      <c r="A12034" s="555"/>
    </row>
    <row r="12035" spans="1:1">
      <c r="A12035" s="555"/>
    </row>
    <row r="12036" spans="1:1">
      <c r="A12036" s="555"/>
    </row>
    <row r="12037" spans="1:1">
      <c r="A12037" s="555"/>
    </row>
    <row r="12038" spans="1:1">
      <c r="A12038" s="555"/>
    </row>
    <row r="12039" spans="1:1">
      <c r="A12039" s="555"/>
    </row>
    <row r="12040" spans="1:1">
      <c r="A12040" s="555"/>
    </row>
    <row r="12041" spans="1:1">
      <c r="A12041" s="555"/>
    </row>
    <row r="12042" spans="1:1">
      <c r="A12042" s="555"/>
    </row>
    <row r="12043" spans="1:1">
      <c r="A12043" s="555"/>
    </row>
    <row r="12044" spans="1:1">
      <c r="A12044" s="555"/>
    </row>
    <row r="12045" spans="1:1">
      <c r="A12045" s="555"/>
    </row>
    <row r="12046" spans="1:1">
      <c r="A12046" s="555"/>
    </row>
    <row r="12047" spans="1:1">
      <c r="A12047" s="555"/>
    </row>
    <row r="12048" spans="1:1">
      <c r="A12048" s="555"/>
    </row>
    <row r="12049" spans="1:1">
      <c r="A12049" s="555"/>
    </row>
    <row r="12050" spans="1:1">
      <c r="A12050" s="555"/>
    </row>
    <row r="12051" spans="1:1">
      <c r="A12051" s="555"/>
    </row>
    <row r="12052" spans="1:1">
      <c r="A12052" s="555"/>
    </row>
    <row r="12053" spans="1:1">
      <c r="A12053" s="555"/>
    </row>
    <row r="12054" spans="1:1">
      <c r="A12054" s="555"/>
    </row>
    <row r="12055" spans="1:1">
      <c r="A12055" s="555"/>
    </row>
    <row r="12056" spans="1:1">
      <c r="A12056" s="555"/>
    </row>
    <row r="12057" spans="1:1">
      <c r="A12057" s="555"/>
    </row>
    <row r="12058" spans="1:1">
      <c r="A12058" s="555"/>
    </row>
    <row r="12059" spans="1:1">
      <c r="A12059" s="555"/>
    </row>
    <row r="12060" spans="1:1">
      <c r="A12060" s="555"/>
    </row>
    <row r="12061" spans="1:1">
      <c r="A12061" s="555"/>
    </row>
    <row r="12062" spans="1:1">
      <c r="A12062" s="555"/>
    </row>
    <row r="12063" spans="1:1">
      <c r="A12063" s="555"/>
    </row>
    <row r="12064" spans="1:1">
      <c r="A12064" s="555"/>
    </row>
    <row r="12065" spans="1:1">
      <c r="A12065" s="555"/>
    </row>
    <row r="12066" spans="1:1">
      <c r="A12066" s="555"/>
    </row>
    <row r="12067" spans="1:1">
      <c r="A12067" s="555"/>
    </row>
    <row r="12068" spans="1:1">
      <c r="A12068" s="555"/>
    </row>
    <row r="12069" spans="1:1">
      <c r="A12069" s="555"/>
    </row>
    <row r="12070" spans="1:1">
      <c r="A12070" s="555"/>
    </row>
    <row r="12071" spans="1:1">
      <c r="A12071" s="555"/>
    </row>
    <row r="12072" spans="1:1">
      <c r="A12072" s="555"/>
    </row>
    <row r="12073" spans="1:1">
      <c r="A12073" s="555"/>
    </row>
    <row r="12074" spans="1:1">
      <c r="A12074" s="555"/>
    </row>
    <row r="12075" spans="1:1">
      <c r="A12075" s="555"/>
    </row>
    <row r="12076" spans="1:1">
      <c r="A12076" s="555"/>
    </row>
    <row r="12077" spans="1:1">
      <c r="A12077" s="555"/>
    </row>
    <row r="12078" spans="1:1">
      <c r="A12078" s="555"/>
    </row>
    <row r="12079" spans="1:1">
      <c r="A12079" s="555"/>
    </row>
    <row r="12080" spans="1:1">
      <c r="A12080" s="555"/>
    </row>
    <row r="12081" spans="1:1">
      <c r="A12081" s="555"/>
    </row>
    <row r="12082" spans="1:1">
      <c r="A12082" s="555"/>
    </row>
    <row r="12083" spans="1:1">
      <c r="A12083" s="555"/>
    </row>
    <row r="12084" spans="1:1">
      <c r="A12084" s="555"/>
    </row>
    <row r="12085" spans="1:1">
      <c r="A12085" s="555"/>
    </row>
    <row r="12086" spans="1:1">
      <c r="A12086" s="555"/>
    </row>
    <row r="12087" spans="1:1">
      <c r="A12087" s="555"/>
    </row>
    <row r="12088" spans="1:1">
      <c r="A12088" s="555"/>
    </row>
    <row r="12089" spans="1:1">
      <c r="A12089" s="555"/>
    </row>
    <row r="12090" spans="1:1">
      <c r="A12090" s="555"/>
    </row>
    <row r="12091" spans="1:1">
      <c r="A12091" s="555"/>
    </row>
    <row r="12092" spans="1:1">
      <c r="A12092" s="555"/>
    </row>
    <row r="12093" spans="1:1">
      <c r="A12093" s="555"/>
    </row>
    <row r="12094" spans="1:1">
      <c r="A12094" s="555"/>
    </row>
    <row r="12095" spans="1:1">
      <c r="A12095" s="555"/>
    </row>
    <row r="12096" spans="1:1">
      <c r="A12096" s="555"/>
    </row>
    <row r="12097" spans="1:1">
      <c r="A12097" s="555"/>
    </row>
    <row r="12098" spans="1:1">
      <c r="A12098" s="555"/>
    </row>
    <row r="12099" spans="1:1">
      <c r="A12099" s="555"/>
    </row>
    <row r="12100" spans="1:1">
      <c r="A12100" s="555"/>
    </row>
    <row r="12101" spans="1:1">
      <c r="A12101" s="555"/>
    </row>
    <row r="12102" spans="1:1">
      <c r="A12102" s="555"/>
    </row>
    <row r="12103" spans="1:1">
      <c r="A12103" s="555"/>
    </row>
    <row r="12104" spans="1:1">
      <c r="A12104" s="555"/>
    </row>
    <row r="12105" spans="1:1">
      <c r="A12105" s="555"/>
    </row>
    <row r="12106" spans="1:1">
      <c r="A12106" s="555"/>
    </row>
    <row r="12107" spans="1:1">
      <c r="A12107" s="555"/>
    </row>
    <row r="12108" spans="1:1">
      <c r="A12108" s="555"/>
    </row>
    <row r="12109" spans="1:1">
      <c r="A12109" s="555"/>
    </row>
    <row r="12110" spans="1:1">
      <c r="A12110" s="555"/>
    </row>
    <row r="12111" spans="1:1">
      <c r="A12111" s="555"/>
    </row>
    <row r="12112" spans="1:1">
      <c r="A12112" s="555"/>
    </row>
    <row r="12113" spans="1:1">
      <c r="A12113" s="555"/>
    </row>
    <row r="12114" spans="1:1">
      <c r="A12114" s="555"/>
    </row>
    <row r="12115" spans="1:1">
      <c r="A12115" s="555"/>
    </row>
    <row r="12116" spans="1:1">
      <c r="A12116" s="555"/>
    </row>
    <row r="12117" spans="1:1">
      <c r="A12117" s="555"/>
    </row>
    <row r="12118" spans="1:1">
      <c r="A12118" s="555"/>
    </row>
    <row r="12119" spans="1:1">
      <c r="A12119" s="555"/>
    </row>
    <row r="12120" spans="1:1">
      <c r="A12120" s="555"/>
    </row>
    <row r="12121" spans="1:1">
      <c r="A12121" s="555"/>
    </row>
    <row r="12122" spans="1:1">
      <c r="A12122" s="555"/>
    </row>
    <row r="12123" spans="1:1">
      <c r="A12123" s="555"/>
    </row>
    <row r="12124" spans="1:1">
      <c r="A12124" s="555"/>
    </row>
    <row r="12125" spans="1:1">
      <c r="A12125" s="555"/>
    </row>
    <row r="12126" spans="1:1">
      <c r="A12126" s="555"/>
    </row>
    <row r="12127" spans="1:1">
      <c r="A12127" s="555"/>
    </row>
    <row r="12128" spans="1:1">
      <c r="A12128" s="555"/>
    </row>
    <row r="12129" spans="1:1">
      <c r="A12129" s="555"/>
    </row>
    <row r="12130" spans="1:1">
      <c r="A12130" s="555"/>
    </row>
    <row r="12131" spans="1:1">
      <c r="A12131" s="555"/>
    </row>
    <row r="12132" spans="1:1">
      <c r="A12132" s="555"/>
    </row>
    <row r="12133" spans="1:1">
      <c r="A12133" s="555"/>
    </row>
    <row r="12134" spans="1:1">
      <c r="A12134" s="555"/>
    </row>
    <row r="12135" spans="1:1">
      <c r="A12135" s="555"/>
    </row>
    <row r="12136" spans="1:1">
      <c r="A12136" s="555"/>
    </row>
    <row r="12137" spans="1:1">
      <c r="A12137" s="555"/>
    </row>
    <row r="12138" spans="1:1">
      <c r="A12138" s="555"/>
    </row>
    <row r="12139" spans="1:1">
      <c r="A12139" s="555"/>
    </row>
    <row r="12140" spans="1:1">
      <c r="A12140" s="555"/>
    </row>
    <row r="12141" spans="1:1">
      <c r="A12141" s="555"/>
    </row>
    <row r="12142" spans="1:1">
      <c r="A12142" s="555"/>
    </row>
    <row r="12143" spans="1:1">
      <c r="A12143" s="555"/>
    </row>
    <row r="12144" spans="1:1">
      <c r="A12144" s="555"/>
    </row>
    <row r="12145" spans="1:1">
      <c r="A12145" s="555"/>
    </row>
    <row r="12146" spans="1:1">
      <c r="A12146" s="555"/>
    </row>
    <row r="12147" spans="1:1">
      <c r="A12147" s="555"/>
    </row>
    <row r="12148" spans="1:1">
      <c r="A12148" s="555"/>
    </row>
    <row r="12149" spans="1:1">
      <c r="A12149" s="555"/>
    </row>
    <row r="12150" spans="1:1">
      <c r="A12150" s="555"/>
    </row>
    <row r="12151" spans="1:1">
      <c r="A12151" s="555"/>
    </row>
    <row r="12152" spans="1:1">
      <c r="A12152" s="555"/>
    </row>
    <row r="12153" spans="1:1">
      <c r="A12153" s="555"/>
    </row>
    <row r="12154" spans="1:1">
      <c r="A12154" s="555"/>
    </row>
    <row r="12155" spans="1:1">
      <c r="A12155" s="555"/>
    </row>
    <row r="12156" spans="1:1">
      <c r="A12156" s="555"/>
    </row>
    <row r="12157" spans="1:1">
      <c r="A12157" s="555"/>
    </row>
    <row r="12158" spans="1:1">
      <c r="A12158" s="555"/>
    </row>
    <row r="12159" spans="1:1">
      <c r="A12159" s="555"/>
    </row>
    <row r="12160" spans="1:1">
      <c r="A12160" s="555"/>
    </row>
    <row r="12161" spans="1:1">
      <c r="A12161" s="555"/>
    </row>
    <row r="12162" spans="1:1">
      <c r="A12162" s="555"/>
    </row>
    <row r="12163" spans="1:1">
      <c r="A12163" s="555"/>
    </row>
    <row r="12164" spans="1:1">
      <c r="A12164" s="555"/>
    </row>
    <row r="12165" spans="1:1">
      <c r="A12165" s="555"/>
    </row>
    <row r="12166" spans="1:1">
      <c r="A12166" s="555"/>
    </row>
    <row r="12167" spans="1:1">
      <c r="A12167" s="555"/>
    </row>
    <row r="12168" spans="1:1">
      <c r="A12168" s="555"/>
    </row>
    <row r="12169" spans="1:1">
      <c r="A12169" s="555"/>
    </row>
    <row r="12170" spans="1:1">
      <c r="A12170" s="555"/>
    </row>
    <row r="12171" spans="1:1">
      <c r="A12171" s="555"/>
    </row>
    <row r="12172" spans="1:1">
      <c r="A12172" s="555"/>
    </row>
    <row r="12173" spans="1:1">
      <c r="A12173" s="555"/>
    </row>
    <row r="12174" spans="1:1">
      <c r="A12174" s="555"/>
    </row>
    <row r="12175" spans="1:1">
      <c r="A12175" s="555"/>
    </row>
    <row r="12176" spans="1:1">
      <c r="A12176" s="555"/>
    </row>
    <row r="12177" spans="1:1">
      <c r="A12177" s="555"/>
    </row>
    <row r="12178" spans="1:1">
      <c r="A12178" s="555"/>
    </row>
    <row r="12179" spans="1:1">
      <c r="A12179" s="555"/>
    </row>
    <row r="12180" spans="1:1">
      <c r="A12180" s="555"/>
    </row>
    <row r="12181" spans="1:1">
      <c r="A12181" s="555"/>
    </row>
    <row r="12182" spans="1:1">
      <c r="A12182" s="555"/>
    </row>
    <row r="12183" spans="1:1">
      <c r="A12183" s="555"/>
    </row>
    <row r="12184" spans="1:1">
      <c r="A12184" s="555"/>
    </row>
    <row r="12185" spans="1:1">
      <c r="A12185" s="555"/>
    </row>
    <row r="12186" spans="1:1">
      <c r="A12186" s="555"/>
    </row>
    <row r="12187" spans="1:1">
      <c r="A12187" s="555"/>
    </row>
    <row r="12188" spans="1:1">
      <c r="A12188" s="555"/>
    </row>
    <row r="12189" spans="1:1">
      <c r="A12189" s="555"/>
    </row>
    <row r="12190" spans="1:1">
      <c r="A12190" s="555"/>
    </row>
    <row r="12191" spans="1:1">
      <c r="A12191" s="555"/>
    </row>
    <row r="12192" spans="1:1">
      <c r="A12192" s="555"/>
    </row>
    <row r="12193" spans="1:1">
      <c r="A12193" s="555"/>
    </row>
    <row r="12194" spans="1:1">
      <c r="A12194" s="555"/>
    </row>
    <row r="12195" spans="1:1">
      <c r="A12195" s="555"/>
    </row>
    <row r="12196" spans="1:1">
      <c r="A12196" s="555"/>
    </row>
    <row r="12197" spans="1:1">
      <c r="A12197" s="555"/>
    </row>
    <row r="12198" spans="1:1">
      <c r="A12198" s="555"/>
    </row>
    <row r="12199" spans="1:1">
      <c r="A12199" s="555"/>
    </row>
    <row r="12200" spans="1:1">
      <c r="A12200" s="555"/>
    </row>
    <row r="12201" spans="1:1">
      <c r="A12201" s="555"/>
    </row>
    <row r="12202" spans="1:1">
      <c r="A12202" s="555"/>
    </row>
    <row r="12203" spans="1:1">
      <c r="A12203" s="555"/>
    </row>
    <row r="12204" spans="1:1">
      <c r="A12204" s="555"/>
    </row>
    <row r="12205" spans="1:1">
      <c r="A12205" s="555"/>
    </row>
    <row r="12206" spans="1:1">
      <c r="A12206" s="555"/>
    </row>
    <row r="12207" spans="1:1">
      <c r="A12207" s="555"/>
    </row>
    <row r="12208" spans="1:1">
      <c r="A12208" s="555"/>
    </row>
    <row r="12209" spans="1:1">
      <c r="A12209" s="555"/>
    </row>
    <row r="12210" spans="1:1">
      <c r="A12210" s="555"/>
    </row>
    <row r="12211" spans="1:1">
      <c r="A12211" s="555"/>
    </row>
    <row r="12212" spans="1:1">
      <c r="A12212" s="555"/>
    </row>
    <row r="12213" spans="1:1">
      <c r="A12213" s="555"/>
    </row>
    <row r="12214" spans="1:1">
      <c r="A12214" s="555"/>
    </row>
    <row r="12215" spans="1:1">
      <c r="A12215" s="555"/>
    </row>
    <row r="12216" spans="1:1">
      <c r="A12216" s="555"/>
    </row>
    <row r="12217" spans="1:1">
      <c r="A12217" s="555"/>
    </row>
    <row r="12218" spans="1:1">
      <c r="A12218" s="555"/>
    </row>
    <row r="12219" spans="1:1">
      <c r="A12219" s="555"/>
    </row>
    <row r="12220" spans="1:1">
      <c r="A12220" s="555"/>
    </row>
    <row r="12221" spans="1:1">
      <c r="A12221" s="555"/>
    </row>
    <row r="12222" spans="1:1">
      <c r="A12222" s="555"/>
    </row>
    <row r="12223" spans="1:1">
      <c r="A12223" s="555"/>
    </row>
    <row r="12224" spans="1:1">
      <c r="A12224" s="555"/>
    </row>
    <row r="12225" spans="1:1">
      <c r="A12225" s="555"/>
    </row>
    <row r="12226" spans="1:1">
      <c r="A12226" s="555"/>
    </row>
    <row r="12227" spans="1:1">
      <c r="A12227" s="555"/>
    </row>
    <row r="12228" spans="1:1">
      <c r="A12228" s="555"/>
    </row>
    <row r="12229" spans="1:1">
      <c r="A12229" s="555"/>
    </row>
    <row r="12230" spans="1:1">
      <c r="A12230" s="555"/>
    </row>
    <row r="12231" spans="1:1">
      <c r="A12231" s="555"/>
    </row>
    <row r="12232" spans="1:1">
      <c r="A12232" s="555"/>
    </row>
    <row r="12233" spans="1:1">
      <c r="A12233" s="555"/>
    </row>
    <row r="12234" spans="1:1">
      <c r="A12234" s="555"/>
    </row>
    <row r="12235" spans="1:1">
      <c r="A12235" s="555"/>
    </row>
    <row r="12236" spans="1:1">
      <c r="A12236" s="555"/>
    </row>
    <row r="12237" spans="1:1">
      <c r="A12237" s="555"/>
    </row>
    <row r="12238" spans="1:1">
      <c r="A12238" s="555"/>
    </row>
    <row r="12239" spans="1:1">
      <c r="A12239" s="555"/>
    </row>
    <row r="12240" spans="1:1">
      <c r="A12240" s="555"/>
    </row>
    <row r="12241" spans="1:1">
      <c r="A12241" s="555"/>
    </row>
    <row r="12242" spans="1:1">
      <c r="A12242" s="555"/>
    </row>
    <row r="12243" spans="1:1">
      <c r="A12243" s="555"/>
    </row>
    <row r="12244" spans="1:1">
      <c r="A12244" s="555"/>
    </row>
    <row r="12245" spans="1:1">
      <c r="A12245" s="555"/>
    </row>
    <row r="12246" spans="1:1">
      <c r="A12246" s="555"/>
    </row>
    <row r="12247" spans="1:1">
      <c r="A12247" s="555"/>
    </row>
    <row r="12248" spans="1:1">
      <c r="A12248" s="555"/>
    </row>
    <row r="12249" spans="1:1">
      <c r="A12249" s="555"/>
    </row>
    <row r="12250" spans="1:1">
      <c r="A12250" s="555"/>
    </row>
    <row r="12251" spans="1:1">
      <c r="A12251" s="555"/>
    </row>
    <row r="12252" spans="1:1">
      <c r="A12252" s="555"/>
    </row>
    <row r="12253" spans="1:1">
      <c r="A12253" s="555"/>
    </row>
    <row r="12254" spans="1:1">
      <c r="A12254" s="555"/>
    </row>
    <row r="12255" spans="1:1">
      <c r="A12255" s="555"/>
    </row>
    <row r="12256" spans="1:1">
      <c r="A12256" s="555"/>
    </row>
    <row r="12257" spans="1:1">
      <c r="A12257" s="555"/>
    </row>
    <row r="12258" spans="1:1">
      <c r="A12258" s="555"/>
    </row>
    <row r="12259" spans="1:1">
      <c r="A12259" s="555"/>
    </row>
    <row r="12260" spans="1:1">
      <c r="A12260" s="555"/>
    </row>
    <row r="12261" spans="1:1">
      <c r="A12261" s="555"/>
    </row>
    <row r="12262" spans="1:1">
      <c r="A12262" s="555"/>
    </row>
    <row r="12263" spans="1:1">
      <c r="A12263" s="555"/>
    </row>
    <row r="12264" spans="1:1">
      <c r="A12264" s="555"/>
    </row>
    <row r="12265" spans="1:1">
      <c r="A12265" s="555"/>
    </row>
    <row r="12266" spans="1:1">
      <c r="A12266" s="555"/>
    </row>
    <row r="12267" spans="1:1">
      <c r="A12267" s="555"/>
    </row>
    <row r="12268" spans="1:1">
      <c r="A12268" s="555"/>
    </row>
    <row r="12269" spans="1:1">
      <c r="A12269" s="555"/>
    </row>
    <row r="12270" spans="1:1">
      <c r="A12270" s="555"/>
    </row>
    <row r="12271" spans="1:1">
      <c r="A12271" s="555"/>
    </row>
    <row r="12272" spans="1:1">
      <c r="A12272" s="555"/>
    </row>
    <row r="12273" spans="1:1">
      <c r="A12273" s="555"/>
    </row>
    <row r="12274" spans="1:1">
      <c r="A12274" s="555"/>
    </row>
    <row r="12275" spans="1:1">
      <c r="A12275" s="555"/>
    </row>
    <row r="12276" spans="1:1">
      <c r="A12276" s="555"/>
    </row>
    <row r="12277" spans="1:1">
      <c r="A12277" s="555"/>
    </row>
    <row r="12278" spans="1:1">
      <c r="A12278" s="555"/>
    </row>
    <row r="12279" spans="1:1">
      <c r="A12279" s="555"/>
    </row>
    <row r="12280" spans="1:1">
      <c r="A12280" s="555"/>
    </row>
    <row r="12281" spans="1:1">
      <c r="A12281" s="555"/>
    </row>
    <row r="12282" spans="1:1">
      <c r="A12282" s="555"/>
    </row>
    <row r="12283" spans="1:1">
      <c r="A12283" s="555"/>
    </row>
    <row r="12284" spans="1:1">
      <c r="A12284" s="555"/>
    </row>
    <row r="12285" spans="1:1">
      <c r="A12285" s="555"/>
    </row>
    <row r="12286" spans="1:1">
      <c r="A12286" s="555"/>
    </row>
    <row r="12287" spans="1:1">
      <c r="A12287" s="555"/>
    </row>
    <row r="12288" spans="1:1">
      <c r="A12288" s="555"/>
    </row>
    <row r="12289" spans="1:1">
      <c r="A12289" s="555"/>
    </row>
    <row r="12290" spans="1:1">
      <c r="A12290" s="555"/>
    </row>
    <row r="12291" spans="1:1">
      <c r="A12291" s="555"/>
    </row>
    <row r="12292" spans="1:1">
      <c r="A12292" s="555"/>
    </row>
    <row r="12293" spans="1:1">
      <c r="A12293" s="555"/>
    </row>
    <row r="12294" spans="1:1">
      <c r="A12294" s="555"/>
    </row>
    <row r="12295" spans="1:1">
      <c r="A12295" s="555"/>
    </row>
    <row r="12296" spans="1:1">
      <c r="A12296" s="555"/>
    </row>
    <row r="12297" spans="1:1">
      <c r="A12297" s="555"/>
    </row>
    <row r="12298" spans="1:1">
      <c r="A12298" s="555"/>
    </row>
    <row r="12299" spans="1:1">
      <c r="A12299" s="555"/>
    </row>
    <row r="12300" spans="1:1">
      <c r="A12300" s="555"/>
    </row>
    <row r="12301" spans="1:1">
      <c r="A12301" s="555"/>
    </row>
    <row r="12302" spans="1:1">
      <c r="A12302" s="555"/>
    </row>
    <row r="12303" spans="1:1">
      <c r="A12303" s="555"/>
    </row>
    <row r="12304" spans="1:1">
      <c r="A12304" s="555"/>
    </row>
    <row r="12305" spans="1:1">
      <c r="A12305" s="555"/>
    </row>
    <row r="12306" spans="1:1">
      <c r="A12306" s="555"/>
    </row>
    <row r="12307" spans="1:1">
      <c r="A12307" s="555"/>
    </row>
    <row r="12308" spans="1:1">
      <c r="A12308" s="555"/>
    </row>
    <row r="12309" spans="1:1">
      <c r="A12309" s="555"/>
    </row>
    <row r="12310" spans="1:1">
      <c r="A12310" s="555"/>
    </row>
    <row r="12311" spans="1:1">
      <c r="A12311" s="555"/>
    </row>
    <row r="12312" spans="1:1">
      <c r="A12312" s="555"/>
    </row>
    <row r="12313" spans="1:1">
      <c r="A12313" s="555"/>
    </row>
    <row r="12314" spans="1:1">
      <c r="A12314" s="555"/>
    </row>
    <row r="12315" spans="1:1">
      <c r="A12315" s="555"/>
    </row>
    <row r="12316" spans="1:1">
      <c r="A12316" s="555"/>
    </row>
    <row r="12317" spans="1:1">
      <c r="A12317" s="555"/>
    </row>
    <row r="12318" spans="1:1">
      <c r="A12318" s="555"/>
    </row>
    <row r="12319" spans="1:1">
      <c r="A12319" s="555"/>
    </row>
    <row r="12320" spans="1:1">
      <c r="A12320" s="555"/>
    </row>
    <row r="12321" spans="1:1">
      <c r="A12321" s="555"/>
    </row>
    <row r="12322" spans="1:1">
      <c r="A12322" s="555"/>
    </row>
    <row r="12323" spans="1:1">
      <c r="A12323" s="555"/>
    </row>
    <row r="12324" spans="1:1">
      <c r="A12324" s="555"/>
    </row>
    <row r="12325" spans="1:1">
      <c r="A12325" s="555"/>
    </row>
    <row r="12326" spans="1:1">
      <c r="A12326" s="555"/>
    </row>
    <row r="12327" spans="1:1">
      <c r="A12327" s="555"/>
    </row>
    <row r="12328" spans="1:1">
      <c r="A12328" s="555"/>
    </row>
    <row r="12329" spans="1:1">
      <c r="A12329" s="555"/>
    </row>
    <row r="12330" spans="1:1">
      <c r="A12330" s="555"/>
    </row>
    <row r="12331" spans="1:1">
      <c r="A12331" s="555"/>
    </row>
    <row r="12332" spans="1:1">
      <c r="A12332" s="555"/>
    </row>
    <row r="12333" spans="1:1">
      <c r="A12333" s="555"/>
    </row>
    <row r="12334" spans="1:1">
      <c r="A12334" s="555"/>
    </row>
    <row r="12335" spans="1:1">
      <c r="A12335" s="555"/>
    </row>
    <row r="12336" spans="1:1">
      <c r="A12336" s="555"/>
    </row>
    <row r="12337" spans="1:1">
      <c r="A12337" s="555"/>
    </row>
    <row r="12338" spans="1:1">
      <c r="A12338" s="555"/>
    </row>
    <row r="12339" spans="1:1">
      <c r="A12339" s="555"/>
    </row>
    <row r="12340" spans="1:1">
      <c r="A12340" s="555"/>
    </row>
    <row r="12341" spans="1:1">
      <c r="A12341" s="555"/>
    </row>
    <row r="12342" spans="1:1">
      <c r="A12342" s="555"/>
    </row>
    <row r="12343" spans="1:1">
      <c r="A12343" s="555"/>
    </row>
    <row r="12344" spans="1:1">
      <c r="A12344" s="555"/>
    </row>
    <row r="12345" spans="1:1">
      <c r="A12345" s="555"/>
    </row>
    <row r="12346" spans="1:1">
      <c r="A12346" s="555"/>
    </row>
    <row r="12347" spans="1:1">
      <c r="A12347" s="555"/>
    </row>
    <row r="12348" spans="1:1">
      <c r="A12348" s="555"/>
    </row>
    <row r="12349" spans="1:1">
      <c r="A12349" s="555"/>
    </row>
    <row r="12350" spans="1:1">
      <c r="A12350" s="555"/>
    </row>
    <row r="12351" spans="1:1">
      <c r="A12351" s="555"/>
    </row>
    <row r="12352" spans="1:1">
      <c r="A12352" s="555"/>
    </row>
    <row r="12353" spans="1:1">
      <c r="A12353" s="555"/>
    </row>
    <row r="12354" spans="1:1">
      <c r="A12354" s="555"/>
    </row>
    <row r="12355" spans="1:1">
      <c r="A12355" s="555"/>
    </row>
    <row r="12356" spans="1:1">
      <c r="A12356" s="555"/>
    </row>
    <row r="12357" spans="1:1">
      <c r="A12357" s="555"/>
    </row>
    <row r="12358" spans="1:1">
      <c r="A12358" s="555"/>
    </row>
    <row r="12359" spans="1:1">
      <c r="A12359" s="555"/>
    </row>
    <row r="12360" spans="1:1">
      <c r="A12360" s="555"/>
    </row>
    <row r="12361" spans="1:1">
      <c r="A12361" s="555"/>
    </row>
    <row r="12362" spans="1:1">
      <c r="A12362" s="555"/>
    </row>
    <row r="12363" spans="1:1">
      <c r="A12363" s="555"/>
    </row>
    <row r="12364" spans="1:1">
      <c r="A12364" s="555"/>
    </row>
    <row r="12365" spans="1:1">
      <c r="A12365" s="555"/>
    </row>
    <row r="12366" spans="1:1">
      <c r="A12366" s="555"/>
    </row>
    <row r="12367" spans="1:1">
      <c r="A12367" s="555"/>
    </row>
    <row r="12368" spans="1:1">
      <c r="A12368" s="555"/>
    </row>
    <row r="12369" spans="1:1">
      <c r="A12369" s="555"/>
    </row>
    <row r="12370" spans="1:1">
      <c r="A12370" s="555"/>
    </row>
    <row r="12371" spans="1:1">
      <c r="A12371" s="555"/>
    </row>
    <row r="12372" spans="1:1">
      <c r="A12372" s="555"/>
    </row>
    <row r="12373" spans="1:1">
      <c r="A12373" s="555"/>
    </row>
    <row r="12374" spans="1:1">
      <c r="A12374" s="555"/>
    </row>
    <row r="12375" spans="1:1">
      <c r="A12375" s="555"/>
    </row>
    <row r="12376" spans="1:1">
      <c r="A12376" s="555"/>
    </row>
    <row r="12377" spans="1:1">
      <c r="A12377" s="555"/>
    </row>
    <row r="12378" spans="1:1">
      <c r="A12378" s="555"/>
    </row>
    <row r="12379" spans="1:1">
      <c r="A12379" s="555"/>
    </row>
    <row r="12380" spans="1:1">
      <c r="A12380" s="555"/>
    </row>
    <row r="12381" spans="1:1">
      <c r="A12381" s="555"/>
    </row>
    <row r="12382" spans="1:1">
      <c r="A12382" s="555"/>
    </row>
    <row r="12383" spans="1:1">
      <c r="A12383" s="555"/>
    </row>
    <row r="12384" spans="1:1">
      <c r="A12384" s="555"/>
    </row>
    <row r="12385" spans="1:1">
      <c r="A12385" s="555"/>
    </row>
    <row r="12386" spans="1:1">
      <c r="A12386" s="555"/>
    </row>
    <row r="12387" spans="1:1">
      <c r="A12387" s="555"/>
    </row>
    <row r="12388" spans="1:1">
      <c r="A12388" s="555"/>
    </row>
    <row r="12389" spans="1:1">
      <c r="A12389" s="555"/>
    </row>
    <row r="12390" spans="1:1">
      <c r="A12390" s="555"/>
    </row>
    <row r="12391" spans="1:1">
      <c r="A12391" s="555"/>
    </row>
    <row r="12392" spans="1:1">
      <c r="A12392" s="555"/>
    </row>
    <row r="12393" spans="1:1">
      <c r="A12393" s="555"/>
    </row>
    <row r="12394" spans="1:1">
      <c r="A12394" s="555"/>
    </row>
    <row r="12395" spans="1:1">
      <c r="A12395" s="555"/>
    </row>
    <row r="12396" spans="1:1">
      <c r="A12396" s="555"/>
    </row>
    <row r="12397" spans="1:1">
      <c r="A12397" s="555"/>
    </row>
    <row r="12398" spans="1:1">
      <c r="A12398" s="555"/>
    </row>
    <row r="12399" spans="1:1">
      <c r="A12399" s="555"/>
    </row>
    <row r="12400" spans="1:1">
      <c r="A12400" s="555"/>
    </row>
    <row r="12401" spans="1:1">
      <c r="A12401" s="555"/>
    </row>
    <row r="12402" spans="1:1">
      <c r="A12402" s="555"/>
    </row>
    <row r="12403" spans="1:1">
      <c r="A12403" s="555"/>
    </row>
    <row r="12404" spans="1:1">
      <c r="A12404" s="555"/>
    </row>
    <row r="12405" spans="1:1">
      <c r="A12405" s="555"/>
    </row>
    <row r="12406" spans="1:1">
      <c r="A12406" s="555"/>
    </row>
    <row r="12407" spans="1:1">
      <c r="A12407" s="555"/>
    </row>
    <row r="12408" spans="1:1">
      <c r="A12408" s="555"/>
    </row>
    <row r="12409" spans="1:1">
      <c r="A12409" s="555"/>
    </row>
    <row r="12410" spans="1:1">
      <c r="A12410" s="555"/>
    </row>
    <row r="12411" spans="1:1">
      <c r="A12411" s="555"/>
    </row>
    <row r="12412" spans="1:1">
      <c r="A12412" s="555"/>
    </row>
    <row r="12413" spans="1:1">
      <c r="A12413" s="555"/>
    </row>
    <row r="12414" spans="1:1">
      <c r="A12414" s="555"/>
    </row>
    <row r="12415" spans="1:1">
      <c r="A12415" s="555"/>
    </row>
    <row r="12416" spans="1:1">
      <c r="A12416" s="555"/>
    </row>
    <row r="12417" spans="1:1">
      <c r="A12417" s="555"/>
    </row>
    <row r="12418" spans="1:1">
      <c r="A12418" s="555"/>
    </row>
    <row r="12419" spans="1:1">
      <c r="A12419" s="555"/>
    </row>
    <row r="12420" spans="1:1">
      <c r="A12420" s="555"/>
    </row>
    <row r="12421" spans="1:1">
      <c r="A12421" s="555"/>
    </row>
    <row r="12422" spans="1:1">
      <c r="A12422" s="555"/>
    </row>
    <row r="12423" spans="1:1">
      <c r="A12423" s="555"/>
    </row>
    <row r="12424" spans="1:1">
      <c r="A12424" s="555"/>
    </row>
    <row r="12425" spans="1:1">
      <c r="A12425" s="555"/>
    </row>
    <row r="12426" spans="1:1">
      <c r="A12426" s="555"/>
    </row>
    <row r="12427" spans="1:1">
      <c r="A12427" s="555"/>
    </row>
    <row r="12428" spans="1:1">
      <c r="A12428" s="555"/>
    </row>
    <row r="12429" spans="1:1">
      <c r="A12429" s="555"/>
    </row>
    <row r="12430" spans="1:1">
      <c r="A12430" s="555"/>
    </row>
    <row r="12431" spans="1:1">
      <c r="A12431" s="555"/>
    </row>
    <row r="12432" spans="1:1">
      <c r="A12432" s="555"/>
    </row>
    <row r="12433" spans="1:1">
      <c r="A12433" s="555"/>
    </row>
    <row r="12434" spans="1:1">
      <c r="A12434" s="555"/>
    </row>
    <row r="12435" spans="1:1">
      <c r="A12435" s="555"/>
    </row>
    <row r="12436" spans="1:1">
      <c r="A12436" s="555"/>
    </row>
    <row r="12437" spans="1:1">
      <c r="A12437" s="555"/>
    </row>
    <row r="12438" spans="1:1">
      <c r="A12438" s="555"/>
    </row>
    <row r="12439" spans="1:1">
      <c r="A12439" s="555"/>
    </row>
    <row r="12440" spans="1:1">
      <c r="A12440" s="555"/>
    </row>
    <row r="12441" spans="1:1">
      <c r="A12441" s="555"/>
    </row>
    <row r="12442" spans="1:1">
      <c r="A12442" s="555"/>
    </row>
    <row r="12443" spans="1:1">
      <c r="A12443" s="555"/>
    </row>
    <row r="12444" spans="1:1">
      <c r="A12444" s="555"/>
    </row>
    <row r="12445" spans="1:1">
      <c r="A12445" s="555"/>
    </row>
    <row r="12446" spans="1:1">
      <c r="A12446" s="555"/>
    </row>
    <row r="12447" spans="1:1">
      <c r="A12447" s="555"/>
    </row>
    <row r="12448" spans="1:1">
      <c r="A12448" s="555"/>
    </row>
    <row r="12449" spans="1:1">
      <c r="A12449" s="555"/>
    </row>
    <row r="12450" spans="1:1">
      <c r="A12450" s="555"/>
    </row>
    <row r="12451" spans="1:1">
      <c r="A12451" s="555"/>
    </row>
    <row r="12452" spans="1:1">
      <c r="A12452" s="555"/>
    </row>
    <row r="12453" spans="1:1">
      <c r="A12453" s="555"/>
    </row>
    <row r="12454" spans="1:1">
      <c r="A12454" s="555"/>
    </row>
    <row r="12455" spans="1:1">
      <c r="A12455" s="555"/>
    </row>
    <row r="12456" spans="1:1">
      <c r="A12456" s="555"/>
    </row>
    <row r="12457" spans="1:1">
      <c r="A12457" s="555"/>
    </row>
    <row r="12458" spans="1:1">
      <c r="A12458" s="555"/>
    </row>
    <row r="12459" spans="1:1">
      <c r="A12459" s="555"/>
    </row>
    <row r="12460" spans="1:1">
      <c r="A12460" s="555"/>
    </row>
    <row r="12461" spans="1:1">
      <c r="A12461" s="555"/>
    </row>
    <row r="12462" spans="1:1">
      <c r="A12462" s="555"/>
    </row>
    <row r="12463" spans="1:1">
      <c r="A12463" s="555"/>
    </row>
    <row r="12464" spans="1:1">
      <c r="A12464" s="555"/>
    </row>
    <row r="12465" spans="1:1">
      <c r="A12465" s="555"/>
    </row>
    <row r="12466" spans="1:1">
      <c r="A12466" s="555"/>
    </row>
    <row r="12467" spans="1:1">
      <c r="A12467" s="555"/>
    </row>
    <row r="12468" spans="1:1">
      <c r="A12468" s="555"/>
    </row>
    <row r="12469" spans="1:1">
      <c r="A12469" s="555"/>
    </row>
    <row r="12470" spans="1:1">
      <c r="A12470" s="555"/>
    </row>
    <row r="12471" spans="1:1">
      <c r="A12471" s="555"/>
    </row>
    <row r="12472" spans="1:1">
      <c r="A12472" s="555"/>
    </row>
    <row r="12473" spans="1:1">
      <c r="A12473" s="555"/>
    </row>
    <row r="12474" spans="1:1">
      <c r="A12474" s="555"/>
    </row>
    <row r="12475" spans="1:1">
      <c r="A12475" s="555"/>
    </row>
    <row r="12476" spans="1:1">
      <c r="A12476" s="555"/>
    </row>
    <row r="12477" spans="1:1">
      <c r="A12477" s="555"/>
    </row>
    <row r="12478" spans="1:1">
      <c r="A12478" s="555"/>
    </row>
    <row r="12479" spans="1:1">
      <c r="A12479" s="555"/>
    </row>
    <row r="12480" spans="1:1">
      <c r="A12480" s="555"/>
    </row>
    <row r="12481" spans="1:1">
      <c r="A12481" s="555"/>
    </row>
    <row r="12482" spans="1:1">
      <c r="A12482" s="555"/>
    </row>
    <row r="12483" spans="1:1">
      <c r="A12483" s="555"/>
    </row>
    <row r="12484" spans="1:1">
      <c r="A12484" s="555"/>
    </row>
    <row r="12485" spans="1:1">
      <c r="A12485" s="555"/>
    </row>
    <row r="12486" spans="1:1">
      <c r="A12486" s="555"/>
    </row>
    <row r="12487" spans="1:1">
      <c r="A12487" s="555"/>
    </row>
    <row r="12488" spans="1:1">
      <c r="A12488" s="555"/>
    </row>
    <row r="12489" spans="1:1">
      <c r="A12489" s="555"/>
    </row>
    <row r="12490" spans="1:1">
      <c r="A12490" s="555"/>
    </row>
    <row r="12491" spans="1:1">
      <c r="A12491" s="555"/>
    </row>
    <row r="12492" spans="1:1">
      <c r="A12492" s="555"/>
    </row>
    <row r="12493" spans="1:1">
      <c r="A12493" s="555"/>
    </row>
    <row r="12494" spans="1:1">
      <c r="A12494" s="555"/>
    </row>
    <row r="12495" spans="1:1">
      <c r="A12495" s="555"/>
    </row>
    <row r="12496" spans="1:1">
      <c r="A12496" s="555"/>
    </row>
    <row r="12497" spans="1:1">
      <c r="A12497" s="555"/>
    </row>
    <row r="12498" spans="1:1">
      <c r="A12498" s="555"/>
    </row>
    <row r="12499" spans="1:1">
      <c r="A12499" s="555"/>
    </row>
    <row r="12500" spans="1:1">
      <c r="A12500" s="555"/>
    </row>
    <row r="12501" spans="1:1">
      <c r="A12501" s="555"/>
    </row>
    <row r="12502" spans="1:1">
      <c r="A12502" s="555"/>
    </row>
    <row r="12503" spans="1:1">
      <c r="A12503" s="555"/>
    </row>
    <row r="12504" spans="1:1">
      <c r="A12504" s="555"/>
    </row>
    <row r="12505" spans="1:1">
      <c r="A12505" s="555"/>
    </row>
    <row r="12506" spans="1:1">
      <c r="A12506" s="555"/>
    </row>
    <row r="12507" spans="1:1">
      <c r="A12507" s="555"/>
    </row>
    <row r="12508" spans="1:1">
      <c r="A12508" s="555"/>
    </row>
    <row r="12509" spans="1:1">
      <c r="A12509" s="555"/>
    </row>
    <row r="12510" spans="1:1">
      <c r="A12510" s="555"/>
    </row>
    <row r="12511" spans="1:1">
      <c r="A12511" s="555"/>
    </row>
    <row r="12512" spans="1:1">
      <c r="A12512" s="555"/>
    </row>
    <row r="12513" spans="1:1">
      <c r="A12513" s="555"/>
    </row>
    <row r="12514" spans="1:1">
      <c r="A12514" s="555"/>
    </row>
    <row r="12515" spans="1:1">
      <c r="A12515" s="555"/>
    </row>
    <row r="12516" spans="1:1">
      <c r="A12516" s="555"/>
    </row>
    <row r="12517" spans="1:1">
      <c r="A12517" s="555"/>
    </row>
    <row r="12518" spans="1:1">
      <c r="A12518" s="555"/>
    </row>
    <row r="12519" spans="1:1">
      <c r="A12519" s="555"/>
    </row>
    <row r="12520" spans="1:1">
      <c r="A12520" s="555"/>
    </row>
    <row r="12521" spans="1:1">
      <c r="A12521" s="555"/>
    </row>
    <row r="12522" spans="1:1">
      <c r="A12522" s="555"/>
    </row>
    <row r="12523" spans="1:1">
      <c r="A12523" s="555"/>
    </row>
    <row r="12524" spans="1:1">
      <c r="A12524" s="555"/>
    </row>
    <row r="12525" spans="1:1">
      <c r="A12525" s="555"/>
    </row>
    <row r="12526" spans="1:1">
      <c r="A12526" s="555"/>
    </row>
    <row r="12527" spans="1:1">
      <c r="A12527" s="555"/>
    </row>
    <row r="12528" spans="1:1">
      <c r="A12528" s="555"/>
    </row>
    <row r="12529" spans="1:1">
      <c r="A12529" s="555"/>
    </row>
    <row r="12530" spans="1:1">
      <c r="A12530" s="555"/>
    </row>
    <row r="12531" spans="1:1">
      <c r="A12531" s="555"/>
    </row>
    <row r="12532" spans="1:1">
      <c r="A12532" s="555"/>
    </row>
    <row r="12533" spans="1:1">
      <c r="A12533" s="555"/>
    </row>
    <row r="12534" spans="1:1">
      <c r="A12534" s="555"/>
    </row>
    <row r="12535" spans="1:1">
      <c r="A12535" s="555"/>
    </row>
    <row r="12536" spans="1:1">
      <c r="A12536" s="555"/>
    </row>
    <row r="12537" spans="1:1">
      <c r="A12537" s="555"/>
    </row>
    <row r="12538" spans="1:1">
      <c r="A12538" s="555"/>
    </row>
    <row r="12539" spans="1:1">
      <c r="A12539" s="555"/>
    </row>
    <row r="12540" spans="1:1">
      <c r="A12540" s="555"/>
    </row>
    <row r="12541" spans="1:1">
      <c r="A12541" s="555"/>
    </row>
    <row r="12542" spans="1:1">
      <c r="A12542" s="555"/>
    </row>
    <row r="12543" spans="1:1">
      <c r="A12543" s="555"/>
    </row>
    <row r="12544" spans="1:1">
      <c r="A12544" s="555"/>
    </row>
    <row r="12545" spans="1:1">
      <c r="A12545" s="555"/>
    </row>
    <row r="12546" spans="1:1">
      <c r="A12546" s="555"/>
    </row>
    <row r="12547" spans="1:1">
      <c r="A12547" s="555"/>
    </row>
    <row r="12548" spans="1:1">
      <c r="A12548" s="555"/>
    </row>
    <row r="12549" spans="1:1">
      <c r="A12549" s="555"/>
    </row>
    <row r="12550" spans="1:1">
      <c r="A12550" s="555"/>
    </row>
    <row r="12551" spans="1:1">
      <c r="A12551" s="555"/>
    </row>
    <row r="12552" spans="1:1">
      <c r="A12552" s="555"/>
    </row>
    <row r="12553" spans="1:1">
      <c r="A12553" s="555"/>
    </row>
    <row r="12554" spans="1:1">
      <c r="A12554" s="555"/>
    </row>
    <row r="12555" spans="1:1">
      <c r="A12555" s="555"/>
    </row>
    <row r="12556" spans="1:1">
      <c r="A12556" s="555"/>
    </row>
    <row r="12557" spans="1:1">
      <c r="A12557" s="555"/>
    </row>
    <row r="12558" spans="1:1">
      <c r="A12558" s="555"/>
    </row>
    <row r="12559" spans="1:1">
      <c r="A12559" s="555"/>
    </row>
    <row r="12560" spans="1:1">
      <c r="A12560" s="555"/>
    </row>
    <row r="12561" spans="1:1">
      <c r="A12561" s="555"/>
    </row>
    <row r="12562" spans="1:1">
      <c r="A12562" s="555"/>
    </row>
    <row r="12563" spans="1:1">
      <c r="A12563" s="555"/>
    </row>
    <row r="12564" spans="1:1">
      <c r="A12564" s="555"/>
    </row>
    <row r="12565" spans="1:1">
      <c r="A12565" s="555"/>
    </row>
    <row r="12566" spans="1:1">
      <c r="A12566" s="555"/>
    </row>
    <row r="12567" spans="1:1">
      <c r="A12567" s="555"/>
    </row>
    <row r="12568" spans="1:1">
      <c r="A12568" s="555"/>
    </row>
    <row r="12569" spans="1:1">
      <c r="A12569" s="555"/>
    </row>
    <row r="12570" spans="1:1">
      <c r="A12570" s="555"/>
    </row>
    <row r="12571" spans="1:1">
      <c r="A12571" s="555"/>
    </row>
    <row r="12572" spans="1:1">
      <c r="A12572" s="555"/>
    </row>
    <row r="12573" spans="1:1">
      <c r="A12573" s="555"/>
    </row>
    <row r="12574" spans="1:1">
      <c r="A12574" s="555"/>
    </row>
    <row r="12575" spans="1:1">
      <c r="A12575" s="555"/>
    </row>
    <row r="12576" spans="1:1">
      <c r="A12576" s="555"/>
    </row>
    <row r="12577" spans="1:1">
      <c r="A12577" s="555"/>
    </row>
    <row r="12578" spans="1:1">
      <c r="A12578" s="555"/>
    </row>
    <row r="12579" spans="1:1">
      <c r="A12579" s="555"/>
    </row>
    <row r="12580" spans="1:1">
      <c r="A12580" s="555"/>
    </row>
    <row r="12581" spans="1:1">
      <c r="A12581" s="555"/>
    </row>
    <row r="12582" spans="1:1">
      <c r="A12582" s="555"/>
    </row>
    <row r="12583" spans="1:1">
      <c r="A12583" s="555"/>
    </row>
    <row r="12584" spans="1:1">
      <c r="A12584" s="555"/>
    </row>
    <row r="12585" spans="1:1">
      <c r="A12585" s="555"/>
    </row>
    <row r="12586" spans="1:1">
      <c r="A12586" s="555"/>
    </row>
    <row r="12587" spans="1:1">
      <c r="A12587" s="555"/>
    </row>
    <row r="12588" spans="1:1">
      <c r="A12588" s="555"/>
    </row>
    <row r="12589" spans="1:1">
      <c r="A12589" s="555"/>
    </row>
    <row r="12590" spans="1:1">
      <c r="A12590" s="555"/>
    </row>
    <row r="12591" spans="1:1">
      <c r="A12591" s="555"/>
    </row>
    <row r="12592" spans="1:1">
      <c r="A12592" s="555"/>
    </row>
    <row r="12593" spans="1:1">
      <c r="A12593" s="555"/>
    </row>
    <row r="12594" spans="1:1">
      <c r="A12594" s="555"/>
    </row>
    <row r="12595" spans="1:1">
      <c r="A12595" s="555"/>
    </row>
    <row r="12596" spans="1:1">
      <c r="A12596" s="555"/>
    </row>
    <row r="12597" spans="1:1">
      <c r="A12597" s="555"/>
    </row>
    <row r="12598" spans="1:1">
      <c r="A12598" s="555"/>
    </row>
    <row r="12599" spans="1:1">
      <c r="A12599" s="555"/>
    </row>
    <row r="12600" spans="1:1">
      <c r="A12600" s="555"/>
    </row>
    <row r="12601" spans="1:1">
      <c r="A12601" s="555"/>
    </row>
    <row r="12602" spans="1:1">
      <c r="A12602" s="555"/>
    </row>
    <row r="12603" spans="1:1">
      <c r="A12603" s="555"/>
    </row>
    <row r="12604" spans="1:1">
      <c r="A12604" s="555"/>
    </row>
    <row r="12605" spans="1:1">
      <c r="A12605" s="555"/>
    </row>
    <row r="12606" spans="1:1">
      <c r="A12606" s="555"/>
    </row>
    <row r="12607" spans="1:1">
      <c r="A12607" s="555"/>
    </row>
    <row r="12608" spans="1:1">
      <c r="A12608" s="555"/>
    </row>
    <row r="12609" spans="1:1">
      <c r="A12609" s="555"/>
    </row>
    <row r="12610" spans="1:1">
      <c r="A12610" s="555"/>
    </row>
    <row r="12611" spans="1:1">
      <c r="A12611" s="555"/>
    </row>
    <row r="12612" spans="1:1">
      <c r="A12612" s="555"/>
    </row>
    <row r="12613" spans="1:1">
      <c r="A12613" s="555"/>
    </row>
    <row r="12614" spans="1:1">
      <c r="A12614" s="555"/>
    </row>
    <row r="12615" spans="1:1">
      <c r="A12615" s="555"/>
    </row>
    <row r="12616" spans="1:1">
      <c r="A12616" s="555"/>
    </row>
    <row r="12617" spans="1:1">
      <c r="A12617" s="555"/>
    </row>
    <row r="12618" spans="1:1">
      <c r="A12618" s="555"/>
    </row>
    <row r="12619" spans="1:1">
      <c r="A12619" s="555"/>
    </row>
    <row r="12620" spans="1:1">
      <c r="A12620" s="555"/>
    </row>
    <row r="12621" spans="1:1">
      <c r="A12621" s="555"/>
    </row>
    <row r="12622" spans="1:1">
      <c r="A12622" s="555"/>
    </row>
    <row r="12623" spans="1:1">
      <c r="A12623" s="555"/>
    </row>
    <row r="12624" spans="1:1">
      <c r="A12624" s="555"/>
    </row>
    <row r="12625" spans="1:1">
      <c r="A12625" s="555"/>
    </row>
    <row r="12626" spans="1:1">
      <c r="A12626" s="555"/>
    </row>
    <row r="12627" spans="1:1">
      <c r="A12627" s="555"/>
    </row>
    <row r="12628" spans="1:1">
      <c r="A12628" s="555"/>
    </row>
    <row r="12629" spans="1:1">
      <c r="A12629" s="555"/>
    </row>
    <row r="12630" spans="1:1">
      <c r="A12630" s="555"/>
    </row>
    <row r="12631" spans="1:1">
      <c r="A12631" s="555"/>
    </row>
    <row r="12632" spans="1:1">
      <c r="A12632" s="555"/>
    </row>
    <row r="12633" spans="1:1">
      <c r="A12633" s="555"/>
    </row>
    <row r="12634" spans="1:1">
      <c r="A12634" s="555"/>
    </row>
    <row r="12635" spans="1:1">
      <c r="A12635" s="555"/>
    </row>
    <row r="12636" spans="1:1">
      <c r="A12636" s="555"/>
    </row>
    <row r="12637" spans="1:1">
      <c r="A12637" s="555"/>
    </row>
    <row r="12638" spans="1:1">
      <c r="A12638" s="555"/>
    </row>
    <row r="12639" spans="1:1">
      <c r="A12639" s="555"/>
    </row>
    <row r="12640" spans="1:1">
      <c r="A12640" s="555"/>
    </row>
    <row r="12641" spans="1:1">
      <c r="A12641" s="555"/>
    </row>
    <row r="12642" spans="1:1">
      <c r="A12642" s="555"/>
    </row>
    <row r="12643" spans="1:1">
      <c r="A12643" s="555"/>
    </row>
    <row r="12644" spans="1:1">
      <c r="A12644" s="555"/>
    </row>
    <row r="12645" spans="1:1">
      <c r="A12645" s="555"/>
    </row>
    <row r="12646" spans="1:1">
      <c r="A12646" s="555"/>
    </row>
    <row r="12647" spans="1:1">
      <c r="A12647" s="555"/>
    </row>
    <row r="12648" spans="1:1">
      <c r="A12648" s="555"/>
    </row>
    <row r="12649" spans="1:1">
      <c r="A12649" s="555"/>
    </row>
    <row r="12650" spans="1:1">
      <c r="A12650" s="555"/>
    </row>
    <row r="12651" spans="1:1">
      <c r="A12651" s="555"/>
    </row>
    <row r="12652" spans="1:1">
      <c r="A12652" s="555"/>
    </row>
    <row r="12653" spans="1:1">
      <c r="A12653" s="555"/>
    </row>
    <row r="12654" spans="1:1">
      <c r="A12654" s="555"/>
    </row>
    <row r="12655" spans="1:1">
      <c r="A12655" s="555"/>
    </row>
    <row r="12656" spans="1:1">
      <c r="A12656" s="555"/>
    </row>
    <row r="12657" spans="1:1">
      <c r="A12657" s="555"/>
    </row>
    <row r="12658" spans="1:1">
      <c r="A12658" s="555"/>
    </row>
    <row r="12659" spans="1:1">
      <c r="A12659" s="555"/>
    </row>
    <row r="12660" spans="1:1">
      <c r="A12660" s="555"/>
    </row>
    <row r="12661" spans="1:1">
      <c r="A12661" s="555"/>
    </row>
    <row r="12662" spans="1:1">
      <c r="A12662" s="555"/>
    </row>
    <row r="12663" spans="1:1">
      <c r="A12663" s="555"/>
    </row>
    <row r="12664" spans="1:1">
      <c r="A12664" s="555"/>
    </row>
    <row r="12665" spans="1:1">
      <c r="A12665" s="555"/>
    </row>
    <row r="12666" spans="1:1">
      <c r="A12666" s="555"/>
    </row>
    <row r="12667" spans="1:1">
      <c r="A12667" s="555"/>
    </row>
    <row r="12668" spans="1:1">
      <c r="A12668" s="555"/>
    </row>
    <row r="12669" spans="1:1">
      <c r="A12669" s="555"/>
    </row>
    <row r="12670" spans="1:1">
      <c r="A12670" s="555"/>
    </row>
    <row r="12671" spans="1:1">
      <c r="A12671" s="555"/>
    </row>
    <row r="12672" spans="1:1">
      <c r="A12672" s="555"/>
    </row>
    <row r="12673" spans="1:1">
      <c r="A12673" s="555"/>
    </row>
    <row r="12674" spans="1:1">
      <c r="A12674" s="555"/>
    </row>
    <row r="12675" spans="1:1">
      <c r="A12675" s="555"/>
    </row>
    <row r="12676" spans="1:1">
      <c r="A12676" s="555"/>
    </row>
    <row r="12677" spans="1:1">
      <c r="A12677" s="555"/>
    </row>
    <row r="12678" spans="1:1">
      <c r="A12678" s="555"/>
    </row>
    <row r="12679" spans="1:1">
      <c r="A12679" s="555"/>
    </row>
    <row r="12680" spans="1:1">
      <c r="A12680" s="555"/>
    </row>
    <row r="12681" spans="1:1">
      <c r="A12681" s="555"/>
    </row>
    <row r="12682" spans="1:1">
      <c r="A12682" s="555"/>
    </row>
    <row r="12683" spans="1:1">
      <c r="A12683" s="555"/>
    </row>
    <row r="12684" spans="1:1">
      <c r="A12684" s="555"/>
    </row>
    <row r="12685" spans="1:1">
      <c r="A12685" s="555"/>
    </row>
    <row r="12686" spans="1:1">
      <c r="A12686" s="555"/>
    </row>
    <row r="12687" spans="1:1">
      <c r="A12687" s="555"/>
    </row>
    <row r="12688" spans="1:1">
      <c r="A12688" s="555"/>
    </row>
    <row r="12689" spans="1:1">
      <c r="A12689" s="555"/>
    </row>
    <row r="12690" spans="1:1">
      <c r="A12690" s="555"/>
    </row>
    <row r="12691" spans="1:1">
      <c r="A12691" s="555"/>
    </row>
    <row r="12692" spans="1:1">
      <c r="A12692" s="555"/>
    </row>
    <row r="12693" spans="1:1">
      <c r="A12693" s="555"/>
    </row>
    <row r="12694" spans="1:1">
      <c r="A12694" s="555"/>
    </row>
    <row r="12695" spans="1:1">
      <c r="A12695" s="555"/>
    </row>
    <row r="12696" spans="1:1">
      <c r="A12696" s="555"/>
    </row>
    <row r="12697" spans="1:1">
      <c r="A12697" s="555"/>
    </row>
    <row r="12698" spans="1:1">
      <c r="A12698" s="555"/>
    </row>
    <row r="12699" spans="1:1">
      <c r="A12699" s="555"/>
    </row>
    <row r="12700" spans="1:1">
      <c r="A12700" s="555"/>
    </row>
    <row r="12701" spans="1:1">
      <c r="A12701" s="555"/>
    </row>
    <row r="12702" spans="1:1">
      <c r="A12702" s="555"/>
    </row>
    <row r="12703" spans="1:1">
      <c r="A12703" s="555"/>
    </row>
    <row r="12704" spans="1:1">
      <c r="A12704" s="555"/>
    </row>
    <row r="12705" spans="1:1">
      <c r="A12705" s="555"/>
    </row>
    <row r="12706" spans="1:1">
      <c r="A12706" s="555"/>
    </row>
    <row r="12707" spans="1:1">
      <c r="A12707" s="555"/>
    </row>
    <row r="12708" spans="1:1">
      <c r="A12708" s="555"/>
    </row>
    <row r="12709" spans="1:1">
      <c r="A12709" s="555"/>
    </row>
    <row r="12710" spans="1:1">
      <c r="A12710" s="555"/>
    </row>
    <row r="12711" spans="1:1">
      <c r="A12711" s="555"/>
    </row>
    <row r="12712" spans="1:1">
      <c r="A12712" s="555"/>
    </row>
    <row r="12713" spans="1:1">
      <c r="A12713" s="555"/>
    </row>
    <row r="12714" spans="1:1">
      <c r="A12714" s="555"/>
    </row>
    <row r="12715" spans="1:1">
      <c r="A12715" s="555"/>
    </row>
    <row r="12716" spans="1:1">
      <c r="A12716" s="555"/>
    </row>
    <row r="12717" spans="1:1">
      <c r="A12717" s="555"/>
    </row>
    <row r="12718" spans="1:1">
      <c r="A12718" s="555"/>
    </row>
    <row r="12719" spans="1:1">
      <c r="A12719" s="555"/>
    </row>
    <row r="12720" spans="1:1">
      <c r="A12720" s="555"/>
    </row>
    <row r="12721" spans="1:1">
      <c r="A12721" s="555"/>
    </row>
    <row r="12722" spans="1:1">
      <c r="A12722" s="555"/>
    </row>
    <row r="12723" spans="1:1">
      <c r="A12723" s="555"/>
    </row>
    <row r="12724" spans="1:1">
      <c r="A12724" s="555"/>
    </row>
    <row r="12725" spans="1:1">
      <c r="A12725" s="555"/>
    </row>
    <row r="12726" spans="1:1">
      <c r="A12726" s="555"/>
    </row>
    <row r="12727" spans="1:1">
      <c r="A12727" s="555"/>
    </row>
    <row r="12728" spans="1:1">
      <c r="A12728" s="555"/>
    </row>
    <row r="12729" spans="1:1">
      <c r="A12729" s="555"/>
    </row>
    <row r="12730" spans="1:1">
      <c r="A12730" s="555"/>
    </row>
    <row r="12731" spans="1:1">
      <c r="A12731" s="555"/>
    </row>
    <row r="12732" spans="1:1">
      <c r="A12732" s="555"/>
    </row>
    <row r="12733" spans="1:1">
      <c r="A12733" s="555"/>
    </row>
    <row r="12734" spans="1:1">
      <c r="A12734" s="555"/>
    </row>
    <row r="12735" spans="1:1">
      <c r="A12735" s="555"/>
    </row>
    <row r="12736" spans="1:1">
      <c r="A12736" s="555"/>
    </row>
    <row r="12737" spans="1:1">
      <c r="A12737" s="555"/>
    </row>
    <row r="12738" spans="1:1">
      <c r="A12738" s="555"/>
    </row>
    <row r="12739" spans="1:1">
      <c r="A12739" s="555"/>
    </row>
    <row r="12740" spans="1:1">
      <c r="A12740" s="555"/>
    </row>
    <row r="12741" spans="1:1">
      <c r="A12741" s="555"/>
    </row>
    <row r="12742" spans="1:1">
      <c r="A12742" s="555"/>
    </row>
    <row r="12743" spans="1:1">
      <c r="A12743" s="555"/>
    </row>
    <row r="12744" spans="1:1">
      <c r="A12744" s="555"/>
    </row>
    <row r="12745" spans="1:1">
      <c r="A12745" s="555"/>
    </row>
    <row r="12746" spans="1:1">
      <c r="A12746" s="555"/>
    </row>
    <row r="12747" spans="1:1">
      <c r="A12747" s="555"/>
    </row>
    <row r="12748" spans="1:1">
      <c r="A12748" s="555"/>
    </row>
    <row r="12749" spans="1:1">
      <c r="A12749" s="555"/>
    </row>
    <row r="12750" spans="1:1">
      <c r="A12750" s="555"/>
    </row>
    <row r="12751" spans="1:1">
      <c r="A12751" s="555"/>
    </row>
    <row r="12752" spans="1:1">
      <c r="A12752" s="555"/>
    </row>
    <row r="12753" spans="1:1">
      <c r="A12753" s="555"/>
    </row>
    <row r="12754" spans="1:1">
      <c r="A12754" s="555"/>
    </row>
    <row r="12755" spans="1:1">
      <c r="A12755" s="555"/>
    </row>
    <row r="12756" spans="1:1">
      <c r="A12756" s="555"/>
    </row>
    <row r="12757" spans="1:1">
      <c r="A12757" s="555"/>
    </row>
    <row r="12758" spans="1:1">
      <c r="A12758" s="555"/>
    </row>
    <row r="12759" spans="1:1">
      <c r="A12759" s="555"/>
    </row>
    <row r="12760" spans="1:1">
      <c r="A12760" s="555"/>
    </row>
    <row r="12761" spans="1:1">
      <c r="A12761" s="555"/>
    </row>
    <row r="12762" spans="1:1">
      <c r="A12762" s="555"/>
    </row>
    <row r="12763" spans="1:1">
      <c r="A12763" s="555"/>
    </row>
    <row r="12764" spans="1:1">
      <c r="A12764" s="555"/>
    </row>
    <row r="12765" spans="1:1">
      <c r="A12765" s="555"/>
    </row>
    <row r="12766" spans="1:1">
      <c r="A12766" s="555"/>
    </row>
    <row r="12767" spans="1:1">
      <c r="A12767" s="555"/>
    </row>
    <row r="12768" spans="1:1">
      <c r="A12768" s="555"/>
    </row>
    <row r="12769" spans="1:1">
      <c r="A12769" s="555"/>
    </row>
    <row r="12770" spans="1:1">
      <c r="A12770" s="555"/>
    </row>
    <row r="12771" spans="1:1">
      <c r="A12771" s="555"/>
    </row>
    <row r="12772" spans="1:1">
      <c r="A12772" s="555"/>
    </row>
    <row r="12773" spans="1:1">
      <c r="A12773" s="555"/>
    </row>
    <row r="12774" spans="1:1">
      <c r="A12774" s="555"/>
    </row>
    <row r="12775" spans="1:1">
      <c r="A12775" s="555"/>
    </row>
    <row r="12776" spans="1:1">
      <c r="A12776" s="555"/>
    </row>
    <row r="12777" spans="1:1">
      <c r="A12777" s="555"/>
    </row>
    <row r="12778" spans="1:1">
      <c r="A12778" s="555"/>
    </row>
    <row r="12779" spans="1:1">
      <c r="A12779" s="555"/>
    </row>
    <row r="12780" spans="1:1">
      <c r="A12780" s="555"/>
    </row>
    <row r="12781" spans="1:1">
      <c r="A12781" s="555"/>
    </row>
    <row r="12782" spans="1:1">
      <c r="A12782" s="555"/>
    </row>
    <row r="12783" spans="1:1">
      <c r="A12783" s="555"/>
    </row>
    <row r="12784" spans="1:1">
      <c r="A12784" s="555"/>
    </row>
    <row r="12785" spans="1:1">
      <c r="A12785" s="555"/>
    </row>
    <row r="12786" spans="1:1">
      <c r="A12786" s="555"/>
    </row>
    <row r="12787" spans="1:1">
      <c r="A12787" s="555"/>
    </row>
    <row r="12788" spans="1:1">
      <c r="A12788" s="555"/>
    </row>
    <row r="12789" spans="1:1">
      <c r="A12789" s="555"/>
    </row>
    <row r="12790" spans="1:1">
      <c r="A12790" s="555"/>
    </row>
    <row r="12791" spans="1:1">
      <c r="A12791" s="555"/>
    </row>
    <row r="12792" spans="1:1">
      <c r="A12792" s="555"/>
    </row>
    <row r="12793" spans="1:1">
      <c r="A12793" s="555"/>
    </row>
    <row r="12794" spans="1:1">
      <c r="A12794" s="555"/>
    </row>
    <row r="12795" spans="1:1">
      <c r="A12795" s="555"/>
    </row>
    <row r="12796" spans="1:1">
      <c r="A12796" s="555"/>
    </row>
    <row r="12797" spans="1:1">
      <c r="A12797" s="555"/>
    </row>
    <row r="12798" spans="1:1">
      <c r="A12798" s="555"/>
    </row>
    <row r="12799" spans="1:1">
      <c r="A12799" s="555"/>
    </row>
    <row r="12800" spans="1:1">
      <c r="A12800" s="555"/>
    </row>
    <row r="12801" spans="1:1">
      <c r="A12801" s="555"/>
    </row>
    <row r="12802" spans="1:1">
      <c r="A12802" s="555"/>
    </row>
    <row r="12803" spans="1:1">
      <c r="A12803" s="555"/>
    </row>
    <row r="12804" spans="1:1">
      <c r="A12804" s="555"/>
    </row>
    <row r="12805" spans="1:1">
      <c r="A12805" s="555"/>
    </row>
    <row r="12806" spans="1:1">
      <c r="A12806" s="555"/>
    </row>
    <row r="12807" spans="1:1">
      <c r="A12807" s="555"/>
    </row>
    <row r="12808" spans="1:1">
      <c r="A12808" s="555"/>
    </row>
    <row r="12809" spans="1:1">
      <c r="A12809" s="555"/>
    </row>
    <row r="12810" spans="1:1">
      <c r="A12810" s="555"/>
    </row>
    <row r="12811" spans="1:1">
      <c r="A12811" s="555"/>
    </row>
    <row r="12812" spans="1:1">
      <c r="A12812" s="555"/>
    </row>
    <row r="12813" spans="1:1">
      <c r="A12813" s="555"/>
    </row>
    <row r="12814" spans="1:1">
      <c r="A12814" s="555"/>
    </row>
    <row r="12815" spans="1:1">
      <c r="A12815" s="555"/>
    </row>
    <row r="12816" spans="1:1">
      <c r="A12816" s="555"/>
    </row>
    <row r="12817" spans="1:1">
      <c r="A12817" s="555"/>
    </row>
    <row r="12818" spans="1:1">
      <c r="A12818" s="555"/>
    </row>
    <row r="12819" spans="1:1">
      <c r="A12819" s="555"/>
    </row>
    <row r="12820" spans="1:1">
      <c r="A12820" s="555"/>
    </row>
    <row r="12821" spans="1:1">
      <c r="A12821" s="555"/>
    </row>
    <row r="12822" spans="1:1">
      <c r="A12822" s="555"/>
    </row>
    <row r="12823" spans="1:1">
      <c r="A12823" s="555"/>
    </row>
    <row r="12824" spans="1:1">
      <c r="A12824" s="555"/>
    </row>
    <row r="12825" spans="1:1">
      <c r="A12825" s="555"/>
    </row>
    <row r="12826" spans="1:1">
      <c r="A12826" s="555"/>
    </row>
    <row r="12827" spans="1:1">
      <c r="A12827" s="555"/>
    </row>
    <row r="12828" spans="1:1">
      <c r="A12828" s="555"/>
    </row>
    <row r="12829" spans="1:1">
      <c r="A12829" s="555"/>
    </row>
    <row r="12830" spans="1:1">
      <c r="A12830" s="555"/>
    </row>
    <row r="12831" spans="1:1">
      <c r="A12831" s="555"/>
    </row>
    <row r="12832" spans="1:1">
      <c r="A12832" s="555"/>
    </row>
    <row r="12833" spans="1:1">
      <c r="A12833" s="555"/>
    </row>
    <row r="12834" spans="1:1">
      <c r="A12834" s="555"/>
    </row>
    <row r="12835" spans="1:1">
      <c r="A12835" s="555"/>
    </row>
    <row r="12836" spans="1:1">
      <c r="A12836" s="555"/>
    </row>
    <row r="12837" spans="1:1">
      <c r="A12837" s="555"/>
    </row>
    <row r="12838" spans="1:1">
      <c r="A12838" s="555"/>
    </row>
    <row r="12839" spans="1:1">
      <c r="A12839" s="555"/>
    </row>
    <row r="12840" spans="1:1">
      <c r="A12840" s="555"/>
    </row>
    <row r="12841" spans="1:1">
      <c r="A12841" s="555"/>
    </row>
    <row r="12842" spans="1:1">
      <c r="A12842" s="555"/>
    </row>
    <row r="12843" spans="1:1">
      <c r="A12843" s="555"/>
    </row>
    <row r="12844" spans="1:1">
      <c r="A12844" s="555"/>
    </row>
    <row r="12845" spans="1:1">
      <c r="A12845" s="555"/>
    </row>
    <row r="12846" spans="1:1">
      <c r="A12846" s="555"/>
    </row>
    <row r="12847" spans="1:1">
      <c r="A12847" s="555"/>
    </row>
    <row r="12848" spans="1:1">
      <c r="A12848" s="555"/>
    </row>
    <row r="12849" spans="1:1">
      <c r="A12849" s="555"/>
    </row>
    <row r="12850" spans="1:1">
      <c r="A12850" s="555"/>
    </row>
    <row r="12851" spans="1:1">
      <c r="A12851" s="555"/>
    </row>
    <row r="12852" spans="1:1">
      <c r="A12852" s="555"/>
    </row>
    <row r="12853" spans="1:1">
      <c r="A12853" s="555"/>
    </row>
    <row r="12854" spans="1:1">
      <c r="A12854" s="555"/>
    </row>
    <row r="12855" spans="1:1">
      <c r="A12855" s="555"/>
    </row>
    <row r="12856" spans="1:1">
      <c r="A12856" s="555"/>
    </row>
    <row r="12857" spans="1:1">
      <c r="A12857" s="555"/>
    </row>
    <row r="12858" spans="1:1">
      <c r="A12858" s="555"/>
    </row>
    <row r="12859" spans="1:1">
      <c r="A12859" s="555"/>
    </row>
    <row r="12860" spans="1:1">
      <c r="A12860" s="555"/>
    </row>
    <row r="12861" spans="1:1">
      <c r="A12861" s="555"/>
    </row>
    <row r="12862" spans="1:1">
      <c r="A12862" s="555"/>
    </row>
    <row r="12863" spans="1:1">
      <c r="A12863" s="555"/>
    </row>
    <row r="12864" spans="1:1">
      <c r="A12864" s="555"/>
    </row>
    <row r="12865" spans="1:1">
      <c r="A12865" s="555"/>
    </row>
    <row r="12866" spans="1:1">
      <c r="A12866" s="555"/>
    </row>
    <row r="12867" spans="1:1">
      <c r="A12867" s="555"/>
    </row>
    <row r="12868" spans="1:1">
      <c r="A12868" s="555"/>
    </row>
    <row r="12869" spans="1:1">
      <c r="A12869" s="555"/>
    </row>
    <row r="12870" spans="1:1">
      <c r="A12870" s="555"/>
    </row>
    <row r="12871" spans="1:1">
      <c r="A12871" s="555"/>
    </row>
    <row r="12872" spans="1:1">
      <c r="A12872" s="555"/>
    </row>
    <row r="12873" spans="1:1">
      <c r="A12873" s="555"/>
    </row>
    <row r="12874" spans="1:1">
      <c r="A12874" s="555"/>
    </row>
    <row r="12875" spans="1:1">
      <c r="A12875" s="555"/>
    </row>
    <row r="12876" spans="1:1">
      <c r="A12876" s="555"/>
    </row>
    <row r="12877" spans="1:1">
      <c r="A12877" s="555"/>
    </row>
    <row r="12878" spans="1:1">
      <c r="A12878" s="555"/>
    </row>
    <row r="12879" spans="1:1">
      <c r="A12879" s="555"/>
    </row>
    <row r="12880" spans="1:1">
      <c r="A12880" s="555"/>
    </row>
    <row r="12881" spans="1:1">
      <c r="A12881" s="555"/>
    </row>
    <row r="12882" spans="1:1">
      <c r="A12882" s="555"/>
    </row>
    <row r="12883" spans="1:1">
      <c r="A12883" s="555"/>
    </row>
    <row r="12884" spans="1:1">
      <c r="A12884" s="555"/>
    </row>
    <row r="12885" spans="1:1">
      <c r="A12885" s="555"/>
    </row>
    <row r="12886" spans="1:1">
      <c r="A12886" s="555"/>
    </row>
    <row r="12887" spans="1:1">
      <c r="A12887" s="555"/>
    </row>
    <row r="12888" spans="1:1">
      <c r="A12888" s="555"/>
    </row>
    <row r="12889" spans="1:1">
      <c r="A12889" s="555"/>
    </row>
    <row r="12890" spans="1:1">
      <c r="A12890" s="555"/>
    </row>
    <row r="12891" spans="1:1">
      <c r="A12891" s="555"/>
    </row>
    <row r="12892" spans="1:1">
      <c r="A12892" s="555"/>
    </row>
    <row r="12893" spans="1:1">
      <c r="A12893" s="555"/>
    </row>
    <row r="12894" spans="1:1">
      <c r="A12894" s="555"/>
    </row>
    <row r="12895" spans="1:1">
      <c r="A12895" s="555"/>
    </row>
    <row r="12896" spans="1:1">
      <c r="A12896" s="555"/>
    </row>
    <row r="12897" spans="1:1">
      <c r="A12897" s="555"/>
    </row>
    <row r="12898" spans="1:1">
      <c r="A12898" s="555"/>
    </row>
    <row r="12899" spans="1:1">
      <c r="A12899" s="555"/>
    </row>
    <row r="12900" spans="1:1">
      <c r="A12900" s="555"/>
    </row>
    <row r="12901" spans="1:1">
      <c r="A12901" s="555"/>
    </row>
    <row r="12902" spans="1:1">
      <c r="A12902" s="555"/>
    </row>
    <row r="12903" spans="1:1">
      <c r="A12903" s="555"/>
    </row>
    <row r="12904" spans="1:1">
      <c r="A12904" s="555"/>
    </row>
    <row r="12905" spans="1:1">
      <c r="A12905" s="555"/>
    </row>
    <row r="12906" spans="1:1">
      <c r="A12906" s="555"/>
    </row>
    <row r="12907" spans="1:1">
      <c r="A12907" s="555"/>
    </row>
    <row r="12908" spans="1:1">
      <c r="A12908" s="555"/>
    </row>
    <row r="12909" spans="1:1">
      <c r="A12909" s="555"/>
    </row>
    <row r="12910" spans="1:1">
      <c r="A12910" s="555"/>
    </row>
    <row r="12911" spans="1:1">
      <c r="A12911" s="555"/>
    </row>
    <row r="12912" spans="1:1">
      <c r="A12912" s="555"/>
    </row>
    <row r="12913" spans="1:1">
      <c r="A12913" s="555"/>
    </row>
    <row r="12914" spans="1:1">
      <c r="A12914" s="555"/>
    </row>
    <row r="12915" spans="1:1">
      <c r="A12915" s="555"/>
    </row>
    <row r="12916" spans="1:1">
      <c r="A12916" s="555"/>
    </row>
    <row r="12917" spans="1:1">
      <c r="A12917" s="555"/>
    </row>
    <row r="12918" spans="1:1">
      <c r="A12918" s="555"/>
    </row>
    <row r="12919" spans="1:1">
      <c r="A12919" s="555"/>
    </row>
    <row r="12920" spans="1:1">
      <c r="A12920" s="555"/>
    </row>
    <row r="12921" spans="1:1">
      <c r="A12921" s="555"/>
    </row>
    <row r="12922" spans="1:1">
      <c r="A12922" s="555"/>
    </row>
    <row r="12923" spans="1:1">
      <c r="A12923" s="555"/>
    </row>
    <row r="12924" spans="1:1">
      <c r="A12924" s="555"/>
    </row>
    <row r="12925" spans="1:1">
      <c r="A12925" s="555"/>
    </row>
    <row r="12926" spans="1:1">
      <c r="A12926" s="555"/>
    </row>
    <row r="12927" spans="1:1">
      <c r="A12927" s="555"/>
    </row>
    <row r="12928" spans="1:1">
      <c r="A12928" s="555"/>
    </row>
    <row r="12929" spans="1:1">
      <c r="A12929" s="555"/>
    </row>
    <row r="12930" spans="1:1">
      <c r="A12930" s="555"/>
    </row>
    <row r="12931" spans="1:1">
      <c r="A12931" s="555"/>
    </row>
    <row r="12932" spans="1:1">
      <c r="A12932" s="555"/>
    </row>
    <row r="12933" spans="1:1">
      <c r="A12933" s="555"/>
    </row>
    <row r="12934" spans="1:1">
      <c r="A12934" s="555"/>
    </row>
    <row r="12935" spans="1:1">
      <c r="A12935" s="555"/>
    </row>
    <row r="12936" spans="1:1">
      <c r="A12936" s="555"/>
    </row>
    <row r="12937" spans="1:1">
      <c r="A12937" s="555"/>
    </row>
    <row r="12938" spans="1:1">
      <c r="A12938" s="555"/>
    </row>
    <row r="12939" spans="1:1">
      <c r="A12939" s="555"/>
    </row>
    <row r="12940" spans="1:1">
      <c r="A12940" s="555"/>
    </row>
    <row r="12941" spans="1:1">
      <c r="A12941" s="555"/>
    </row>
    <row r="12942" spans="1:1">
      <c r="A12942" s="555"/>
    </row>
    <row r="12943" spans="1:1">
      <c r="A12943" s="555"/>
    </row>
    <row r="12944" spans="1:1">
      <c r="A12944" s="555"/>
    </row>
    <row r="12945" spans="1:1">
      <c r="A12945" s="555"/>
    </row>
    <row r="12946" spans="1:1">
      <c r="A12946" s="555"/>
    </row>
    <row r="12947" spans="1:1">
      <c r="A12947" s="555"/>
    </row>
    <row r="12948" spans="1:1">
      <c r="A12948" s="555"/>
    </row>
    <row r="12949" spans="1:1">
      <c r="A12949" s="555"/>
    </row>
    <row r="12950" spans="1:1">
      <c r="A12950" s="555"/>
    </row>
    <row r="12951" spans="1:1">
      <c r="A12951" s="555"/>
    </row>
    <row r="12952" spans="1:1">
      <c r="A12952" s="555"/>
    </row>
    <row r="12953" spans="1:1">
      <c r="A12953" s="555"/>
    </row>
    <row r="12954" spans="1:1">
      <c r="A12954" s="555"/>
    </row>
    <row r="12955" spans="1:1">
      <c r="A12955" s="555"/>
    </row>
    <row r="12956" spans="1:1">
      <c r="A12956" s="555"/>
    </row>
    <row r="12957" spans="1:1">
      <c r="A12957" s="555"/>
    </row>
    <row r="12958" spans="1:1">
      <c r="A12958" s="555"/>
    </row>
    <row r="12959" spans="1:1">
      <c r="A12959" s="555"/>
    </row>
    <row r="12960" spans="1:1">
      <c r="A12960" s="555"/>
    </row>
    <row r="12961" spans="1:1">
      <c r="A12961" s="555"/>
    </row>
    <row r="12962" spans="1:1">
      <c r="A12962" s="555"/>
    </row>
    <row r="12963" spans="1:1">
      <c r="A12963" s="555"/>
    </row>
    <row r="12964" spans="1:1">
      <c r="A12964" s="555"/>
    </row>
    <row r="12965" spans="1:1">
      <c r="A12965" s="555"/>
    </row>
    <row r="12966" spans="1:1">
      <c r="A12966" s="555"/>
    </row>
    <row r="12967" spans="1:1">
      <c r="A12967" s="555"/>
    </row>
    <row r="12968" spans="1:1">
      <c r="A12968" s="555"/>
    </row>
    <row r="12969" spans="1:1">
      <c r="A12969" s="555"/>
    </row>
    <row r="12970" spans="1:1">
      <c r="A12970" s="555"/>
    </row>
    <row r="12971" spans="1:1">
      <c r="A12971" s="555"/>
    </row>
    <row r="12972" spans="1:1">
      <c r="A12972" s="555"/>
    </row>
    <row r="12973" spans="1:1">
      <c r="A12973" s="555"/>
    </row>
    <row r="12974" spans="1:1">
      <c r="A12974" s="555"/>
    </row>
    <row r="12975" spans="1:1">
      <c r="A12975" s="555"/>
    </row>
    <row r="12976" spans="1:1">
      <c r="A12976" s="555"/>
    </row>
    <row r="12977" spans="1:1">
      <c r="A12977" s="555"/>
    </row>
    <row r="12978" spans="1:1">
      <c r="A12978" s="555"/>
    </row>
    <row r="12979" spans="1:1">
      <c r="A12979" s="555"/>
    </row>
    <row r="12980" spans="1:1">
      <c r="A12980" s="555"/>
    </row>
    <row r="12981" spans="1:1">
      <c r="A12981" s="555"/>
    </row>
    <row r="12982" spans="1:1">
      <c r="A12982" s="555"/>
    </row>
    <row r="12983" spans="1:1">
      <c r="A12983" s="555"/>
    </row>
    <row r="12984" spans="1:1">
      <c r="A12984" s="555"/>
    </row>
    <row r="12985" spans="1:1">
      <c r="A12985" s="555"/>
    </row>
    <row r="12986" spans="1:1">
      <c r="A12986" s="555"/>
    </row>
    <row r="12987" spans="1:1">
      <c r="A12987" s="555"/>
    </row>
    <row r="12988" spans="1:1">
      <c r="A12988" s="555"/>
    </row>
    <row r="12989" spans="1:1">
      <c r="A12989" s="555"/>
    </row>
    <row r="12990" spans="1:1">
      <c r="A12990" s="555"/>
    </row>
    <row r="12991" spans="1:1">
      <c r="A12991" s="555"/>
    </row>
    <row r="12992" spans="1:1">
      <c r="A12992" s="555"/>
    </row>
    <row r="12993" spans="1:1">
      <c r="A12993" s="555"/>
    </row>
    <row r="12994" spans="1:1">
      <c r="A12994" s="555"/>
    </row>
    <row r="12995" spans="1:1">
      <c r="A12995" s="555"/>
    </row>
    <row r="12996" spans="1:1">
      <c r="A12996" s="555"/>
    </row>
    <row r="12997" spans="1:1">
      <c r="A12997" s="555"/>
    </row>
    <row r="12998" spans="1:1">
      <c r="A12998" s="555"/>
    </row>
    <row r="12999" spans="1:1">
      <c r="A12999" s="555"/>
    </row>
    <row r="13000" spans="1:1">
      <c r="A13000" s="555"/>
    </row>
    <row r="13001" spans="1:1">
      <c r="A13001" s="555"/>
    </row>
    <row r="13002" spans="1:1">
      <c r="A13002" s="555"/>
    </row>
    <row r="13003" spans="1:1">
      <c r="A13003" s="555"/>
    </row>
    <row r="13004" spans="1:1">
      <c r="A13004" s="555"/>
    </row>
    <row r="13005" spans="1:1">
      <c r="A13005" s="555"/>
    </row>
    <row r="13006" spans="1:1">
      <c r="A13006" s="555"/>
    </row>
    <row r="13007" spans="1:1">
      <c r="A13007" s="555"/>
    </row>
    <row r="13008" spans="1:1">
      <c r="A13008" s="555"/>
    </row>
    <row r="13009" spans="1:1">
      <c r="A13009" s="555"/>
    </row>
    <row r="13010" spans="1:1">
      <c r="A13010" s="555"/>
    </row>
    <row r="13011" spans="1:1">
      <c r="A13011" s="555"/>
    </row>
    <row r="13012" spans="1:1">
      <c r="A13012" s="555"/>
    </row>
    <row r="13013" spans="1:1">
      <c r="A13013" s="555"/>
    </row>
    <row r="13014" spans="1:1">
      <c r="A13014" s="555"/>
    </row>
    <row r="13015" spans="1:1">
      <c r="A13015" s="555"/>
    </row>
    <row r="13016" spans="1:1">
      <c r="A13016" s="555"/>
    </row>
    <row r="13017" spans="1:1">
      <c r="A13017" s="555"/>
    </row>
    <row r="13018" spans="1:1">
      <c r="A13018" s="555"/>
    </row>
    <row r="13019" spans="1:1">
      <c r="A13019" s="555"/>
    </row>
    <row r="13020" spans="1:1">
      <c r="A13020" s="555"/>
    </row>
    <row r="13021" spans="1:1">
      <c r="A13021" s="555"/>
    </row>
    <row r="13022" spans="1:1">
      <c r="A13022" s="555"/>
    </row>
    <row r="13023" spans="1:1">
      <c r="A13023" s="555"/>
    </row>
    <row r="13024" spans="1:1">
      <c r="A13024" s="555"/>
    </row>
    <row r="13025" spans="1:1">
      <c r="A13025" s="555"/>
    </row>
    <row r="13026" spans="1:1">
      <c r="A13026" s="555"/>
    </row>
    <row r="13027" spans="1:1">
      <c r="A13027" s="555"/>
    </row>
    <row r="13028" spans="1:1">
      <c r="A13028" s="555"/>
    </row>
    <row r="13029" spans="1:1">
      <c r="A13029" s="555"/>
    </row>
    <row r="13030" spans="1:1">
      <c r="A13030" s="555"/>
    </row>
    <row r="13031" spans="1:1">
      <c r="A13031" s="555"/>
    </row>
    <row r="13032" spans="1:1">
      <c r="A13032" s="555"/>
    </row>
    <row r="13033" spans="1:1">
      <c r="A13033" s="555"/>
    </row>
    <row r="13034" spans="1:1">
      <c r="A13034" s="555"/>
    </row>
    <row r="13035" spans="1:1">
      <c r="A13035" s="555"/>
    </row>
    <row r="13036" spans="1:1">
      <c r="A13036" s="555"/>
    </row>
    <row r="13037" spans="1:1">
      <c r="A13037" s="555"/>
    </row>
    <row r="13038" spans="1:1">
      <c r="A13038" s="555"/>
    </row>
    <row r="13039" spans="1:1">
      <c r="A13039" s="555"/>
    </row>
    <row r="13040" spans="1:1">
      <c r="A13040" s="555"/>
    </row>
    <row r="13041" spans="1:1">
      <c r="A13041" s="555"/>
    </row>
    <row r="13042" spans="1:1">
      <c r="A13042" s="555"/>
    </row>
    <row r="13043" spans="1:1">
      <c r="A13043" s="555"/>
    </row>
    <row r="13044" spans="1:1">
      <c r="A13044" s="555"/>
    </row>
    <row r="13045" spans="1:1">
      <c r="A13045" s="555"/>
    </row>
    <row r="13046" spans="1:1">
      <c r="A13046" s="555"/>
    </row>
    <row r="13047" spans="1:1">
      <c r="A13047" s="555"/>
    </row>
    <row r="13048" spans="1:1">
      <c r="A13048" s="555"/>
    </row>
    <row r="13049" spans="1:1">
      <c r="A13049" s="555"/>
    </row>
    <row r="13050" spans="1:1">
      <c r="A13050" s="555"/>
    </row>
    <row r="13051" spans="1:1">
      <c r="A13051" s="555"/>
    </row>
    <row r="13052" spans="1:1">
      <c r="A13052" s="555"/>
    </row>
    <row r="13053" spans="1:1">
      <c r="A13053" s="555"/>
    </row>
    <row r="13054" spans="1:1">
      <c r="A13054" s="555"/>
    </row>
    <row r="13055" spans="1:1">
      <c r="A13055" s="555"/>
    </row>
    <row r="13056" spans="1:1">
      <c r="A13056" s="555"/>
    </row>
    <row r="13057" spans="1:1">
      <c r="A13057" s="555"/>
    </row>
    <row r="13058" spans="1:1">
      <c r="A13058" s="555"/>
    </row>
    <row r="13059" spans="1:1">
      <c r="A13059" s="555"/>
    </row>
    <row r="13060" spans="1:1">
      <c r="A13060" s="555"/>
    </row>
    <row r="13061" spans="1:1">
      <c r="A13061" s="555"/>
    </row>
    <row r="13062" spans="1:1">
      <c r="A13062" s="555"/>
    </row>
    <row r="13063" spans="1:1">
      <c r="A13063" s="555"/>
    </row>
    <row r="13064" spans="1:1">
      <c r="A13064" s="555"/>
    </row>
    <row r="13065" spans="1:1">
      <c r="A13065" s="555"/>
    </row>
    <row r="13066" spans="1:1">
      <c r="A13066" s="555"/>
    </row>
    <row r="13067" spans="1:1">
      <c r="A13067" s="555"/>
    </row>
    <row r="13068" spans="1:1">
      <c r="A13068" s="555"/>
    </row>
    <row r="13069" spans="1:1">
      <c r="A13069" s="555"/>
    </row>
    <row r="13070" spans="1:1">
      <c r="A13070" s="555"/>
    </row>
    <row r="13071" spans="1:1">
      <c r="A13071" s="555"/>
    </row>
    <row r="13072" spans="1:1">
      <c r="A13072" s="555"/>
    </row>
    <row r="13073" spans="1:1">
      <c r="A13073" s="555"/>
    </row>
    <row r="13074" spans="1:1">
      <c r="A13074" s="555"/>
    </row>
    <row r="13075" spans="1:1">
      <c r="A13075" s="555"/>
    </row>
    <row r="13076" spans="1:1">
      <c r="A13076" s="555"/>
    </row>
    <row r="13077" spans="1:1">
      <c r="A13077" s="555"/>
    </row>
    <row r="13078" spans="1:1">
      <c r="A13078" s="555"/>
    </row>
    <row r="13079" spans="1:1">
      <c r="A13079" s="555"/>
    </row>
    <row r="13080" spans="1:1">
      <c r="A13080" s="555"/>
    </row>
    <row r="13081" spans="1:1">
      <c r="A13081" s="555"/>
    </row>
    <row r="13082" spans="1:1">
      <c r="A13082" s="555"/>
    </row>
    <row r="13083" spans="1:1">
      <c r="A13083" s="555"/>
    </row>
    <row r="13084" spans="1:1">
      <c r="A13084" s="555"/>
    </row>
    <row r="13085" spans="1:1">
      <c r="A13085" s="555"/>
    </row>
    <row r="13086" spans="1:1">
      <c r="A13086" s="555"/>
    </row>
    <row r="13087" spans="1:1">
      <c r="A13087" s="555"/>
    </row>
    <row r="13088" spans="1:1">
      <c r="A13088" s="555"/>
    </row>
    <row r="13089" spans="1:1">
      <c r="A13089" s="555"/>
    </row>
    <row r="13090" spans="1:1">
      <c r="A13090" s="555"/>
    </row>
    <row r="13091" spans="1:1">
      <c r="A13091" s="555"/>
    </row>
    <row r="13092" spans="1:1">
      <c r="A13092" s="555"/>
    </row>
    <row r="13093" spans="1:1">
      <c r="A13093" s="555"/>
    </row>
    <row r="13094" spans="1:1">
      <c r="A13094" s="555"/>
    </row>
    <row r="13095" spans="1:1">
      <c r="A13095" s="555"/>
    </row>
    <row r="13096" spans="1:1">
      <c r="A13096" s="555"/>
    </row>
    <row r="13097" spans="1:1">
      <c r="A13097" s="555"/>
    </row>
    <row r="13098" spans="1:1">
      <c r="A13098" s="555"/>
    </row>
    <row r="13099" spans="1:1">
      <c r="A13099" s="555"/>
    </row>
    <row r="13100" spans="1:1">
      <c r="A13100" s="555"/>
    </row>
    <row r="13101" spans="1:1">
      <c r="A13101" s="555"/>
    </row>
    <row r="13102" spans="1:1">
      <c r="A13102" s="555"/>
    </row>
    <row r="13103" spans="1:1">
      <c r="A13103" s="555"/>
    </row>
    <row r="13104" spans="1:1">
      <c r="A13104" s="555"/>
    </row>
    <row r="13105" spans="1:1">
      <c r="A13105" s="555"/>
    </row>
    <row r="13106" spans="1:1">
      <c r="A13106" s="555"/>
    </row>
    <row r="13107" spans="1:1">
      <c r="A13107" s="555"/>
    </row>
    <row r="13108" spans="1:1">
      <c r="A13108" s="555"/>
    </row>
    <row r="13109" spans="1:1">
      <c r="A13109" s="555"/>
    </row>
    <row r="13110" spans="1:1">
      <c r="A13110" s="555"/>
    </row>
    <row r="13111" spans="1:1">
      <c r="A13111" s="555"/>
    </row>
    <row r="13112" spans="1:1">
      <c r="A13112" s="555"/>
    </row>
    <row r="13113" spans="1:1">
      <c r="A13113" s="555"/>
    </row>
    <row r="13114" spans="1:1">
      <c r="A13114" s="555"/>
    </row>
    <row r="13115" spans="1:1">
      <c r="A13115" s="555"/>
    </row>
    <row r="13116" spans="1:1">
      <c r="A13116" s="555"/>
    </row>
    <row r="13117" spans="1:1">
      <c r="A13117" s="555"/>
    </row>
    <row r="13118" spans="1:1">
      <c r="A13118" s="555"/>
    </row>
    <row r="13119" spans="1:1">
      <c r="A13119" s="555"/>
    </row>
    <row r="13120" spans="1:1">
      <c r="A13120" s="555"/>
    </row>
    <row r="13121" spans="1:1">
      <c r="A13121" s="555"/>
    </row>
    <row r="13122" spans="1:1">
      <c r="A13122" s="555"/>
    </row>
    <row r="13123" spans="1:1">
      <c r="A13123" s="555"/>
    </row>
    <row r="13124" spans="1:1">
      <c r="A13124" s="555"/>
    </row>
    <row r="13125" spans="1:1">
      <c r="A13125" s="555"/>
    </row>
    <row r="13126" spans="1:1">
      <c r="A13126" s="555"/>
    </row>
    <row r="13127" spans="1:1">
      <c r="A13127" s="555"/>
    </row>
    <row r="13128" spans="1:1">
      <c r="A13128" s="555"/>
    </row>
    <row r="13129" spans="1:1">
      <c r="A13129" s="555"/>
    </row>
    <row r="13130" spans="1:1">
      <c r="A13130" s="555"/>
    </row>
    <row r="13131" spans="1:1">
      <c r="A13131" s="555"/>
    </row>
    <row r="13132" spans="1:1">
      <c r="A13132" s="555"/>
    </row>
    <row r="13133" spans="1:1">
      <c r="A13133" s="555"/>
    </row>
    <row r="13134" spans="1:1">
      <c r="A13134" s="555"/>
    </row>
    <row r="13135" spans="1:1">
      <c r="A13135" s="555"/>
    </row>
    <row r="13136" spans="1:1">
      <c r="A13136" s="555"/>
    </row>
    <row r="13137" spans="1:1">
      <c r="A13137" s="555"/>
    </row>
    <row r="13138" spans="1:1">
      <c r="A13138" s="555"/>
    </row>
    <row r="13139" spans="1:1">
      <c r="A13139" s="555"/>
    </row>
    <row r="13140" spans="1:1">
      <c r="A13140" s="555"/>
    </row>
    <row r="13141" spans="1:1">
      <c r="A13141" s="555"/>
    </row>
    <row r="13142" spans="1:1">
      <c r="A13142" s="555"/>
    </row>
    <row r="13143" spans="1:1">
      <c r="A13143" s="555"/>
    </row>
    <row r="13144" spans="1:1">
      <c r="A13144" s="555"/>
    </row>
    <row r="13145" spans="1:1">
      <c r="A13145" s="555"/>
    </row>
    <row r="13146" spans="1:1">
      <c r="A13146" s="555"/>
    </row>
    <row r="13147" spans="1:1">
      <c r="A13147" s="555"/>
    </row>
    <row r="13148" spans="1:1">
      <c r="A13148" s="555"/>
    </row>
    <row r="13149" spans="1:1">
      <c r="A13149" s="555"/>
    </row>
    <row r="13150" spans="1:1">
      <c r="A13150" s="555"/>
    </row>
    <row r="13151" spans="1:1">
      <c r="A13151" s="555"/>
    </row>
    <row r="13152" spans="1:1">
      <c r="A13152" s="555"/>
    </row>
    <row r="13153" spans="1:1">
      <c r="A13153" s="555"/>
    </row>
    <row r="13154" spans="1:1">
      <c r="A13154" s="555"/>
    </row>
    <row r="13155" spans="1:1">
      <c r="A13155" s="555"/>
    </row>
    <row r="13156" spans="1:1">
      <c r="A13156" s="555"/>
    </row>
    <row r="13157" spans="1:1">
      <c r="A13157" s="555"/>
    </row>
    <row r="13158" spans="1:1">
      <c r="A13158" s="555"/>
    </row>
    <row r="13159" spans="1:1">
      <c r="A13159" s="555"/>
    </row>
    <row r="13160" spans="1:1">
      <c r="A13160" s="555"/>
    </row>
    <row r="13161" spans="1:1">
      <c r="A13161" s="555"/>
    </row>
    <row r="13162" spans="1:1">
      <c r="A13162" s="555"/>
    </row>
    <row r="13163" spans="1:1">
      <c r="A13163" s="555"/>
    </row>
    <row r="13164" spans="1:1">
      <c r="A13164" s="555"/>
    </row>
    <row r="13165" spans="1:1">
      <c r="A13165" s="555"/>
    </row>
    <row r="13166" spans="1:1">
      <c r="A13166" s="555"/>
    </row>
    <row r="13167" spans="1:1">
      <c r="A13167" s="555"/>
    </row>
    <row r="13168" spans="1:1">
      <c r="A13168" s="555"/>
    </row>
    <row r="13169" spans="1:1">
      <c r="A13169" s="555"/>
    </row>
    <row r="13170" spans="1:1">
      <c r="A13170" s="555"/>
    </row>
    <row r="13171" spans="1:1">
      <c r="A13171" s="555"/>
    </row>
    <row r="13172" spans="1:1">
      <c r="A13172" s="555"/>
    </row>
    <row r="13173" spans="1:1">
      <c r="A13173" s="555"/>
    </row>
    <row r="13174" spans="1:1">
      <c r="A13174" s="555"/>
    </row>
    <row r="13175" spans="1:1">
      <c r="A13175" s="555"/>
    </row>
    <row r="13176" spans="1:1">
      <c r="A13176" s="555"/>
    </row>
    <row r="13177" spans="1:1">
      <c r="A13177" s="555"/>
    </row>
    <row r="13178" spans="1:1">
      <c r="A13178" s="555"/>
    </row>
    <row r="13179" spans="1:1">
      <c r="A13179" s="555"/>
    </row>
    <row r="13180" spans="1:1">
      <c r="A13180" s="555"/>
    </row>
    <row r="13181" spans="1:1">
      <c r="A13181" s="555"/>
    </row>
    <row r="13182" spans="1:1">
      <c r="A13182" s="555"/>
    </row>
    <row r="13183" spans="1:1">
      <c r="A13183" s="555"/>
    </row>
    <row r="13184" spans="1:1">
      <c r="A13184" s="555"/>
    </row>
    <row r="13185" spans="1:1">
      <c r="A13185" s="555"/>
    </row>
    <row r="13186" spans="1:1">
      <c r="A13186" s="555"/>
    </row>
    <row r="13187" spans="1:1">
      <c r="A13187" s="555"/>
    </row>
    <row r="13188" spans="1:1">
      <c r="A13188" s="555"/>
    </row>
    <row r="13189" spans="1:1">
      <c r="A13189" s="555"/>
    </row>
    <row r="13190" spans="1:1">
      <c r="A13190" s="555"/>
    </row>
    <row r="13191" spans="1:1">
      <c r="A13191" s="555"/>
    </row>
    <row r="13192" spans="1:1">
      <c r="A13192" s="555"/>
    </row>
    <row r="13193" spans="1:1">
      <c r="A13193" s="555"/>
    </row>
    <row r="13194" spans="1:1">
      <c r="A13194" s="555"/>
    </row>
    <row r="13195" spans="1:1">
      <c r="A13195" s="555"/>
    </row>
    <row r="13196" spans="1:1">
      <c r="A13196" s="555"/>
    </row>
    <row r="13197" spans="1:1">
      <c r="A13197" s="555"/>
    </row>
    <row r="13198" spans="1:1">
      <c r="A13198" s="555"/>
    </row>
    <row r="13199" spans="1:1">
      <c r="A13199" s="555"/>
    </row>
    <row r="13200" spans="1:1">
      <c r="A13200" s="555"/>
    </row>
    <row r="13201" spans="1:1">
      <c r="A13201" s="555"/>
    </row>
    <row r="13202" spans="1:1">
      <c r="A13202" s="555"/>
    </row>
    <row r="13203" spans="1:1">
      <c r="A13203" s="555"/>
    </row>
    <row r="13204" spans="1:1">
      <c r="A13204" s="555"/>
    </row>
    <row r="13205" spans="1:1">
      <c r="A13205" s="555"/>
    </row>
    <row r="13206" spans="1:1">
      <c r="A13206" s="555"/>
    </row>
    <row r="13207" spans="1:1">
      <c r="A13207" s="555"/>
    </row>
    <row r="13208" spans="1:1">
      <c r="A13208" s="555"/>
    </row>
    <row r="13209" spans="1:1">
      <c r="A13209" s="555"/>
    </row>
    <row r="13210" spans="1:1">
      <c r="A13210" s="555"/>
    </row>
    <row r="13211" spans="1:1">
      <c r="A13211" s="555"/>
    </row>
    <row r="13212" spans="1:1">
      <c r="A13212" s="555"/>
    </row>
    <row r="13213" spans="1:1">
      <c r="A13213" s="555"/>
    </row>
    <row r="13214" spans="1:1">
      <c r="A13214" s="555"/>
    </row>
    <row r="13215" spans="1:1">
      <c r="A13215" s="555"/>
    </row>
    <row r="13216" spans="1:1">
      <c r="A13216" s="555"/>
    </row>
    <row r="13217" spans="1:1">
      <c r="A13217" s="555"/>
    </row>
    <row r="13218" spans="1:1">
      <c r="A13218" s="555"/>
    </row>
    <row r="13219" spans="1:1">
      <c r="A13219" s="555"/>
    </row>
    <row r="13220" spans="1:1">
      <c r="A13220" s="555"/>
    </row>
    <row r="13221" spans="1:1">
      <c r="A13221" s="555"/>
    </row>
    <row r="13222" spans="1:1">
      <c r="A13222" s="555"/>
    </row>
    <row r="13223" spans="1:1">
      <c r="A13223" s="555"/>
    </row>
    <row r="13224" spans="1:1">
      <c r="A13224" s="555"/>
    </row>
    <row r="13225" spans="1:1">
      <c r="A13225" s="555"/>
    </row>
    <row r="13226" spans="1:1">
      <c r="A13226" s="555"/>
    </row>
    <row r="13227" spans="1:1">
      <c r="A13227" s="555"/>
    </row>
    <row r="13228" spans="1:1">
      <c r="A13228" s="555"/>
    </row>
    <row r="13229" spans="1:1">
      <c r="A13229" s="555"/>
    </row>
    <row r="13230" spans="1:1">
      <c r="A13230" s="555"/>
    </row>
    <row r="13231" spans="1:1">
      <c r="A13231" s="555"/>
    </row>
    <row r="13232" spans="1:1">
      <c r="A13232" s="555"/>
    </row>
    <row r="13233" spans="1:1">
      <c r="A13233" s="555"/>
    </row>
    <row r="13234" spans="1:1">
      <c r="A13234" s="555"/>
    </row>
    <row r="13235" spans="1:1">
      <c r="A13235" s="555"/>
    </row>
    <row r="13236" spans="1:1">
      <c r="A13236" s="555"/>
    </row>
    <row r="13237" spans="1:1">
      <c r="A13237" s="555"/>
    </row>
    <row r="13238" spans="1:1">
      <c r="A13238" s="555"/>
    </row>
    <row r="13239" spans="1:1">
      <c r="A13239" s="555"/>
    </row>
    <row r="13240" spans="1:1">
      <c r="A13240" s="555"/>
    </row>
    <row r="13241" spans="1:1">
      <c r="A13241" s="555"/>
    </row>
    <row r="13242" spans="1:1">
      <c r="A13242" s="555"/>
    </row>
    <row r="13243" spans="1:1">
      <c r="A13243" s="555"/>
    </row>
    <row r="13244" spans="1:1">
      <c r="A13244" s="555"/>
    </row>
    <row r="13245" spans="1:1">
      <c r="A13245" s="555"/>
    </row>
    <row r="13246" spans="1:1">
      <c r="A13246" s="555"/>
    </row>
    <row r="13247" spans="1:1">
      <c r="A13247" s="555"/>
    </row>
    <row r="13248" spans="1:1">
      <c r="A13248" s="555"/>
    </row>
    <row r="13249" spans="1:1">
      <c r="A13249" s="555"/>
    </row>
    <row r="13250" spans="1:1">
      <c r="A13250" s="555"/>
    </row>
    <row r="13251" spans="1:1">
      <c r="A13251" s="555"/>
    </row>
    <row r="13252" spans="1:1">
      <c r="A13252" s="555"/>
    </row>
    <row r="13253" spans="1:1">
      <c r="A13253" s="555"/>
    </row>
    <row r="13254" spans="1:1">
      <c r="A13254" s="555"/>
    </row>
    <row r="13255" spans="1:1">
      <c r="A13255" s="555"/>
    </row>
    <row r="13256" spans="1:1">
      <c r="A13256" s="555"/>
    </row>
    <row r="13257" spans="1:1">
      <c r="A13257" s="555"/>
    </row>
    <row r="13258" spans="1:1">
      <c r="A13258" s="555"/>
    </row>
    <row r="13259" spans="1:1">
      <c r="A13259" s="555"/>
    </row>
    <row r="13260" spans="1:1">
      <c r="A13260" s="555"/>
    </row>
    <row r="13261" spans="1:1">
      <c r="A13261" s="555"/>
    </row>
    <row r="13262" spans="1:1">
      <c r="A13262" s="555"/>
    </row>
    <row r="13263" spans="1:1">
      <c r="A13263" s="555"/>
    </row>
    <row r="13264" spans="1:1">
      <c r="A13264" s="555"/>
    </row>
    <row r="13265" spans="1:1">
      <c r="A13265" s="555"/>
    </row>
    <row r="13266" spans="1:1">
      <c r="A13266" s="555"/>
    </row>
    <row r="13267" spans="1:1">
      <c r="A13267" s="555"/>
    </row>
    <row r="13268" spans="1:1">
      <c r="A13268" s="555"/>
    </row>
    <row r="13269" spans="1:1">
      <c r="A13269" s="555"/>
    </row>
    <row r="13270" spans="1:1">
      <c r="A13270" s="555"/>
    </row>
    <row r="13271" spans="1:1">
      <c r="A13271" s="555"/>
    </row>
    <row r="13272" spans="1:1">
      <c r="A13272" s="555"/>
    </row>
    <row r="13273" spans="1:1">
      <c r="A13273" s="555"/>
    </row>
    <row r="13274" spans="1:1">
      <c r="A13274" s="555"/>
    </row>
    <row r="13275" spans="1:1">
      <c r="A13275" s="555"/>
    </row>
    <row r="13276" spans="1:1">
      <c r="A13276" s="555"/>
    </row>
    <row r="13277" spans="1:1">
      <c r="A13277" s="555"/>
    </row>
    <row r="13278" spans="1:1">
      <c r="A13278" s="555"/>
    </row>
    <row r="13279" spans="1:1">
      <c r="A13279" s="555"/>
    </row>
    <row r="13280" spans="1:1">
      <c r="A13280" s="555"/>
    </row>
    <row r="13281" spans="1:1">
      <c r="A13281" s="555"/>
    </row>
    <row r="13282" spans="1:1">
      <c r="A13282" s="555"/>
    </row>
    <row r="13283" spans="1:1">
      <c r="A13283" s="555"/>
    </row>
    <row r="13284" spans="1:1">
      <c r="A13284" s="555"/>
    </row>
    <row r="13285" spans="1:1">
      <c r="A13285" s="555"/>
    </row>
    <row r="13286" spans="1:1">
      <c r="A13286" s="555"/>
    </row>
    <row r="13287" spans="1:1">
      <c r="A13287" s="555"/>
    </row>
    <row r="13288" spans="1:1">
      <c r="A13288" s="555"/>
    </row>
    <row r="13289" spans="1:1">
      <c r="A13289" s="555"/>
    </row>
    <row r="13290" spans="1:1">
      <c r="A13290" s="555"/>
    </row>
    <row r="13291" spans="1:1">
      <c r="A13291" s="555"/>
    </row>
    <row r="13292" spans="1:1">
      <c r="A13292" s="555"/>
    </row>
    <row r="13293" spans="1:1">
      <c r="A13293" s="555"/>
    </row>
    <row r="13294" spans="1:1">
      <c r="A13294" s="555"/>
    </row>
    <row r="13295" spans="1:1">
      <c r="A13295" s="555"/>
    </row>
    <row r="13296" spans="1:1">
      <c r="A13296" s="555"/>
    </row>
    <row r="13297" spans="1:1">
      <c r="A13297" s="555"/>
    </row>
    <row r="13298" spans="1:1">
      <c r="A13298" s="555"/>
    </row>
    <row r="13299" spans="1:1">
      <c r="A13299" s="555"/>
    </row>
    <row r="13300" spans="1:1">
      <c r="A13300" s="555"/>
    </row>
    <row r="13301" spans="1:1">
      <c r="A13301" s="555"/>
    </row>
    <row r="13302" spans="1:1">
      <c r="A13302" s="555"/>
    </row>
    <row r="13303" spans="1:1">
      <c r="A13303" s="555"/>
    </row>
    <row r="13304" spans="1:1">
      <c r="A13304" s="555"/>
    </row>
    <row r="13305" spans="1:1">
      <c r="A13305" s="555"/>
    </row>
    <row r="13306" spans="1:1">
      <c r="A13306" s="555"/>
    </row>
    <row r="13307" spans="1:1">
      <c r="A13307" s="555"/>
    </row>
    <row r="13308" spans="1:1">
      <c r="A13308" s="555"/>
    </row>
    <row r="13309" spans="1:1">
      <c r="A13309" s="555"/>
    </row>
    <row r="13310" spans="1:1">
      <c r="A13310" s="555"/>
    </row>
    <row r="13311" spans="1:1">
      <c r="A13311" s="555"/>
    </row>
    <row r="13312" spans="1:1">
      <c r="A13312" s="555"/>
    </row>
    <row r="13313" spans="1:1">
      <c r="A13313" s="555"/>
    </row>
    <row r="13314" spans="1:1">
      <c r="A13314" s="555"/>
    </row>
    <row r="13315" spans="1:1">
      <c r="A13315" s="555"/>
    </row>
    <row r="13316" spans="1:1">
      <c r="A13316" s="555"/>
    </row>
    <row r="13317" spans="1:1">
      <c r="A13317" s="555"/>
    </row>
    <row r="13318" spans="1:1">
      <c r="A13318" s="555"/>
    </row>
    <row r="13319" spans="1:1">
      <c r="A13319" s="555"/>
    </row>
    <row r="13320" spans="1:1">
      <c r="A13320" s="555"/>
    </row>
    <row r="13321" spans="1:1">
      <c r="A13321" s="555"/>
    </row>
    <row r="13322" spans="1:1">
      <c r="A13322" s="555"/>
    </row>
    <row r="13323" spans="1:1">
      <c r="A13323" s="555"/>
    </row>
    <row r="13324" spans="1:1">
      <c r="A13324" s="555"/>
    </row>
    <row r="13325" spans="1:1">
      <c r="A13325" s="555"/>
    </row>
    <row r="13326" spans="1:1">
      <c r="A13326" s="555"/>
    </row>
    <row r="13327" spans="1:1">
      <c r="A13327" s="555"/>
    </row>
    <row r="13328" spans="1:1">
      <c r="A13328" s="555"/>
    </row>
    <row r="13329" spans="1:1">
      <c r="A13329" s="555"/>
    </row>
    <row r="13330" spans="1:1">
      <c r="A13330" s="555"/>
    </row>
    <row r="13331" spans="1:1">
      <c r="A13331" s="555"/>
    </row>
    <row r="13332" spans="1:1">
      <c r="A13332" s="555"/>
    </row>
    <row r="13333" spans="1:1">
      <c r="A13333" s="555"/>
    </row>
    <row r="13334" spans="1:1">
      <c r="A13334" s="555"/>
    </row>
    <row r="13335" spans="1:1">
      <c r="A13335" s="555"/>
    </row>
    <row r="13336" spans="1:1">
      <c r="A13336" s="555"/>
    </row>
    <row r="13337" spans="1:1">
      <c r="A13337" s="555"/>
    </row>
    <row r="13338" spans="1:1">
      <c r="A13338" s="555"/>
    </row>
    <row r="13339" spans="1:1">
      <c r="A13339" s="555"/>
    </row>
    <row r="13340" spans="1:1">
      <c r="A13340" s="555"/>
    </row>
    <row r="13341" spans="1:1">
      <c r="A13341" s="555"/>
    </row>
    <row r="13342" spans="1:1">
      <c r="A13342" s="555"/>
    </row>
    <row r="13343" spans="1:1">
      <c r="A13343" s="555"/>
    </row>
    <row r="13344" spans="1:1">
      <c r="A13344" s="555"/>
    </row>
    <row r="13345" spans="1:1">
      <c r="A13345" s="555"/>
    </row>
    <row r="13346" spans="1:1">
      <c r="A13346" s="555"/>
    </row>
    <row r="13347" spans="1:1">
      <c r="A13347" s="555"/>
    </row>
    <row r="13348" spans="1:1">
      <c r="A13348" s="555"/>
    </row>
    <row r="13349" spans="1:1">
      <c r="A13349" s="555"/>
    </row>
    <row r="13350" spans="1:1">
      <c r="A13350" s="555"/>
    </row>
    <row r="13351" spans="1:1">
      <c r="A13351" s="555"/>
    </row>
    <row r="13352" spans="1:1">
      <c r="A13352" s="555"/>
    </row>
    <row r="13353" spans="1:1">
      <c r="A13353" s="555"/>
    </row>
    <row r="13354" spans="1:1">
      <c r="A13354" s="555"/>
    </row>
    <row r="13355" spans="1:1">
      <c r="A13355" s="555"/>
    </row>
    <row r="13356" spans="1:1">
      <c r="A13356" s="555"/>
    </row>
    <row r="13357" spans="1:1">
      <c r="A13357" s="555"/>
    </row>
    <row r="13358" spans="1:1">
      <c r="A13358" s="555"/>
    </row>
    <row r="13359" spans="1:1">
      <c r="A13359" s="555"/>
    </row>
    <row r="13360" spans="1:1">
      <c r="A13360" s="555"/>
    </row>
    <row r="13361" spans="1:1">
      <c r="A13361" s="555"/>
    </row>
    <row r="13362" spans="1:1">
      <c r="A13362" s="555"/>
    </row>
    <row r="13363" spans="1:1">
      <c r="A13363" s="555"/>
    </row>
    <row r="13364" spans="1:1">
      <c r="A13364" s="555"/>
    </row>
    <row r="13365" spans="1:1">
      <c r="A13365" s="555"/>
    </row>
    <row r="13366" spans="1:1">
      <c r="A13366" s="555"/>
    </row>
    <row r="13367" spans="1:1">
      <c r="A13367" s="555"/>
    </row>
    <row r="13368" spans="1:1">
      <c r="A13368" s="555"/>
    </row>
    <row r="13369" spans="1:1">
      <c r="A13369" s="555"/>
    </row>
    <row r="13370" spans="1:1">
      <c r="A13370" s="555"/>
    </row>
    <row r="13371" spans="1:1">
      <c r="A13371" s="555"/>
    </row>
    <row r="13372" spans="1:1">
      <c r="A13372" s="555"/>
    </row>
    <row r="13373" spans="1:1">
      <c r="A13373" s="555"/>
    </row>
    <row r="13374" spans="1:1">
      <c r="A13374" s="555"/>
    </row>
    <row r="13375" spans="1:1">
      <c r="A13375" s="555"/>
    </row>
    <row r="13376" spans="1:1">
      <c r="A13376" s="555"/>
    </row>
    <row r="13377" spans="1:1">
      <c r="A13377" s="555"/>
    </row>
    <row r="13378" spans="1:1">
      <c r="A13378" s="555"/>
    </row>
    <row r="13379" spans="1:1">
      <c r="A13379" s="555"/>
    </row>
    <row r="13380" spans="1:1">
      <c r="A13380" s="555"/>
    </row>
    <row r="13381" spans="1:1">
      <c r="A13381" s="555"/>
    </row>
    <row r="13382" spans="1:1">
      <c r="A13382" s="555"/>
    </row>
    <row r="13383" spans="1:1">
      <c r="A13383" s="555"/>
    </row>
    <row r="13384" spans="1:1">
      <c r="A13384" s="555"/>
    </row>
    <row r="13385" spans="1:1">
      <c r="A13385" s="555"/>
    </row>
    <row r="13386" spans="1:1">
      <c r="A13386" s="555"/>
    </row>
    <row r="13387" spans="1:1">
      <c r="A13387" s="555"/>
    </row>
    <row r="13388" spans="1:1">
      <c r="A13388" s="555"/>
    </row>
    <row r="13389" spans="1:1">
      <c r="A13389" s="555"/>
    </row>
    <row r="13390" spans="1:1">
      <c r="A13390" s="555"/>
    </row>
    <row r="13391" spans="1:1">
      <c r="A13391" s="555"/>
    </row>
    <row r="13392" spans="1:1">
      <c r="A13392" s="555"/>
    </row>
    <row r="13393" spans="1:1">
      <c r="A13393" s="555"/>
    </row>
    <row r="13394" spans="1:1">
      <c r="A13394" s="555"/>
    </row>
    <row r="13395" spans="1:1">
      <c r="A13395" s="555"/>
    </row>
    <row r="13396" spans="1:1">
      <c r="A13396" s="555"/>
    </row>
    <row r="13397" spans="1:1">
      <c r="A13397" s="555"/>
    </row>
    <row r="13398" spans="1:1">
      <c r="A13398" s="555"/>
    </row>
    <row r="13399" spans="1:1">
      <c r="A13399" s="555"/>
    </row>
    <row r="13400" spans="1:1">
      <c r="A13400" s="555"/>
    </row>
    <row r="13401" spans="1:1">
      <c r="A13401" s="555"/>
    </row>
    <row r="13402" spans="1:1">
      <c r="A13402" s="555"/>
    </row>
    <row r="13403" spans="1:1">
      <c r="A13403" s="555"/>
    </row>
    <row r="13404" spans="1:1">
      <c r="A13404" s="555"/>
    </row>
    <row r="13405" spans="1:1">
      <c r="A13405" s="555"/>
    </row>
    <row r="13406" spans="1:1">
      <c r="A13406" s="555"/>
    </row>
    <row r="13407" spans="1:1">
      <c r="A13407" s="555"/>
    </row>
    <row r="13408" spans="1:1">
      <c r="A13408" s="555"/>
    </row>
    <row r="13409" spans="1:1">
      <c r="A13409" s="555"/>
    </row>
    <row r="13410" spans="1:1">
      <c r="A13410" s="555"/>
    </row>
    <row r="13411" spans="1:1">
      <c r="A13411" s="555"/>
    </row>
    <row r="13412" spans="1:1">
      <c r="A13412" s="555"/>
    </row>
    <row r="13413" spans="1:1">
      <c r="A13413" s="555"/>
    </row>
    <row r="13414" spans="1:1">
      <c r="A13414" s="555"/>
    </row>
    <row r="13415" spans="1:1">
      <c r="A13415" s="555"/>
    </row>
    <row r="13416" spans="1:1">
      <c r="A13416" s="555"/>
    </row>
    <row r="13417" spans="1:1">
      <c r="A13417" s="555"/>
    </row>
    <row r="13418" spans="1:1">
      <c r="A13418" s="555"/>
    </row>
    <row r="13419" spans="1:1">
      <c r="A13419" s="555"/>
    </row>
    <row r="13420" spans="1:1">
      <c r="A13420" s="555"/>
    </row>
    <row r="13421" spans="1:1">
      <c r="A13421" s="555"/>
    </row>
    <row r="13422" spans="1:1">
      <c r="A13422" s="555"/>
    </row>
    <row r="13423" spans="1:1">
      <c r="A13423" s="555"/>
    </row>
    <row r="13424" spans="1:1">
      <c r="A13424" s="555"/>
    </row>
    <row r="13425" spans="1:1">
      <c r="A13425" s="555"/>
    </row>
    <row r="13426" spans="1:1">
      <c r="A13426" s="555"/>
    </row>
    <row r="13427" spans="1:1">
      <c r="A13427" s="555"/>
    </row>
    <row r="13428" spans="1:1">
      <c r="A13428" s="555"/>
    </row>
    <row r="13429" spans="1:1">
      <c r="A13429" s="555"/>
    </row>
    <row r="13430" spans="1:1">
      <c r="A13430" s="555"/>
    </row>
    <row r="13431" spans="1:1">
      <c r="A13431" s="555"/>
    </row>
    <row r="13432" spans="1:1">
      <c r="A13432" s="555"/>
    </row>
    <row r="13433" spans="1:1">
      <c r="A13433" s="555"/>
    </row>
    <row r="13434" spans="1:1">
      <c r="A13434" s="555"/>
    </row>
    <row r="13435" spans="1:1">
      <c r="A13435" s="555"/>
    </row>
    <row r="13436" spans="1:1">
      <c r="A13436" s="555"/>
    </row>
    <row r="13437" spans="1:1">
      <c r="A13437" s="555"/>
    </row>
    <row r="13438" spans="1:1">
      <c r="A13438" s="555"/>
    </row>
    <row r="13439" spans="1:1">
      <c r="A13439" s="555"/>
    </row>
    <row r="13440" spans="1:1">
      <c r="A13440" s="555"/>
    </row>
    <row r="13441" spans="1:1">
      <c r="A13441" s="555"/>
    </row>
    <row r="13442" spans="1:1">
      <c r="A13442" s="555"/>
    </row>
    <row r="13443" spans="1:1">
      <c r="A13443" s="555"/>
    </row>
    <row r="13444" spans="1:1">
      <c r="A13444" s="555"/>
    </row>
    <row r="13445" spans="1:1">
      <c r="A13445" s="555"/>
    </row>
    <row r="13446" spans="1:1">
      <c r="A13446" s="555"/>
    </row>
    <row r="13447" spans="1:1">
      <c r="A13447" s="555"/>
    </row>
    <row r="13448" spans="1:1">
      <c r="A13448" s="555"/>
    </row>
    <row r="13449" spans="1:1">
      <c r="A13449" s="555"/>
    </row>
    <row r="13450" spans="1:1">
      <c r="A13450" s="555"/>
    </row>
    <row r="13451" spans="1:1">
      <c r="A13451" s="555"/>
    </row>
    <row r="13452" spans="1:1">
      <c r="A13452" s="555"/>
    </row>
    <row r="13453" spans="1:1">
      <c r="A13453" s="555"/>
    </row>
    <row r="13454" spans="1:1">
      <c r="A13454" s="555"/>
    </row>
    <row r="13455" spans="1:1">
      <c r="A13455" s="555"/>
    </row>
    <row r="13456" spans="1:1">
      <c r="A13456" s="555"/>
    </row>
    <row r="13457" spans="1:1">
      <c r="A13457" s="555"/>
    </row>
    <row r="13458" spans="1:1">
      <c r="A13458" s="555"/>
    </row>
    <row r="13459" spans="1:1">
      <c r="A13459" s="555"/>
    </row>
    <row r="13460" spans="1:1">
      <c r="A13460" s="555"/>
    </row>
    <row r="13461" spans="1:1">
      <c r="A13461" s="555"/>
    </row>
    <row r="13462" spans="1:1">
      <c r="A13462" s="555"/>
    </row>
    <row r="13463" spans="1:1">
      <c r="A13463" s="555"/>
    </row>
    <row r="13464" spans="1:1">
      <c r="A13464" s="555"/>
    </row>
    <row r="13465" spans="1:1">
      <c r="A13465" s="555"/>
    </row>
    <row r="13466" spans="1:1">
      <c r="A13466" s="555"/>
    </row>
    <row r="13467" spans="1:1">
      <c r="A13467" s="555"/>
    </row>
    <row r="13468" spans="1:1">
      <c r="A13468" s="555"/>
    </row>
    <row r="13469" spans="1:1">
      <c r="A13469" s="555"/>
    </row>
    <row r="13470" spans="1:1">
      <c r="A13470" s="555"/>
    </row>
    <row r="13471" spans="1:1">
      <c r="A13471" s="555"/>
    </row>
    <row r="13472" spans="1:1">
      <c r="A13472" s="555"/>
    </row>
    <row r="13473" spans="1:1">
      <c r="A13473" s="555"/>
    </row>
    <row r="13474" spans="1:1">
      <c r="A13474" s="555"/>
    </row>
    <row r="13475" spans="1:1">
      <c r="A13475" s="555"/>
    </row>
    <row r="13476" spans="1:1">
      <c r="A13476" s="555"/>
    </row>
    <row r="13477" spans="1:1">
      <c r="A13477" s="555"/>
    </row>
    <row r="13478" spans="1:1">
      <c r="A13478" s="555"/>
    </row>
    <row r="13479" spans="1:1">
      <c r="A13479" s="555"/>
    </row>
    <row r="13480" spans="1:1">
      <c r="A13480" s="555"/>
    </row>
    <row r="13481" spans="1:1">
      <c r="A13481" s="555"/>
    </row>
    <row r="13482" spans="1:1">
      <c r="A13482" s="555"/>
    </row>
    <row r="13483" spans="1:1">
      <c r="A13483" s="555"/>
    </row>
    <row r="13484" spans="1:1">
      <c r="A13484" s="555"/>
    </row>
    <row r="13485" spans="1:1">
      <c r="A13485" s="555"/>
    </row>
    <row r="13486" spans="1:1">
      <c r="A13486" s="555"/>
    </row>
    <row r="13487" spans="1:1">
      <c r="A13487" s="555"/>
    </row>
    <row r="13488" spans="1:1">
      <c r="A13488" s="555"/>
    </row>
    <row r="13489" spans="1:1">
      <c r="A13489" s="555"/>
    </row>
    <row r="13490" spans="1:1">
      <c r="A13490" s="555"/>
    </row>
    <row r="13491" spans="1:1">
      <c r="A13491" s="555"/>
    </row>
    <row r="13492" spans="1:1">
      <c r="A13492" s="555"/>
    </row>
    <row r="13493" spans="1:1">
      <c r="A13493" s="555"/>
    </row>
    <row r="13494" spans="1:1">
      <c r="A13494" s="555"/>
    </row>
    <row r="13495" spans="1:1">
      <c r="A13495" s="555"/>
    </row>
    <row r="13496" spans="1:1">
      <c r="A13496" s="555"/>
    </row>
    <row r="13497" spans="1:1">
      <c r="A13497" s="555"/>
    </row>
    <row r="13498" spans="1:1">
      <c r="A13498" s="555"/>
    </row>
    <row r="13499" spans="1:1">
      <c r="A13499" s="555"/>
    </row>
    <row r="13500" spans="1:1">
      <c r="A13500" s="555"/>
    </row>
    <row r="13501" spans="1:1">
      <c r="A13501" s="555"/>
    </row>
    <row r="13502" spans="1:1">
      <c r="A13502" s="555"/>
    </row>
    <row r="13503" spans="1:1">
      <c r="A13503" s="555"/>
    </row>
    <row r="13504" spans="1:1">
      <c r="A13504" s="555"/>
    </row>
    <row r="13505" spans="1:1">
      <c r="A13505" s="555"/>
    </row>
    <row r="13506" spans="1:1">
      <c r="A13506" s="555"/>
    </row>
    <row r="13507" spans="1:1">
      <c r="A13507" s="555"/>
    </row>
    <row r="13508" spans="1:1">
      <c r="A13508" s="555"/>
    </row>
    <row r="13509" spans="1:1">
      <c r="A13509" s="555"/>
    </row>
    <row r="13510" spans="1:1">
      <c r="A13510" s="555"/>
    </row>
    <row r="13511" spans="1:1">
      <c r="A13511" s="555"/>
    </row>
    <row r="13512" spans="1:1">
      <c r="A13512" s="555"/>
    </row>
    <row r="13513" spans="1:1">
      <c r="A13513" s="555"/>
    </row>
    <row r="13514" spans="1:1">
      <c r="A13514" s="555"/>
    </row>
    <row r="13515" spans="1:1">
      <c r="A13515" s="555"/>
    </row>
    <row r="13516" spans="1:1">
      <c r="A13516" s="555"/>
    </row>
    <row r="13517" spans="1:1">
      <c r="A13517" s="555"/>
    </row>
    <row r="13518" spans="1:1">
      <c r="A13518" s="555"/>
    </row>
    <row r="13519" spans="1:1">
      <c r="A13519" s="555"/>
    </row>
    <row r="13520" spans="1:1">
      <c r="A13520" s="555"/>
    </row>
    <row r="13521" spans="1:1">
      <c r="A13521" s="555"/>
    </row>
    <row r="13522" spans="1:1">
      <c r="A13522" s="555"/>
    </row>
    <row r="13523" spans="1:1">
      <c r="A13523" s="555"/>
    </row>
    <row r="13524" spans="1:1">
      <c r="A13524" s="555"/>
    </row>
    <row r="13525" spans="1:1">
      <c r="A13525" s="555"/>
    </row>
    <row r="13526" spans="1:1">
      <c r="A13526" s="555"/>
    </row>
    <row r="13527" spans="1:1">
      <c r="A13527" s="555"/>
    </row>
    <row r="13528" spans="1:1">
      <c r="A13528" s="555"/>
    </row>
    <row r="13529" spans="1:1">
      <c r="A13529" s="555"/>
    </row>
    <row r="13530" spans="1:1">
      <c r="A13530" s="555"/>
    </row>
    <row r="13531" spans="1:1">
      <c r="A13531" s="555"/>
    </row>
    <row r="13532" spans="1:1">
      <c r="A13532" s="555"/>
    </row>
    <row r="13533" spans="1:1">
      <c r="A13533" s="555"/>
    </row>
    <row r="13534" spans="1:1">
      <c r="A13534" s="555"/>
    </row>
    <row r="13535" spans="1:1">
      <c r="A13535" s="555"/>
    </row>
    <row r="13536" spans="1:1">
      <c r="A13536" s="555"/>
    </row>
    <row r="13537" spans="1:1">
      <c r="A13537" s="555"/>
    </row>
    <row r="13538" spans="1:1">
      <c r="A13538" s="555"/>
    </row>
    <row r="13539" spans="1:1">
      <c r="A13539" s="555"/>
    </row>
    <row r="13540" spans="1:1">
      <c r="A13540" s="555"/>
    </row>
    <row r="13541" spans="1:1">
      <c r="A13541" s="555"/>
    </row>
    <row r="13542" spans="1:1">
      <c r="A13542" s="555"/>
    </row>
    <row r="13543" spans="1:1">
      <c r="A13543" s="555"/>
    </row>
    <row r="13544" spans="1:1">
      <c r="A13544" s="555"/>
    </row>
    <row r="13545" spans="1:1">
      <c r="A13545" s="555"/>
    </row>
    <row r="13546" spans="1:1">
      <c r="A13546" s="555"/>
    </row>
    <row r="13547" spans="1:1">
      <c r="A13547" s="555"/>
    </row>
    <row r="13548" spans="1:1">
      <c r="A13548" s="555"/>
    </row>
    <row r="13549" spans="1:1">
      <c r="A13549" s="555"/>
    </row>
    <row r="13550" spans="1:1">
      <c r="A13550" s="555"/>
    </row>
    <row r="13551" spans="1:1">
      <c r="A13551" s="555"/>
    </row>
    <row r="13552" spans="1:1">
      <c r="A13552" s="555"/>
    </row>
    <row r="13553" spans="1:1">
      <c r="A13553" s="555"/>
    </row>
    <row r="13554" spans="1:1">
      <c r="A13554" s="555"/>
    </row>
    <row r="13555" spans="1:1">
      <c r="A13555" s="555"/>
    </row>
    <row r="13556" spans="1:1">
      <c r="A13556" s="555"/>
    </row>
    <row r="13557" spans="1:1">
      <c r="A13557" s="555"/>
    </row>
    <row r="13558" spans="1:1">
      <c r="A13558" s="555"/>
    </row>
    <row r="13559" spans="1:1">
      <c r="A13559" s="555"/>
    </row>
    <row r="13560" spans="1:1">
      <c r="A13560" s="555"/>
    </row>
    <row r="13561" spans="1:1">
      <c r="A13561" s="555"/>
    </row>
    <row r="13562" spans="1:1">
      <c r="A13562" s="555"/>
    </row>
    <row r="13563" spans="1:1">
      <c r="A13563" s="555"/>
    </row>
    <row r="13564" spans="1:1">
      <c r="A13564" s="555"/>
    </row>
    <row r="13565" spans="1:1">
      <c r="A13565" s="555"/>
    </row>
    <row r="13566" spans="1:1">
      <c r="A13566" s="555"/>
    </row>
    <row r="13567" spans="1:1">
      <c r="A13567" s="555"/>
    </row>
    <row r="13568" spans="1:1">
      <c r="A13568" s="555"/>
    </row>
    <row r="13569" spans="1:1">
      <c r="A13569" s="555"/>
    </row>
    <row r="13570" spans="1:1">
      <c r="A13570" s="555"/>
    </row>
    <row r="13571" spans="1:1">
      <c r="A13571" s="555"/>
    </row>
    <row r="13572" spans="1:1">
      <c r="A13572" s="555"/>
    </row>
    <row r="13573" spans="1:1">
      <c r="A13573" s="555"/>
    </row>
    <row r="13574" spans="1:1">
      <c r="A13574" s="555"/>
    </row>
    <row r="13575" spans="1:1">
      <c r="A13575" s="555"/>
    </row>
    <row r="13576" spans="1:1">
      <c r="A13576" s="555"/>
    </row>
    <row r="13577" spans="1:1">
      <c r="A13577" s="555"/>
    </row>
    <row r="13578" spans="1:1">
      <c r="A13578" s="555"/>
    </row>
    <row r="13579" spans="1:1">
      <c r="A13579" s="555"/>
    </row>
    <row r="13580" spans="1:1">
      <c r="A13580" s="555"/>
    </row>
    <row r="13581" spans="1:1">
      <c r="A13581" s="555"/>
    </row>
    <row r="13582" spans="1:1">
      <c r="A13582" s="555"/>
    </row>
    <row r="13583" spans="1:1">
      <c r="A13583" s="555"/>
    </row>
    <row r="13584" spans="1:1">
      <c r="A13584" s="555"/>
    </row>
    <row r="13585" spans="1:1">
      <c r="A13585" s="555"/>
    </row>
    <row r="13586" spans="1:1">
      <c r="A13586" s="555"/>
    </row>
    <row r="13587" spans="1:1">
      <c r="A13587" s="555"/>
    </row>
    <row r="13588" spans="1:1">
      <c r="A13588" s="555"/>
    </row>
    <row r="13589" spans="1:1">
      <c r="A13589" s="555"/>
    </row>
    <row r="13590" spans="1:1">
      <c r="A13590" s="555"/>
    </row>
    <row r="13591" spans="1:1">
      <c r="A13591" s="555"/>
    </row>
    <row r="13592" spans="1:1">
      <c r="A13592" s="555"/>
    </row>
    <row r="13593" spans="1:1">
      <c r="A13593" s="555"/>
    </row>
    <row r="13594" spans="1:1">
      <c r="A13594" s="555"/>
    </row>
    <row r="13595" spans="1:1">
      <c r="A13595" s="555"/>
    </row>
    <row r="13596" spans="1:1">
      <c r="A13596" s="555"/>
    </row>
    <row r="13597" spans="1:1">
      <c r="A13597" s="555"/>
    </row>
    <row r="13598" spans="1:1">
      <c r="A13598" s="555"/>
    </row>
    <row r="13599" spans="1:1">
      <c r="A13599" s="555"/>
    </row>
    <row r="13600" spans="1:1">
      <c r="A13600" s="555"/>
    </row>
    <row r="13601" spans="1:1">
      <c r="A13601" s="555"/>
    </row>
    <row r="13602" spans="1:1">
      <c r="A13602" s="555"/>
    </row>
    <row r="13603" spans="1:1">
      <c r="A13603" s="555"/>
    </row>
    <row r="13604" spans="1:1">
      <c r="A13604" s="555"/>
    </row>
    <row r="13605" spans="1:1">
      <c r="A13605" s="555"/>
    </row>
    <row r="13606" spans="1:1">
      <c r="A13606" s="555"/>
    </row>
    <row r="13607" spans="1:1">
      <c r="A13607" s="555"/>
    </row>
    <row r="13608" spans="1:1">
      <c r="A13608" s="555"/>
    </row>
    <row r="13609" spans="1:1">
      <c r="A13609" s="555"/>
    </row>
    <row r="13610" spans="1:1">
      <c r="A13610" s="555"/>
    </row>
    <row r="13611" spans="1:1">
      <c r="A13611" s="555"/>
    </row>
    <row r="13612" spans="1:1">
      <c r="A13612" s="555"/>
    </row>
    <row r="13613" spans="1:1">
      <c r="A13613" s="555"/>
    </row>
    <row r="13614" spans="1:1">
      <c r="A13614" s="555"/>
    </row>
    <row r="13615" spans="1:1">
      <c r="A13615" s="555"/>
    </row>
    <row r="13616" spans="1:1">
      <c r="A13616" s="555"/>
    </row>
    <row r="13617" spans="1:1">
      <c r="A13617" s="555"/>
    </row>
    <row r="13618" spans="1:1">
      <c r="A13618" s="555"/>
    </row>
    <row r="13619" spans="1:1">
      <c r="A13619" s="555"/>
    </row>
    <row r="13620" spans="1:1">
      <c r="A13620" s="555"/>
    </row>
    <row r="13621" spans="1:1">
      <c r="A13621" s="555"/>
    </row>
    <row r="13622" spans="1:1">
      <c r="A13622" s="555"/>
    </row>
    <row r="13623" spans="1:1">
      <c r="A13623" s="555"/>
    </row>
    <row r="13624" spans="1:1">
      <c r="A13624" s="555"/>
    </row>
    <row r="13625" spans="1:1">
      <c r="A13625" s="555"/>
    </row>
    <row r="13626" spans="1:1">
      <c r="A13626" s="555"/>
    </row>
    <row r="13627" spans="1:1">
      <c r="A13627" s="555"/>
    </row>
    <row r="13628" spans="1:1">
      <c r="A13628" s="555"/>
    </row>
    <row r="13629" spans="1:1">
      <c r="A13629" s="555"/>
    </row>
    <row r="13630" spans="1:1">
      <c r="A13630" s="555"/>
    </row>
    <row r="13631" spans="1:1">
      <c r="A13631" s="555"/>
    </row>
    <row r="13632" spans="1:1">
      <c r="A13632" s="555"/>
    </row>
    <row r="13633" spans="1:1">
      <c r="A13633" s="555"/>
    </row>
    <row r="13634" spans="1:1">
      <c r="A13634" s="555"/>
    </row>
    <row r="13635" spans="1:1">
      <c r="A13635" s="555"/>
    </row>
    <row r="13636" spans="1:1">
      <c r="A13636" s="555"/>
    </row>
    <row r="13637" spans="1:1">
      <c r="A13637" s="555"/>
    </row>
    <row r="13638" spans="1:1">
      <c r="A13638" s="555"/>
    </row>
    <row r="13639" spans="1:1">
      <c r="A13639" s="555"/>
    </row>
    <row r="13640" spans="1:1">
      <c r="A13640" s="555"/>
    </row>
    <row r="13641" spans="1:1">
      <c r="A13641" s="555"/>
    </row>
    <row r="13642" spans="1:1">
      <c r="A13642" s="555"/>
    </row>
    <row r="13643" spans="1:1">
      <c r="A13643" s="555"/>
    </row>
    <row r="13644" spans="1:1">
      <c r="A13644" s="555"/>
    </row>
    <row r="13645" spans="1:1">
      <c r="A13645" s="555"/>
    </row>
    <row r="13646" spans="1:1">
      <c r="A13646" s="555"/>
    </row>
    <row r="13647" spans="1:1">
      <c r="A13647" s="555"/>
    </row>
    <row r="13648" spans="1:1">
      <c r="A13648" s="555"/>
    </row>
    <row r="13649" spans="1:1">
      <c r="A13649" s="555"/>
    </row>
    <row r="13650" spans="1:1">
      <c r="A13650" s="555"/>
    </row>
    <row r="13651" spans="1:1">
      <c r="A13651" s="555"/>
    </row>
    <row r="13652" spans="1:1">
      <c r="A13652" s="555"/>
    </row>
    <row r="13653" spans="1:1">
      <c r="A13653" s="555"/>
    </row>
    <row r="13654" spans="1:1">
      <c r="A13654" s="555"/>
    </row>
    <row r="13655" spans="1:1">
      <c r="A13655" s="555"/>
    </row>
    <row r="13656" spans="1:1">
      <c r="A13656" s="555"/>
    </row>
    <row r="13657" spans="1:1">
      <c r="A13657" s="555"/>
    </row>
    <row r="13658" spans="1:1">
      <c r="A13658" s="555"/>
    </row>
    <row r="13659" spans="1:1">
      <c r="A13659" s="555"/>
    </row>
    <row r="13660" spans="1:1">
      <c r="A13660" s="555"/>
    </row>
    <row r="13661" spans="1:1">
      <c r="A13661" s="555"/>
    </row>
    <row r="13662" spans="1:1">
      <c r="A13662" s="555"/>
    </row>
    <row r="13663" spans="1:1">
      <c r="A13663" s="555"/>
    </row>
    <row r="13664" spans="1:1">
      <c r="A13664" s="555"/>
    </row>
    <row r="13665" spans="1:1">
      <c r="A13665" s="555"/>
    </row>
    <row r="13666" spans="1:1">
      <c r="A13666" s="555"/>
    </row>
    <row r="13667" spans="1:1">
      <c r="A13667" s="555"/>
    </row>
    <row r="13668" spans="1:1">
      <c r="A13668" s="555"/>
    </row>
    <row r="13669" spans="1:1">
      <c r="A13669" s="555"/>
    </row>
    <row r="13670" spans="1:1">
      <c r="A13670" s="555"/>
    </row>
    <row r="13671" spans="1:1">
      <c r="A13671" s="555"/>
    </row>
    <row r="13672" spans="1:1">
      <c r="A13672" s="555"/>
    </row>
    <row r="13673" spans="1:1">
      <c r="A13673" s="555"/>
    </row>
    <row r="13674" spans="1:1">
      <c r="A13674" s="555"/>
    </row>
    <row r="13675" spans="1:1">
      <c r="A13675" s="555"/>
    </row>
    <row r="13676" spans="1:1">
      <c r="A13676" s="555"/>
    </row>
    <row r="13677" spans="1:1">
      <c r="A13677" s="555"/>
    </row>
    <row r="13678" spans="1:1">
      <c r="A13678" s="555"/>
    </row>
    <row r="13679" spans="1:1">
      <c r="A13679" s="555"/>
    </row>
    <row r="13680" spans="1:1">
      <c r="A13680" s="555"/>
    </row>
    <row r="13681" spans="1:1">
      <c r="A13681" s="555"/>
    </row>
    <row r="13682" spans="1:1">
      <c r="A13682" s="555"/>
    </row>
    <row r="13683" spans="1:1">
      <c r="A13683" s="555"/>
    </row>
    <row r="13684" spans="1:1">
      <c r="A13684" s="555"/>
    </row>
    <row r="13685" spans="1:1">
      <c r="A13685" s="555"/>
    </row>
    <row r="13686" spans="1:1">
      <c r="A13686" s="555"/>
    </row>
    <row r="13687" spans="1:1">
      <c r="A13687" s="555"/>
    </row>
    <row r="13688" spans="1:1">
      <c r="A13688" s="555"/>
    </row>
    <row r="13689" spans="1:1">
      <c r="A13689" s="555"/>
    </row>
    <row r="13690" spans="1:1">
      <c r="A13690" s="555"/>
    </row>
    <row r="13691" spans="1:1">
      <c r="A13691" s="555"/>
    </row>
    <row r="13692" spans="1:1">
      <c r="A13692" s="555"/>
    </row>
    <row r="13693" spans="1:1">
      <c r="A13693" s="555"/>
    </row>
    <row r="13694" spans="1:1">
      <c r="A13694" s="555"/>
    </row>
    <row r="13695" spans="1:1">
      <c r="A13695" s="555"/>
    </row>
    <row r="13696" spans="1:1">
      <c r="A13696" s="555"/>
    </row>
    <row r="13697" spans="1:1">
      <c r="A13697" s="555"/>
    </row>
    <row r="13698" spans="1:1">
      <c r="A13698" s="555"/>
    </row>
    <row r="13699" spans="1:1">
      <c r="A13699" s="555"/>
    </row>
    <row r="13700" spans="1:1">
      <c r="A13700" s="555"/>
    </row>
    <row r="13701" spans="1:1">
      <c r="A13701" s="555"/>
    </row>
    <row r="13702" spans="1:1">
      <c r="A13702" s="555"/>
    </row>
    <row r="13703" spans="1:1">
      <c r="A13703" s="555"/>
    </row>
    <row r="13704" spans="1:1">
      <c r="A13704" s="555"/>
    </row>
    <row r="13705" spans="1:1">
      <c r="A13705" s="555"/>
    </row>
    <row r="13706" spans="1:1">
      <c r="A13706" s="555"/>
    </row>
    <row r="13707" spans="1:1">
      <c r="A13707" s="555"/>
    </row>
    <row r="13708" spans="1:1">
      <c r="A13708" s="555"/>
    </row>
    <row r="13709" spans="1:1">
      <c r="A13709" s="555"/>
    </row>
    <row r="13710" spans="1:1">
      <c r="A13710" s="555"/>
    </row>
    <row r="13711" spans="1:1">
      <c r="A13711" s="555"/>
    </row>
    <row r="13712" spans="1:1">
      <c r="A13712" s="555"/>
    </row>
    <row r="13713" spans="1:1">
      <c r="A13713" s="555"/>
    </row>
    <row r="13714" spans="1:1">
      <c r="A13714" s="555"/>
    </row>
    <row r="13715" spans="1:1">
      <c r="A13715" s="555"/>
    </row>
    <row r="13716" spans="1:1">
      <c r="A13716" s="555"/>
    </row>
    <row r="13717" spans="1:1">
      <c r="A13717" s="555"/>
    </row>
    <row r="13718" spans="1:1">
      <c r="A13718" s="555"/>
    </row>
    <row r="13719" spans="1:1">
      <c r="A13719" s="555"/>
    </row>
    <row r="13720" spans="1:1">
      <c r="A13720" s="555"/>
    </row>
    <row r="13721" spans="1:1">
      <c r="A13721" s="555"/>
    </row>
    <row r="13722" spans="1:1">
      <c r="A13722" s="555"/>
    </row>
    <row r="13723" spans="1:1">
      <c r="A13723" s="555"/>
    </row>
    <row r="13724" spans="1:1">
      <c r="A13724" s="555"/>
    </row>
    <row r="13725" spans="1:1">
      <c r="A13725" s="555"/>
    </row>
    <row r="13726" spans="1:1">
      <c r="A13726" s="555"/>
    </row>
    <row r="13727" spans="1:1">
      <c r="A13727" s="555"/>
    </row>
    <row r="13728" spans="1:1">
      <c r="A13728" s="555"/>
    </row>
    <row r="13729" spans="1:1">
      <c r="A13729" s="555"/>
    </row>
    <row r="13730" spans="1:1">
      <c r="A13730" s="555"/>
    </row>
    <row r="13731" spans="1:1">
      <c r="A13731" s="555"/>
    </row>
    <row r="13732" spans="1:1">
      <c r="A13732" s="555"/>
    </row>
    <row r="13733" spans="1:1">
      <c r="A13733" s="555"/>
    </row>
    <row r="13734" spans="1:1">
      <c r="A13734" s="555"/>
    </row>
    <row r="13735" spans="1:1">
      <c r="A13735" s="555"/>
    </row>
    <row r="13736" spans="1:1">
      <c r="A13736" s="555"/>
    </row>
    <row r="13737" spans="1:1">
      <c r="A13737" s="555"/>
    </row>
    <row r="13738" spans="1:1">
      <c r="A13738" s="555"/>
    </row>
    <row r="13739" spans="1:1">
      <c r="A13739" s="555"/>
    </row>
    <row r="13740" spans="1:1">
      <c r="A13740" s="555"/>
    </row>
    <row r="13741" spans="1:1">
      <c r="A13741" s="555"/>
    </row>
    <row r="13742" spans="1:1">
      <c r="A13742" s="555"/>
    </row>
    <row r="13743" spans="1:1">
      <c r="A13743" s="555"/>
    </row>
    <row r="13744" spans="1:1">
      <c r="A13744" s="555"/>
    </row>
    <row r="13745" spans="1:1">
      <c r="A13745" s="555"/>
    </row>
    <row r="13746" spans="1:1">
      <c r="A13746" s="555"/>
    </row>
    <row r="13747" spans="1:1">
      <c r="A13747" s="555"/>
    </row>
    <row r="13748" spans="1:1">
      <c r="A13748" s="555"/>
    </row>
    <row r="13749" spans="1:1">
      <c r="A13749" s="555"/>
    </row>
    <row r="13750" spans="1:1">
      <c r="A13750" s="555"/>
    </row>
    <row r="13751" spans="1:1">
      <c r="A13751" s="555"/>
    </row>
    <row r="13752" spans="1:1">
      <c r="A13752" s="555"/>
    </row>
    <row r="13753" spans="1:1">
      <c r="A13753" s="555"/>
    </row>
    <row r="13754" spans="1:1">
      <c r="A13754" s="555"/>
    </row>
    <row r="13755" spans="1:1">
      <c r="A13755" s="555"/>
    </row>
    <row r="13756" spans="1:1">
      <c r="A13756" s="555"/>
    </row>
    <row r="13757" spans="1:1">
      <c r="A13757" s="555"/>
    </row>
    <row r="13758" spans="1:1">
      <c r="A13758" s="555"/>
    </row>
    <row r="13759" spans="1:1">
      <c r="A13759" s="555"/>
    </row>
    <row r="13760" spans="1:1">
      <c r="A13760" s="555"/>
    </row>
    <row r="13761" spans="1:1">
      <c r="A13761" s="555"/>
    </row>
    <row r="13762" spans="1:1">
      <c r="A13762" s="555"/>
    </row>
    <row r="13763" spans="1:1">
      <c r="A13763" s="555"/>
    </row>
    <row r="13764" spans="1:1">
      <c r="A13764" s="555"/>
    </row>
    <row r="13765" spans="1:1">
      <c r="A13765" s="555"/>
    </row>
    <row r="13766" spans="1:1">
      <c r="A13766" s="555"/>
    </row>
    <row r="13767" spans="1:1">
      <c r="A13767" s="555"/>
    </row>
    <row r="13768" spans="1:1">
      <c r="A13768" s="555"/>
    </row>
    <row r="13769" spans="1:1">
      <c r="A13769" s="555"/>
    </row>
    <row r="13770" spans="1:1">
      <c r="A13770" s="555"/>
    </row>
    <row r="13771" spans="1:1">
      <c r="A13771" s="555"/>
    </row>
    <row r="13772" spans="1:1">
      <c r="A13772" s="555"/>
    </row>
    <row r="13773" spans="1:1">
      <c r="A13773" s="555"/>
    </row>
    <row r="13774" spans="1:1">
      <c r="A13774" s="555"/>
    </row>
    <row r="13775" spans="1:1">
      <c r="A13775" s="555"/>
    </row>
    <row r="13776" spans="1:1">
      <c r="A13776" s="555"/>
    </row>
    <row r="13777" spans="1:1">
      <c r="A13777" s="555"/>
    </row>
    <row r="13778" spans="1:1">
      <c r="A13778" s="555"/>
    </row>
    <row r="13779" spans="1:1">
      <c r="A13779" s="555"/>
    </row>
    <row r="13780" spans="1:1">
      <c r="A13780" s="555"/>
    </row>
    <row r="13781" spans="1:1">
      <c r="A13781" s="555"/>
    </row>
    <row r="13782" spans="1:1">
      <c r="A13782" s="555"/>
    </row>
    <row r="13783" spans="1:1">
      <c r="A13783" s="555"/>
    </row>
    <row r="13784" spans="1:1">
      <c r="A13784" s="555"/>
    </row>
    <row r="13785" spans="1:1">
      <c r="A13785" s="555"/>
    </row>
    <row r="13786" spans="1:1">
      <c r="A13786" s="555"/>
    </row>
    <row r="13787" spans="1:1">
      <c r="A13787" s="555"/>
    </row>
    <row r="13788" spans="1:1">
      <c r="A13788" s="555"/>
    </row>
    <row r="13789" spans="1:1">
      <c r="A13789" s="555"/>
    </row>
    <row r="13790" spans="1:1">
      <c r="A13790" s="555"/>
    </row>
    <row r="13791" spans="1:1">
      <c r="A13791" s="555"/>
    </row>
    <row r="13792" spans="1:1">
      <c r="A13792" s="555"/>
    </row>
    <row r="13793" spans="1:1">
      <c r="A13793" s="555"/>
    </row>
    <row r="13794" spans="1:1">
      <c r="A13794" s="555"/>
    </row>
    <row r="13795" spans="1:1">
      <c r="A13795" s="555"/>
    </row>
    <row r="13796" spans="1:1">
      <c r="A13796" s="555"/>
    </row>
    <row r="13797" spans="1:1">
      <c r="A13797" s="555"/>
    </row>
    <row r="13798" spans="1:1">
      <c r="A13798" s="555"/>
    </row>
    <row r="13799" spans="1:1">
      <c r="A13799" s="555"/>
    </row>
    <row r="13800" spans="1:1">
      <c r="A13800" s="555"/>
    </row>
    <row r="13801" spans="1:1">
      <c r="A13801" s="555"/>
    </row>
    <row r="13802" spans="1:1">
      <c r="A13802" s="555"/>
    </row>
    <row r="13803" spans="1:1">
      <c r="A13803" s="555"/>
    </row>
    <row r="13804" spans="1:1">
      <c r="A13804" s="555"/>
    </row>
    <row r="13805" spans="1:1">
      <c r="A13805" s="555"/>
    </row>
    <row r="13806" spans="1:1">
      <c r="A13806" s="555"/>
    </row>
    <row r="13807" spans="1:1">
      <c r="A13807" s="555"/>
    </row>
    <row r="13808" spans="1:1">
      <c r="A13808" s="555"/>
    </row>
    <row r="13809" spans="1:1">
      <c r="A13809" s="555"/>
    </row>
    <row r="13810" spans="1:1">
      <c r="A13810" s="555"/>
    </row>
    <row r="13811" spans="1:1">
      <c r="A13811" s="555"/>
    </row>
    <row r="13812" spans="1:1">
      <c r="A13812" s="555"/>
    </row>
    <row r="13813" spans="1:1">
      <c r="A13813" s="555"/>
    </row>
    <row r="13814" spans="1:1">
      <c r="A13814" s="555"/>
    </row>
    <row r="13815" spans="1:1">
      <c r="A13815" s="555"/>
    </row>
    <row r="13816" spans="1:1">
      <c r="A13816" s="555"/>
    </row>
    <row r="13817" spans="1:1">
      <c r="A13817" s="555"/>
    </row>
    <row r="13818" spans="1:1">
      <c r="A13818" s="555"/>
    </row>
    <row r="13819" spans="1:1">
      <c r="A13819" s="555"/>
    </row>
    <row r="13820" spans="1:1">
      <c r="A13820" s="555"/>
    </row>
    <row r="13821" spans="1:1">
      <c r="A13821" s="555"/>
    </row>
    <row r="13822" spans="1:1">
      <c r="A13822" s="555"/>
    </row>
    <row r="13823" spans="1:1">
      <c r="A13823" s="555"/>
    </row>
    <row r="13824" spans="1:1">
      <c r="A13824" s="555"/>
    </row>
    <row r="13825" spans="1:1">
      <c r="A13825" s="555"/>
    </row>
    <row r="13826" spans="1:1">
      <c r="A13826" s="555"/>
    </row>
    <row r="13827" spans="1:1">
      <c r="A13827" s="555"/>
    </row>
    <row r="13828" spans="1:1">
      <c r="A13828" s="555"/>
    </row>
    <row r="13829" spans="1:1">
      <c r="A13829" s="555"/>
    </row>
    <row r="13830" spans="1:1">
      <c r="A13830" s="555"/>
    </row>
    <row r="13831" spans="1:1">
      <c r="A13831" s="555"/>
    </row>
    <row r="13832" spans="1:1">
      <c r="A13832" s="555"/>
    </row>
    <row r="13833" spans="1:1">
      <c r="A13833" s="555"/>
    </row>
    <row r="13834" spans="1:1">
      <c r="A13834" s="555"/>
    </row>
    <row r="13835" spans="1:1">
      <c r="A13835" s="555"/>
    </row>
    <row r="13836" spans="1:1">
      <c r="A13836" s="555"/>
    </row>
    <row r="13837" spans="1:1">
      <c r="A13837" s="555"/>
    </row>
    <row r="13838" spans="1:1">
      <c r="A13838" s="555"/>
    </row>
    <row r="13839" spans="1:1">
      <c r="A13839" s="555"/>
    </row>
    <row r="13840" spans="1:1">
      <c r="A13840" s="555"/>
    </row>
    <row r="13841" spans="1:1">
      <c r="A13841" s="555"/>
    </row>
    <row r="13842" spans="1:1">
      <c r="A13842" s="555"/>
    </row>
    <row r="13843" spans="1:1">
      <c r="A13843" s="555"/>
    </row>
    <row r="13844" spans="1:1">
      <c r="A13844" s="555"/>
    </row>
    <row r="13845" spans="1:1">
      <c r="A13845" s="555"/>
    </row>
    <row r="13846" spans="1:1">
      <c r="A13846" s="555"/>
    </row>
    <row r="13847" spans="1:1">
      <c r="A13847" s="555"/>
    </row>
    <row r="13848" spans="1:1">
      <c r="A13848" s="555"/>
    </row>
    <row r="13849" spans="1:1">
      <c r="A13849" s="555"/>
    </row>
    <row r="13850" spans="1:1">
      <c r="A13850" s="555"/>
    </row>
    <row r="13851" spans="1:1">
      <c r="A13851" s="555"/>
    </row>
    <row r="13852" spans="1:1">
      <c r="A13852" s="555"/>
    </row>
    <row r="13853" spans="1:1">
      <c r="A13853" s="555"/>
    </row>
    <row r="13854" spans="1:1">
      <c r="A13854" s="555"/>
    </row>
    <row r="13855" spans="1:1">
      <c r="A13855" s="555"/>
    </row>
    <row r="13856" spans="1:1">
      <c r="A13856" s="555"/>
    </row>
    <row r="13857" spans="1:1">
      <c r="A13857" s="555"/>
    </row>
    <row r="13858" spans="1:1">
      <c r="A13858" s="555"/>
    </row>
    <row r="13859" spans="1:1">
      <c r="A13859" s="555"/>
    </row>
    <row r="13860" spans="1:1">
      <c r="A13860" s="555"/>
    </row>
    <row r="13861" spans="1:1">
      <c r="A13861" s="555"/>
    </row>
    <row r="13862" spans="1:1">
      <c r="A13862" s="555"/>
    </row>
    <row r="13863" spans="1:1">
      <c r="A13863" s="555"/>
    </row>
    <row r="13864" spans="1:1">
      <c r="A13864" s="555"/>
    </row>
    <row r="13865" spans="1:1">
      <c r="A13865" s="555"/>
    </row>
    <row r="13866" spans="1:1">
      <c r="A13866" s="555"/>
    </row>
    <row r="13867" spans="1:1">
      <c r="A13867" s="555"/>
    </row>
    <row r="13868" spans="1:1">
      <c r="A13868" s="555"/>
    </row>
    <row r="13869" spans="1:1">
      <c r="A13869" s="555"/>
    </row>
    <row r="13870" spans="1:1">
      <c r="A13870" s="555"/>
    </row>
    <row r="13871" spans="1:1">
      <c r="A13871" s="555"/>
    </row>
    <row r="13872" spans="1:1">
      <c r="A13872" s="555"/>
    </row>
    <row r="13873" spans="1:1">
      <c r="A13873" s="555"/>
    </row>
    <row r="13874" spans="1:1">
      <c r="A13874" s="555"/>
    </row>
    <row r="13875" spans="1:1">
      <c r="A13875" s="555"/>
    </row>
    <row r="13876" spans="1:1">
      <c r="A13876" s="555"/>
    </row>
    <row r="13877" spans="1:1">
      <c r="A13877" s="555"/>
    </row>
    <row r="13878" spans="1:1">
      <c r="A13878" s="555"/>
    </row>
    <row r="13879" spans="1:1">
      <c r="A13879" s="555"/>
    </row>
    <row r="13880" spans="1:1">
      <c r="A13880" s="555"/>
    </row>
    <row r="13881" spans="1:1">
      <c r="A13881" s="555"/>
    </row>
    <row r="13882" spans="1:1">
      <c r="A13882" s="555"/>
    </row>
    <row r="13883" spans="1:1">
      <c r="A13883" s="555"/>
    </row>
    <row r="13884" spans="1:1">
      <c r="A13884" s="555"/>
    </row>
    <row r="13885" spans="1:1">
      <c r="A13885" s="555"/>
    </row>
    <row r="13886" spans="1:1">
      <c r="A13886" s="555"/>
    </row>
    <row r="13887" spans="1:1">
      <c r="A13887" s="555"/>
    </row>
    <row r="13888" spans="1:1">
      <c r="A13888" s="555"/>
    </row>
    <row r="13889" spans="1:1">
      <c r="A13889" s="555"/>
    </row>
    <row r="13890" spans="1:1">
      <c r="A13890" s="555"/>
    </row>
    <row r="13891" spans="1:1">
      <c r="A13891" s="555"/>
    </row>
    <row r="13892" spans="1:1">
      <c r="A13892" s="555"/>
    </row>
    <row r="13893" spans="1:1">
      <c r="A13893" s="555"/>
    </row>
    <row r="13894" spans="1:1">
      <c r="A13894" s="555"/>
    </row>
    <row r="13895" spans="1:1">
      <c r="A13895" s="555"/>
    </row>
    <row r="13896" spans="1:1">
      <c r="A13896" s="555"/>
    </row>
    <row r="13897" spans="1:1">
      <c r="A13897" s="555"/>
    </row>
    <row r="13898" spans="1:1">
      <c r="A13898" s="555"/>
    </row>
    <row r="13899" spans="1:1">
      <c r="A13899" s="555"/>
    </row>
    <row r="13900" spans="1:1">
      <c r="A13900" s="555"/>
    </row>
    <row r="13901" spans="1:1">
      <c r="A13901" s="555"/>
    </row>
    <row r="13902" spans="1:1">
      <c r="A13902" s="555"/>
    </row>
    <row r="13903" spans="1:1">
      <c r="A13903" s="555"/>
    </row>
    <row r="13904" spans="1:1">
      <c r="A13904" s="555"/>
    </row>
    <row r="13905" spans="1:1">
      <c r="A13905" s="555"/>
    </row>
    <row r="13906" spans="1:1">
      <c r="A13906" s="555"/>
    </row>
    <row r="13907" spans="1:1">
      <c r="A13907" s="555"/>
    </row>
    <row r="13908" spans="1:1">
      <c r="A13908" s="555"/>
    </row>
    <row r="13909" spans="1:1">
      <c r="A13909" s="555"/>
    </row>
    <row r="13910" spans="1:1">
      <c r="A13910" s="555"/>
    </row>
    <row r="13911" spans="1:1">
      <c r="A13911" s="555"/>
    </row>
    <row r="13912" spans="1:1">
      <c r="A13912" s="555"/>
    </row>
    <row r="13913" spans="1:1">
      <c r="A13913" s="555"/>
    </row>
    <row r="13914" spans="1:1">
      <c r="A13914" s="555"/>
    </row>
    <row r="13915" spans="1:1">
      <c r="A13915" s="555"/>
    </row>
    <row r="13916" spans="1:1">
      <c r="A13916" s="555"/>
    </row>
    <row r="13917" spans="1:1">
      <c r="A13917" s="555"/>
    </row>
    <row r="13918" spans="1:1">
      <c r="A13918" s="555"/>
    </row>
    <row r="13919" spans="1:1">
      <c r="A13919" s="555"/>
    </row>
    <row r="13920" spans="1:1">
      <c r="A13920" s="555"/>
    </row>
    <row r="13921" spans="1:1">
      <c r="A13921" s="555"/>
    </row>
    <row r="13922" spans="1:1">
      <c r="A13922" s="555"/>
    </row>
    <row r="13923" spans="1:1">
      <c r="A13923" s="555"/>
    </row>
    <row r="13924" spans="1:1">
      <c r="A13924" s="555"/>
    </row>
    <row r="13925" spans="1:1">
      <c r="A13925" s="555"/>
    </row>
    <row r="13926" spans="1:1">
      <c r="A13926" s="555"/>
    </row>
    <row r="13927" spans="1:1">
      <c r="A13927" s="555"/>
    </row>
    <row r="13928" spans="1:1">
      <c r="A13928" s="555"/>
    </row>
    <row r="13929" spans="1:1">
      <c r="A13929" s="555"/>
    </row>
    <row r="13930" spans="1:1">
      <c r="A13930" s="555"/>
    </row>
    <row r="13931" spans="1:1">
      <c r="A13931" s="555"/>
    </row>
    <row r="13932" spans="1:1">
      <c r="A13932" s="555"/>
    </row>
    <row r="13933" spans="1:1">
      <c r="A13933" s="555"/>
    </row>
    <row r="13934" spans="1:1">
      <c r="A13934" s="555"/>
    </row>
    <row r="13935" spans="1:1">
      <c r="A13935" s="555"/>
    </row>
    <row r="13936" spans="1:1">
      <c r="A13936" s="555"/>
    </row>
    <row r="13937" spans="1:1">
      <c r="A13937" s="555"/>
    </row>
    <row r="13938" spans="1:1">
      <c r="A13938" s="555"/>
    </row>
    <row r="13939" spans="1:1">
      <c r="A13939" s="555"/>
    </row>
    <row r="13940" spans="1:1">
      <c r="A13940" s="555"/>
    </row>
    <row r="13941" spans="1:1">
      <c r="A13941" s="555"/>
    </row>
    <row r="13942" spans="1:1">
      <c r="A13942" s="555"/>
    </row>
    <row r="13943" spans="1:1">
      <c r="A13943" s="555"/>
    </row>
    <row r="13944" spans="1:1">
      <c r="A13944" s="555"/>
    </row>
    <row r="13945" spans="1:1">
      <c r="A13945" s="555"/>
    </row>
    <row r="13946" spans="1:1">
      <c r="A13946" s="555"/>
    </row>
    <row r="13947" spans="1:1">
      <c r="A13947" s="555"/>
    </row>
    <row r="13948" spans="1:1">
      <c r="A13948" s="555"/>
    </row>
    <row r="13949" spans="1:1">
      <c r="A13949" s="555"/>
    </row>
    <row r="13950" spans="1:1">
      <c r="A13950" s="555"/>
    </row>
    <row r="13951" spans="1:1">
      <c r="A13951" s="555"/>
    </row>
    <row r="13952" spans="1:1">
      <c r="A13952" s="555"/>
    </row>
    <row r="13953" spans="1:1">
      <c r="A13953" s="555"/>
    </row>
    <row r="13954" spans="1:1">
      <c r="A13954" s="555"/>
    </row>
    <row r="13955" spans="1:1">
      <c r="A13955" s="555"/>
    </row>
    <row r="13956" spans="1:1">
      <c r="A13956" s="555"/>
    </row>
    <row r="13957" spans="1:1">
      <c r="A13957" s="555"/>
    </row>
    <row r="13958" spans="1:1">
      <c r="A13958" s="555"/>
    </row>
    <row r="13959" spans="1:1">
      <c r="A13959" s="555"/>
    </row>
    <row r="13960" spans="1:1">
      <c r="A13960" s="555"/>
    </row>
    <row r="13961" spans="1:1">
      <c r="A13961" s="555"/>
    </row>
    <row r="13962" spans="1:1">
      <c r="A13962" s="555"/>
    </row>
    <row r="13963" spans="1:1">
      <c r="A13963" s="555"/>
    </row>
    <row r="13964" spans="1:1">
      <c r="A13964" s="555"/>
    </row>
    <row r="13965" spans="1:1">
      <c r="A13965" s="555"/>
    </row>
    <row r="13966" spans="1:1">
      <c r="A13966" s="555"/>
    </row>
    <row r="13967" spans="1:1">
      <c r="A13967" s="555"/>
    </row>
    <row r="13968" spans="1:1">
      <c r="A13968" s="555"/>
    </row>
    <row r="13969" spans="1:1">
      <c r="A13969" s="555"/>
    </row>
    <row r="13970" spans="1:1">
      <c r="A13970" s="555"/>
    </row>
    <row r="13971" spans="1:1">
      <c r="A13971" s="555"/>
    </row>
    <row r="13972" spans="1:1">
      <c r="A13972" s="555"/>
    </row>
    <row r="13973" spans="1:1">
      <c r="A13973" s="555"/>
    </row>
    <row r="13974" spans="1:1">
      <c r="A13974" s="555"/>
    </row>
    <row r="13975" spans="1:1">
      <c r="A13975" s="555"/>
    </row>
    <row r="13976" spans="1:1">
      <c r="A13976" s="555"/>
    </row>
    <row r="13977" spans="1:1">
      <c r="A13977" s="555"/>
    </row>
    <row r="13978" spans="1:1">
      <c r="A13978" s="555"/>
    </row>
    <row r="13979" spans="1:1">
      <c r="A13979" s="555"/>
    </row>
    <row r="13980" spans="1:1">
      <c r="A13980" s="555"/>
    </row>
    <row r="13981" spans="1:1">
      <c r="A13981" s="555"/>
    </row>
    <row r="13982" spans="1:1">
      <c r="A13982" s="555"/>
    </row>
    <row r="13983" spans="1:1">
      <c r="A13983" s="555"/>
    </row>
    <row r="13984" spans="1:1">
      <c r="A13984" s="555"/>
    </row>
    <row r="13985" spans="1:1">
      <c r="A13985" s="555"/>
    </row>
    <row r="13986" spans="1:1">
      <c r="A13986" s="555"/>
    </row>
    <row r="13987" spans="1:1">
      <c r="A13987" s="555"/>
    </row>
    <row r="13988" spans="1:1">
      <c r="A13988" s="555"/>
    </row>
    <row r="13989" spans="1:1">
      <c r="A13989" s="555"/>
    </row>
    <row r="13990" spans="1:1">
      <c r="A13990" s="555"/>
    </row>
    <row r="13991" spans="1:1">
      <c r="A13991" s="555"/>
    </row>
    <row r="13992" spans="1:1">
      <c r="A13992" s="555"/>
    </row>
    <row r="13993" spans="1:1">
      <c r="A13993" s="555"/>
    </row>
    <row r="13994" spans="1:1">
      <c r="A13994" s="555"/>
    </row>
    <row r="13995" spans="1:1">
      <c r="A13995" s="555"/>
    </row>
    <row r="13996" spans="1:1">
      <c r="A13996" s="555"/>
    </row>
    <row r="13997" spans="1:1">
      <c r="A13997" s="555"/>
    </row>
    <row r="13998" spans="1:1">
      <c r="A13998" s="555"/>
    </row>
    <row r="13999" spans="1:1">
      <c r="A13999" s="555"/>
    </row>
    <row r="14000" spans="1:1">
      <c r="A14000" s="555"/>
    </row>
    <row r="14001" spans="1:1">
      <c r="A14001" s="555"/>
    </row>
    <row r="14002" spans="1:1">
      <c r="A14002" s="555"/>
    </row>
    <row r="14003" spans="1:1">
      <c r="A14003" s="555"/>
    </row>
    <row r="14004" spans="1:1">
      <c r="A14004" s="555"/>
    </row>
    <row r="14005" spans="1:1">
      <c r="A14005" s="555"/>
    </row>
    <row r="14006" spans="1:1">
      <c r="A14006" s="555"/>
    </row>
    <row r="14007" spans="1:1">
      <c r="A14007" s="555"/>
    </row>
    <row r="14008" spans="1:1">
      <c r="A14008" s="555"/>
    </row>
    <row r="14009" spans="1:1">
      <c r="A14009" s="555"/>
    </row>
    <row r="14010" spans="1:1">
      <c r="A14010" s="555"/>
    </row>
    <row r="14011" spans="1:1">
      <c r="A14011" s="555"/>
    </row>
    <row r="14012" spans="1:1">
      <c r="A14012" s="555"/>
    </row>
    <row r="14013" spans="1:1">
      <c r="A14013" s="555"/>
    </row>
    <row r="14014" spans="1:1">
      <c r="A14014" s="555"/>
    </row>
    <row r="14015" spans="1:1">
      <c r="A14015" s="555"/>
    </row>
    <row r="14016" spans="1:1">
      <c r="A14016" s="555"/>
    </row>
    <row r="14017" spans="1:1">
      <c r="A14017" s="555"/>
    </row>
    <row r="14018" spans="1:1">
      <c r="A14018" s="555"/>
    </row>
    <row r="14019" spans="1:1">
      <c r="A14019" s="555"/>
    </row>
    <row r="14020" spans="1:1">
      <c r="A14020" s="555"/>
    </row>
    <row r="14021" spans="1:1">
      <c r="A14021" s="555"/>
    </row>
    <row r="14022" spans="1:1">
      <c r="A14022" s="555"/>
    </row>
    <row r="14023" spans="1:1">
      <c r="A14023" s="555"/>
    </row>
    <row r="14024" spans="1:1">
      <c r="A14024" s="555"/>
    </row>
    <row r="14025" spans="1:1">
      <c r="A14025" s="555"/>
    </row>
    <row r="14026" spans="1:1">
      <c r="A14026" s="555"/>
    </row>
    <row r="14027" spans="1:1">
      <c r="A14027" s="555"/>
    </row>
    <row r="14028" spans="1:1">
      <c r="A14028" s="555"/>
    </row>
    <row r="14029" spans="1:1">
      <c r="A14029" s="555"/>
    </row>
    <row r="14030" spans="1:1">
      <c r="A14030" s="555"/>
    </row>
    <row r="14031" spans="1:1">
      <c r="A14031" s="555"/>
    </row>
    <row r="14032" spans="1:1">
      <c r="A14032" s="555"/>
    </row>
    <row r="14033" spans="1:1">
      <c r="A14033" s="555"/>
    </row>
    <row r="14034" spans="1:1">
      <c r="A14034" s="555"/>
    </row>
    <row r="14035" spans="1:1">
      <c r="A14035" s="555"/>
    </row>
    <row r="14036" spans="1:1">
      <c r="A14036" s="555"/>
    </row>
    <row r="14037" spans="1:1">
      <c r="A14037" s="555"/>
    </row>
    <row r="14038" spans="1:1">
      <c r="A14038" s="555"/>
    </row>
    <row r="14039" spans="1:1">
      <c r="A14039" s="555"/>
    </row>
    <row r="14040" spans="1:1">
      <c r="A14040" s="555"/>
    </row>
    <row r="14041" spans="1:1">
      <c r="A14041" s="555"/>
    </row>
    <row r="14042" spans="1:1">
      <c r="A14042" s="555"/>
    </row>
    <row r="14043" spans="1:1">
      <c r="A14043" s="555"/>
    </row>
    <row r="14044" spans="1:1">
      <c r="A14044" s="555"/>
    </row>
    <row r="14045" spans="1:1">
      <c r="A14045" s="555"/>
    </row>
    <row r="14046" spans="1:1">
      <c r="A14046" s="555"/>
    </row>
    <row r="14047" spans="1:1">
      <c r="A14047" s="555"/>
    </row>
    <row r="14048" spans="1:1">
      <c r="A14048" s="555"/>
    </row>
    <row r="14049" spans="1:1">
      <c r="A14049" s="555"/>
    </row>
    <row r="14050" spans="1:1">
      <c r="A14050" s="555"/>
    </row>
    <row r="14051" spans="1:1">
      <c r="A14051" s="555"/>
    </row>
    <row r="14052" spans="1:1">
      <c r="A14052" s="555"/>
    </row>
    <row r="14053" spans="1:1">
      <c r="A14053" s="555"/>
    </row>
    <row r="14054" spans="1:1">
      <c r="A14054" s="555"/>
    </row>
    <row r="14055" spans="1:1">
      <c r="A14055" s="555"/>
    </row>
    <row r="14056" spans="1:1">
      <c r="A14056" s="555"/>
    </row>
    <row r="14057" spans="1:1">
      <c r="A14057" s="555"/>
    </row>
    <row r="14058" spans="1:1">
      <c r="A14058" s="555"/>
    </row>
    <row r="14059" spans="1:1">
      <c r="A14059" s="555"/>
    </row>
    <row r="14060" spans="1:1">
      <c r="A14060" s="555"/>
    </row>
    <row r="14061" spans="1:1">
      <c r="A14061" s="555"/>
    </row>
    <row r="14062" spans="1:1">
      <c r="A14062" s="555"/>
    </row>
    <row r="14063" spans="1:1">
      <c r="A14063" s="555"/>
    </row>
    <row r="14064" spans="1:1">
      <c r="A14064" s="555"/>
    </row>
    <row r="14065" spans="1:1">
      <c r="A14065" s="555"/>
    </row>
    <row r="14066" spans="1:1">
      <c r="A14066" s="555"/>
    </row>
    <row r="14067" spans="1:1">
      <c r="A14067" s="555"/>
    </row>
    <row r="14068" spans="1:1">
      <c r="A14068" s="555"/>
    </row>
    <row r="14069" spans="1:1">
      <c r="A14069" s="555"/>
    </row>
    <row r="14070" spans="1:1">
      <c r="A14070" s="555"/>
    </row>
    <row r="14071" spans="1:1">
      <c r="A14071" s="555"/>
    </row>
    <row r="14072" spans="1:1">
      <c r="A14072" s="555"/>
    </row>
    <row r="14073" spans="1:1">
      <c r="A14073" s="555"/>
    </row>
    <row r="14074" spans="1:1">
      <c r="A14074" s="555"/>
    </row>
    <row r="14075" spans="1:1">
      <c r="A14075" s="555"/>
    </row>
    <row r="14076" spans="1:1">
      <c r="A14076" s="555"/>
    </row>
    <row r="14077" spans="1:1">
      <c r="A14077" s="555"/>
    </row>
    <row r="14078" spans="1:1">
      <c r="A14078" s="555"/>
    </row>
    <row r="14079" spans="1:1">
      <c r="A14079" s="555"/>
    </row>
    <row r="14080" spans="1:1">
      <c r="A14080" s="555"/>
    </row>
    <row r="14081" spans="1:1">
      <c r="A14081" s="555"/>
    </row>
    <row r="14082" spans="1:1">
      <c r="A14082" s="555"/>
    </row>
    <row r="14083" spans="1:1">
      <c r="A14083" s="555"/>
    </row>
    <row r="14084" spans="1:1">
      <c r="A14084" s="555"/>
    </row>
    <row r="14085" spans="1:1">
      <c r="A14085" s="555"/>
    </row>
    <row r="14086" spans="1:1">
      <c r="A14086" s="555"/>
    </row>
    <row r="14087" spans="1:1">
      <c r="A14087" s="555"/>
    </row>
    <row r="14088" spans="1:1">
      <c r="A14088" s="555"/>
    </row>
    <row r="14089" spans="1:1">
      <c r="A14089" s="555"/>
    </row>
    <row r="14090" spans="1:1">
      <c r="A14090" s="555"/>
    </row>
    <row r="14091" spans="1:1">
      <c r="A14091" s="555"/>
    </row>
    <row r="14092" spans="1:1">
      <c r="A14092" s="555"/>
    </row>
    <row r="14093" spans="1:1">
      <c r="A14093" s="555"/>
    </row>
    <row r="14094" spans="1:1">
      <c r="A14094" s="555"/>
    </row>
    <row r="14095" spans="1:1">
      <c r="A14095" s="555"/>
    </row>
    <row r="14096" spans="1:1">
      <c r="A14096" s="555"/>
    </row>
    <row r="14097" spans="1:1">
      <c r="A14097" s="555"/>
    </row>
    <row r="14098" spans="1:1">
      <c r="A14098" s="555"/>
    </row>
    <row r="14099" spans="1:1">
      <c r="A14099" s="555"/>
    </row>
    <row r="14100" spans="1:1">
      <c r="A14100" s="555"/>
    </row>
    <row r="14101" spans="1:1">
      <c r="A14101" s="555"/>
    </row>
    <row r="14102" spans="1:1">
      <c r="A14102" s="555"/>
    </row>
    <row r="14103" spans="1:1">
      <c r="A14103" s="555"/>
    </row>
    <row r="14104" spans="1:1">
      <c r="A14104" s="555"/>
    </row>
    <row r="14105" spans="1:1">
      <c r="A14105" s="555"/>
    </row>
    <row r="14106" spans="1:1">
      <c r="A14106" s="555"/>
    </row>
    <row r="14107" spans="1:1">
      <c r="A14107" s="555"/>
    </row>
    <row r="14108" spans="1:1">
      <c r="A14108" s="555"/>
    </row>
    <row r="14109" spans="1:1">
      <c r="A14109" s="555"/>
    </row>
    <row r="14110" spans="1:1">
      <c r="A14110" s="555"/>
    </row>
    <row r="14111" spans="1:1">
      <c r="A14111" s="555"/>
    </row>
    <row r="14112" spans="1:1">
      <c r="A14112" s="555"/>
    </row>
    <row r="14113" spans="1:1">
      <c r="A14113" s="555"/>
    </row>
    <row r="14114" spans="1:1">
      <c r="A14114" s="555"/>
    </row>
    <row r="14115" spans="1:1">
      <c r="A14115" s="555"/>
    </row>
    <row r="14116" spans="1:1">
      <c r="A14116" s="555"/>
    </row>
    <row r="14117" spans="1:1">
      <c r="A14117" s="555"/>
    </row>
    <row r="14118" spans="1:1">
      <c r="A14118" s="555"/>
    </row>
    <row r="14119" spans="1:1">
      <c r="A14119" s="555"/>
    </row>
    <row r="14120" spans="1:1">
      <c r="A14120" s="555"/>
    </row>
    <row r="14121" spans="1:1">
      <c r="A14121" s="555"/>
    </row>
    <row r="14122" spans="1:1">
      <c r="A14122" s="555"/>
    </row>
    <row r="14123" spans="1:1">
      <c r="A14123" s="555"/>
    </row>
    <row r="14124" spans="1:1">
      <c r="A14124" s="555"/>
    </row>
    <row r="14125" spans="1:1">
      <c r="A14125" s="555"/>
    </row>
    <row r="14126" spans="1:1">
      <c r="A14126" s="555"/>
    </row>
    <row r="14127" spans="1:1">
      <c r="A14127" s="555"/>
    </row>
    <row r="14128" spans="1:1">
      <c r="A14128" s="555"/>
    </row>
    <row r="14129" spans="1:1">
      <c r="A14129" s="555"/>
    </row>
    <row r="14130" spans="1:1">
      <c r="A14130" s="555"/>
    </row>
    <row r="14131" spans="1:1">
      <c r="A14131" s="555"/>
    </row>
    <row r="14132" spans="1:1">
      <c r="A14132" s="555"/>
    </row>
    <row r="14133" spans="1:1">
      <c r="A14133" s="555"/>
    </row>
    <row r="14134" spans="1:1">
      <c r="A14134" s="555"/>
    </row>
    <row r="14135" spans="1:1">
      <c r="A14135" s="555"/>
    </row>
    <row r="14136" spans="1:1">
      <c r="A14136" s="555"/>
    </row>
    <row r="14137" spans="1:1">
      <c r="A14137" s="555"/>
    </row>
    <row r="14138" spans="1:1">
      <c r="A14138" s="555"/>
    </row>
    <row r="14139" spans="1:1">
      <c r="A14139" s="555"/>
    </row>
    <row r="14140" spans="1:1">
      <c r="A14140" s="555"/>
    </row>
    <row r="14141" spans="1:1">
      <c r="A14141" s="555"/>
    </row>
    <row r="14142" spans="1:1">
      <c r="A14142" s="555"/>
    </row>
    <row r="14143" spans="1:1">
      <c r="A14143" s="555"/>
    </row>
    <row r="14144" spans="1:1">
      <c r="A14144" s="555"/>
    </row>
    <row r="14145" spans="1:1">
      <c r="A14145" s="555"/>
    </row>
    <row r="14146" spans="1:1">
      <c r="A14146" s="555"/>
    </row>
    <row r="14147" spans="1:1">
      <c r="A14147" s="555"/>
    </row>
    <row r="14148" spans="1:1">
      <c r="A14148" s="555"/>
    </row>
    <row r="14149" spans="1:1">
      <c r="A14149" s="555"/>
    </row>
    <row r="14150" spans="1:1">
      <c r="A14150" s="555"/>
    </row>
    <row r="14151" spans="1:1">
      <c r="A14151" s="555"/>
    </row>
    <row r="14152" spans="1:1">
      <c r="A14152" s="555"/>
    </row>
    <row r="14153" spans="1:1">
      <c r="A14153" s="555"/>
    </row>
    <row r="14154" spans="1:1">
      <c r="A14154" s="555"/>
    </row>
    <row r="14155" spans="1:1">
      <c r="A14155" s="555"/>
    </row>
    <row r="14156" spans="1:1">
      <c r="A14156" s="555"/>
    </row>
    <row r="14157" spans="1:1">
      <c r="A14157" s="555"/>
    </row>
    <row r="14158" spans="1:1">
      <c r="A14158" s="555"/>
    </row>
    <row r="14159" spans="1:1">
      <c r="A14159" s="555"/>
    </row>
    <row r="14160" spans="1:1">
      <c r="A14160" s="555"/>
    </row>
    <row r="14161" spans="1:1">
      <c r="A14161" s="555"/>
    </row>
    <row r="14162" spans="1:1">
      <c r="A14162" s="555"/>
    </row>
    <row r="14163" spans="1:1">
      <c r="A14163" s="555"/>
    </row>
    <row r="14164" spans="1:1">
      <c r="A14164" s="555"/>
    </row>
    <row r="14165" spans="1:1">
      <c r="A14165" s="555"/>
    </row>
    <row r="14166" spans="1:1">
      <c r="A14166" s="555"/>
    </row>
    <row r="14167" spans="1:1">
      <c r="A14167" s="555"/>
    </row>
    <row r="14168" spans="1:1">
      <c r="A14168" s="555"/>
    </row>
    <row r="14169" spans="1:1">
      <c r="A14169" s="555"/>
    </row>
    <row r="14170" spans="1:1">
      <c r="A14170" s="555"/>
    </row>
    <row r="14171" spans="1:1">
      <c r="A14171" s="555"/>
    </row>
    <row r="14172" spans="1:1">
      <c r="A14172" s="555"/>
    </row>
    <row r="14173" spans="1:1">
      <c r="A14173" s="555"/>
    </row>
    <row r="14174" spans="1:1">
      <c r="A14174" s="555"/>
    </row>
    <row r="14175" spans="1:1">
      <c r="A14175" s="555"/>
    </row>
    <row r="14176" spans="1:1">
      <c r="A14176" s="555"/>
    </row>
    <row r="14177" spans="1:1">
      <c r="A14177" s="555"/>
    </row>
    <row r="14178" spans="1:1">
      <c r="A14178" s="555"/>
    </row>
    <row r="14179" spans="1:1">
      <c r="A14179" s="555"/>
    </row>
    <row r="14180" spans="1:1">
      <c r="A14180" s="555"/>
    </row>
    <row r="14181" spans="1:1">
      <c r="A14181" s="555"/>
    </row>
    <row r="14182" spans="1:1">
      <c r="A14182" s="555"/>
    </row>
    <row r="14183" spans="1:1">
      <c r="A14183" s="555"/>
    </row>
    <row r="14184" spans="1:1">
      <c r="A14184" s="555"/>
    </row>
    <row r="14185" spans="1:1">
      <c r="A14185" s="555"/>
    </row>
    <row r="14186" spans="1:1">
      <c r="A14186" s="555"/>
    </row>
    <row r="14187" spans="1:1">
      <c r="A14187" s="555"/>
    </row>
    <row r="14188" spans="1:1">
      <c r="A14188" s="555"/>
    </row>
    <row r="14189" spans="1:1">
      <c r="A14189" s="555"/>
    </row>
    <row r="14190" spans="1:1">
      <c r="A14190" s="555"/>
    </row>
    <row r="14191" spans="1:1">
      <c r="A14191" s="555"/>
    </row>
    <row r="14192" spans="1:1">
      <c r="A14192" s="555"/>
    </row>
    <row r="14193" spans="1:1">
      <c r="A14193" s="555"/>
    </row>
    <row r="14194" spans="1:1">
      <c r="A14194" s="555"/>
    </row>
    <row r="14195" spans="1:1">
      <c r="A14195" s="555"/>
    </row>
    <row r="14196" spans="1:1">
      <c r="A14196" s="555"/>
    </row>
    <row r="14197" spans="1:1">
      <c r="A14197" s="555"/>
    </row>
    <row r="14198" spans="1:1">
      <c r="A14198" s="555"/>
    </row>
    <row r="14199" spans="1:1">
      <c r="A14199" s="555"/>
    </row>
    <row r="14200" spans="1:1">
      <c r="A14200" s="555"/>
    </row>
    <row r="14201" spans="1:1">
      <c r="A14201" s="555"/>
    </row>
    <row r="14202" spans="1:1">
      <c r="A14202" s="555"/>
    </row>
    <row r="14203" spans="1:1">
      <c r="A14203" s="555"/>
    </row>
    <row r="14204" spans="1:1">
      <c r="A14204" s="555"/>
    </row>
    <row r="14205" spans="1:1">
      <c r="A14205" s="555"/>
    </row>
    <row r="14206" spans="1:1">
      <c r="A14206" s="555"/>
    </row>
    <row r="14207" spans="1:1">
      <c r="A14207" s="555"/>
    </row>
    <row r="14208" spans="1:1">
      <c r="A14208" s="555"/>
    </row>
    <row r="14209" spans="1:1">
      <c r="A14209" s="555"/>
    </row>
    <row r="14210" spans="1:1">
      <c r="A14210" s="555"/>
    </row>
    <row r="14211" spans="1:1">
      <c r="A14211" s="555"/>
    </row>
    <row r="14212" spans="1:1">
      <c r="A14212" s="555"/>
    </row>
    <row r="14213" spans="1:1">
      <c r="A14213" s="555"/>
    </row>
    <row r="14214" spans="1:1">
      <c r="A14214" s="555"/>
    </row>
    <row r="14215" spans="1:1">
      <c r="A14215" s="555"/>
    </row>
    <row r="14216" spans="1:1">
      <c r="A14216" s="555"/>
    </row>
    <row r="14217" spans="1:1">
      <c r="A14217" s="555"/>
    </row>
    <row r="14218" spans="1:1">
      <c r="A14218" s="555"/>
    </row>
    <row r="14219" spans="1:1">
      <c r="A14219" s="555"/>
    </row>
    <row r="14220" spans="1:1">
      <c r="A14220" s="555"/>
    </row>
    <row r="14221" spans="1:1">
      <c r="A14221" s="555"/>
    </row>
    <row r="14222" spans="1:1">
      <c r="A14222" s="555"/>
    </row>
    <row r="14223" spans="1:1">
      <c r="A14223" s="555"/>
    </row>
    <row r="14224" spans="1:1">
      <c r="A14224" s="555"/>
    </row>
    <row r="14225" spans="1:1">
      <c r="A14225" s="555"/>
    </row>
    <row r="14226" spans="1:1">
      <c r="A14226" s="555"/>
    </row>
    <row r="14227" spans="1:1">
      <c r="A14227" s="555"/>
    </row>
    <row r="14228" spans="1:1">
      <c r="A14228" s="555"/>
    </row>
    <row r="14229" spans="1:1">
      <c r="A14229" s="555"/>
    </row>
    <row r="14230" spans="1:1">
      <c r="A14230" s="555"/>
    </row>
    <row r="14231" spans="1:1">
      <c r="A14231" s="555"/>
    </row>
    <row r="14232" spans="1:1">
      <c r="A14232" s="555"/>
    </row>
    <row r="14233" spans="1:1">
      <c r="A14233" s="555"/>
    </row>
    <row r="14234" spans="1:1">
      <c r="A14234" s="555"/>
    </row>
    <row r="14235" spans="1:1">
      <c r="A14235" s="555"/>
    </row>
    <row r="14236" spans="1:1">
      <c r="A14236" s="555"/>
    </row>
    <row r="14237" spans="1:1">
      <c r="A14237" s="555"/>
    </row>
    <row r="14238" spans="1:1">
      <c r="A14238" s="555"/>
    </row>
    <row r="14239" spans="1:1">
      <c r="A14239" s="555"/>
    </row>
    <row r="14240" spans="1:1">
      <c r="A14240" s="555"/>
    </row>
    <row r="14241" spans="1:1">
      <c r="A14241" s="555"/>
    </row>
    <row r="14242" spans="1:1">
      <c r="A14242" s="555"/>
    </row>
    <row r="14243" spans="1:1">
      <c r="A14243" s="555"/>
    </row>
    <row r="14244" spans="1:1">
      <c r="A14244" s="555"/>
    </row>
    <row r="14245" spans="1:1">
      <c r="A14245" s="555"/>
    </row>
    <row r="14246" spans="1:1">
      <c r="A14246" s="555"/>
    </row>
    <row r="14247" spans="1:1">
      <c r="A14247" s="555"/>
    </row>
    <row r="14248" spans="1:1">
      <c r="A14248" s="555"/>
    </row>
    <row r="14249" spans="1:1">
      <c r="A14249" s="555"/>
    </row>
    <row r="14250" spans="1:1">
      <c r="A14250" s="555"/>
    </row>
    <row r="14251" spans="1:1">
      <c r="A14251" s="555"/>
    </row>
    <row r="14252" spans="1:1">
      <c r="A14252" s="555"/>
    </row>
    <row r="14253" spans="1:1">
      <c r="A14253" s="555"/>
    </row>
    <row r="14254" spans="1:1">
      <c r="A14254" s="555"/>
    </row>
    <row r="14255" spans="1:1">
      <c r="A14255" s="555"/>
    </row>
    <row r="14256" spans="1:1">
      <c r="A14256" s="555"/>
    </row>
    <row r="14257" spans="1:1">
      <c r="A14257" s="555"/>
    </row>
    <row r="14258" spans="1:1">
      <c r="A14258" s="555"/>
    </row>
    <row r="14259" spans="1:1">
      <c r="A14259" s="555"/>
    </row>
    <row r="14260" spans="1:1">
      <c r="A14260" s="555"/>
    </row>
    <row r="14261" spans="1:1">
      <c r="A14261" s="555"/>
    </row>
    <row r="14262" spans="1:1">
      <c r="A14262" s="555"/>
    </row>
    <row r="14263" spans="1:1">
      <c r="A14263" s="555"/>
    </row>
    <row r="14264" spans="1:1">
      <c r="A14264" s="555"/>
    </row>
    <row r="14265" spans="1:1">
      <c r="A14265" s="555"/>
    </row>
    <row r="14266" spans="1:1">
      <c r="A14266" s="555"/>
    </row>
    <row r="14267" spans="1:1">
      <c r="A14267" s="555"/>
    </row>
    <row r="14268" spans="1:1">
      <c r="A14268" s="555"/>
    </row>
    <row r="14269" spans="1:1">
      <c r="A14269" s="555"/>
    </row>
    <row r="14270" spans="1:1">
      <c r="A14270" s="555"/>
    </row>
    <row r="14271" spans="1:1">
      <c r="A14271" s="555"/>
    </row>
    <row r="14272" spans="1:1">
      <c r="A14272" s="555"/>
    </row>
    <row r="14273" spans="1:1">
      <c r="A14273" s="555"/>
    </row>
    <row r="14274" spans="1:1">
      <c r="A14274" s="555"/>
    </row>
    <row r="14275" spans="1:1">
      <c r="A14275" s="555"/>
    </row>
    <row r="14276" spans="1:1">
      <c r="A14276" s="555"/>
    </row>
    <row r="14277" spans="1:1">
      <c r="A14277" s="555"/>
    </row>
    <row r="14278" spans="1:1">
      <c r="A14278" s="555"/>
    </row>
    <row r="14279" spans="1:1">
      <c r="A14279" s="555"/>
    </row>
    <row r="14280" spans="1:1">
      <c r="A14280" s="555"/>
    </row>
    <row r="14281" spans="1:1">
      <c r="A14281" s="555"/>
    </row>
    <row r="14282" spans="1:1">
      <c r="A14282" s="555"/>
    </row>
    <row r="14283" spans="1:1">
      <c r="A14283" s="555"/>
    </row>
    <row r="14284" spans="1:1">
      <c r="A14284" s="555"/>
    </row>
    <row r="14285" spans="1:1">
      <c r="A14285" s="555"/>
    </row>
    <row r="14286" spans="1:1">
      <c r="A14286" s="555"/>
    </row>
    <row r="14287" spans="1:1">
      <c r="A14287" s="555"/>
    </row>
    <row r="14288" spans="1:1">
      <c r="A14288" s="555"/>
    </row>
    <row r="14289" spans="1:1">
      <c r="A14289" s="555"/>
    </row>
    <row r="14290" spans="1:1">
      <c r="A14290" s="555"/>
    </row>
    <row r="14291" spans="1:1">
      <c r="A14291" s="555"/>
    </row>
    <row r="14292" spans="1:1">
      <c r="A14292" s="555"/>
    </row>
    <row r="14293" spans="1:1">
      <c r="A14293" s="555"/>
    </row>
    <row r="14294" spans="1:1">
      <c r="A14294" s="555"/>
    </row>
    <row r="14295" spans="1:1">
      <c r="A14295" s="555"/>
    </row>
    <row r="14296" spans="1:1">
      <c r="A14296" s="555"/>
    </row>
    <row r="14297" spans="1:1">
      <c r="A14297" s="555"/>
    </row>
    <row r="14298" spans="1:1">
      <c r="A14298" s="555"/>
    </row>
    <row r="14299" spans="1:1">
      <c r="A14299" s="555"/>
    </row>
    <row r="14300" spans="1:1">
      <c r="A14300" s="555"/>
    </row>
    <row r="14301" spans="1:1">
      <c r="A14301" s="555"/>
    </row>
    <row r="14302" spans="1:1">
      <c r="A14302" s="555"/>
    </row>
    <row r="14303" spans="1:1">
      <c r="A14303" s="555"/>
    </row>
    <row r="14304" spans="1:1">
      <c r="A14304" s="555"/>
    </row>
    <row r="14305" spans="1:1">
      <c r="A14305" s="555"/>
    </row>
    <row r="14306" spans="1:1">
      <c r="A14306" s="555"/>
    </row>
    <row r="14307" spans="1:1">
      <c r="A14307" s="555"/>
    </row>
    <row r="14308" spans="1:1">
      <c r="A14308" s="555"/>
    </row>
    <row r="14309" spans="1:1">
      <c r="A14309" s="555"/>
    </row>
    <row r="14310" spans="1:1">
      <c r="A14310" s="555"/>
    </row>
    <row r="14311" spans="1:1">
      <c r="A14311" s="555"/>
    </row>
    <row r="14312" spans="1:1">
      <c r="A14312" s="555"/>
    </row>
    <row r="14313" spans="1:1">
      <c r="A14313" s="555"/>
    </row>
    <row r="14314" spans="1:1">
      <c r="A14314" s="555"/>
    </row>
    <row r="14315" spans="1:1">
      <c r="A14315" s="555"/>
    </row>
    <row r="14316" spans="1:1">
      <c r="A14316" s="555"/>
    </row>
    <row r="14317" spans="1:1">
      <c r="A14317" s="555"/>
    </row>
    <row r="14318" spans="1:1">
      <c r="A14318" s="555"/>
    </row>
    <row r="14319" spans="1:1">
      <c r="A14319" s="555"/>
    </row>
    <row r="14320" spans="1:1">
      <c r="A14320" s="555"/>
    </row>
    <row r="14321" spans="1:1">
      <c r="A14321" s="555"/>
    </row>
    <row r="14322" spans="1:1">
      <c r="A14322" s="555"/>
    </row>
    <row r="14323" spans="1:1">
      <c r="A14323" s="555"/>
    </row>
    <row r="14324" spans="1:1">
      <c r="A14324" s="555"/>
    </row>
    <row r="14325" spans="1:1">
      <c r="A14325" s="555"/>
    </row>
    <row r="14326" spans="1:1">
      <c r="A14326" s="555"/>
    </row>
    <row r="14327" spans="1:1">
      <c r="A14327" s="555"/>
    </row>
    <row r="14328" spans="1:1">
      <c r="A14328" s="555"/>
    </row>
    <row r="14329" spans="1:1">
      <c r="A14329" s="555"/>
    </row>
    <row r="14330" spans="1:1">
      <c r="A14330" s="555"/>
    </row>
    <row r="14331" spans="1:1">
      <c r="A14331" s="555"/>
    </row>
    <row r="14332" spans="1:1">
      <c r="A14332" s="555"/>
    </row>
    <row r="14333" spans="1:1">
      <c r="A14333" s="555"/>
    </row>
    <row r="14334" spans="1:1">
      <c r="A14334" s="555"/>
    </row>
    <row r="14335" spans="1:1">
      <c r="A14335" s="555"/>
    </row>
    <row r="14336" spans="1:1">
      <c r="A14336" s="555"/>
    </row>
    <row r="14337" spans="1:1">
      <c r="A14337" s="555"/>
    </row>
    <row r="14338" spans="1:1">
      <c r="A14338" s="555"/>
    </row>
    <row r="14339" spans="1:1">
      <c r="A14339" s="555"/>
    </row>
    <row r="14340" spans="1:1">
      <c r="A14340" s="555"/>
    </row>
    <row r="14341" spans="1:1">
      <c r="A14341" s="555"/>
    </row>
    <row r="14342" spans="1:1">
      <c r="A14342" s="555"/>
    </row>
    <row r="14343" spans="1:1">
      <c r="A14343" s="555"/>
    </row>
    <row r="14344" spans="1:1">
      <c r="A14344" s="555"/>
    </row>
    <row r="14345" spans="1:1">
      <c r="A14345" s="555"/>
    </row>
    <row r="14346" spans="1:1">
      <c r="A14346" s="555"/>
    </row>
    <row r="14347" spans="1:1">
      <c r="A14347" s="555"/>
    </row>
    <row r="14348" spans="1:1">
      <c r="A14348" s="555"/>
    </row>
    <row r="14349" spans="1:1">
      <c r="A14349" s="555"/>
    </row>
    <row r="14350" spans="1:1">
      <c r="A14350" s="555"/>
    </row>
    <row r="14351" spans="1:1">
      <c r="A14351" s="555"/>
    </row>
    <row r="14352" spans="1:1">
      <c r="A14352" s="555"/>
    </row>
    <row r="14353" spans="1:1">
      <c r="A14353" s="555"/>
    </row>
    <row r="14354" spans="1:1">
      <c r="A14354" s="555"/>
    </row>
    <row r="14355" spans="1:1">
      <c r="A14355" s="555"/>
    </row>
    <row r="14356" spans="1:1">
      <c r="A14356" s="555"/>
    </row>
    <row r="14357" spans="1:1">
      <c r="A14357" s="555"/>
    </row>
    <row r="14358" spans="1:1">
      <c r="A14358" s="555"/>
    </row>
    <row r="14359" spans="1:1">
      <c r="A14359" s="555"/>
    </row>
    <row r="14360" spans="1:1">
      <c r="A14360" s="555"/>
    </row>
    <row r="14361" spans="1:1">
      <c r="A14361" s="555"/>
    </row>
    <row r="14362" spans="1:1">
      <c r="A14362" s="555"/>
    </row>
    <row r="14363" spans="1:1">
      <c r="A14363" s="555"/>
    </row>
    <row r="14364" spans="1:1">
      <c r="A14364" s="555"/>
    </row>
    <row r="14365" spans="1:1">
      <c r="A14365" s="555"/>
    </row>
    <row r="14366" spans="1:1">
      <c r="A14366" s="555"/>
    </row>
    <row r="14367" spans="1:1">
      <c r="A14367" s="555"/>
    </row>
    <row r="14368" spans="1:1">
      <c r="A14368" s="555"/>
    </row>
    <row r="14369" spans="1:1">
      <c r="A14369" s="555"/>
    </row>
    <row r="14370" spans="1:1">
      <c r="A14370" s="555"/>
    </row>
    <row r="14371" spans="1:1">
      <c r="A14371" s="555"/>
    </row>
    <row r="14372" spans="1:1">
      <c r="A14372" s="555"/>
    </row>
    <row r="14373" spans="1:1">
      <c r="A14373" s="555"/>
    </row>
    <row r="14374" spans="1:1">
      <c r="A14374" s="555"/>
    </row>
    <row r="14375" spans="1:1">
      <c r="A14375" s="555"/>
    </row>
    <row r="14376" spans="1:1">
      <c r="A14376" s="555"/>
    </row>
    <row r="14377" spans="1:1">
      <c r="A14377" s="555"/>
    </row>
    <row r="14378" spans="1:1">
      <c r="A14378" s="555"/>
    </row>
    <row r="14379" spans="1:1">
      <c r="A14379" s="555"/>
    </row>
    <row r="14380" spans="1:1">
      <c r="A14380" s="555"/>
    </row>
    <row r="14381" spans="1:1">
      <c r="A14381" s="555"/>
    </row>
    <row r="14382" spans="1:1">
      <c r="A14382" s="555"/>
    </row>
    <row r="14383" spans="1:1">
      <c r="A14383" s="555"/>
    </row>
    <row r="14384" spans="1:1">
      <c r="A14384" s="555"/>
    </row>
    <row r="14385" spans="1:1">
      <c r="A14385" s="555"/>
    </row>
    <row r="14386" spans="1:1">
      <c r="A14386" s="555"/>
    </row>
    <row r="14387" spans="1:1">
      <c r="A14387" s="555"/>
    </row>
    <row r="14388" spans="1:1">
      <c r="A14388" s="555"/>
    </row>
    <row r="14389" spans="1:1">
      <c r="A14389" s="555"/>
    </row>
    <row r="14390" spans="1:1">
      <c r="A14390" s="555"/>
    </row>
    <row r="14391" spans="1:1">
      <c r="A14391" s="555"/>
    </row>
    <row r="14392" spans="1:1">
      <c r="A14392" s="555"/>
    </row>
    <row r="14393" spans="1:1">
      <c r="A14393" s="555"/>
    </row>
    <row r="14394" spans="1:1">
      <c r="A14394" s="555"/>
    </row>
    <row r="14395" spans="1:1">
      <c r="A14395" s="555"/>
    </row>
    <row r="14396" spans="1:1">
      <c r="A14396" s="555"/>
    </row>
    <row r="14397" spans="1:1">
      <c r="A14397" s="555"/>
    </row>
    <row r="14398" spans="1:1">
      <c r="A14398" s="555"/>
    </row>
    <row r="14399" spans="1:1">
      <c r="A14399" s="555"/>
    </row>
    <row r="14400" spans="1:1">
      <c r="A14400" s="555"/>
    </row>
    <row r="14401" spans="1:1">
      <c r="A14401" s="555"/>
    </row>
    <row r="14402" spans="1:1">
      <c r="A14402" s="555"/>
    </row>
    <row r="14403" spans="1:1">
      <c r="A14403" s="555"/>
    </row>
    <row r="14404" spans="1:1">
      <c r="A14404" s="555"/>
    </row>
    <row r="14405" spans="1:1">
      <c r="A14405" s="555"/>
    </row>
    <row r="14406" spans="1:1">
      <c r="A14406" s="555"/>
    </row>
    <row r="14407" spans="1:1">
      <c r="A14407" s="555"/>
    </row>
    <row r="14408" spans="1:1">
      <c r="A14408" s="555"/>
    </row>
    <row r="14409" spans="1:1">
      <c r="A14409" s="555"/>
    </row>
    <row r="14410" spans="1:1">
      <c r="A14410" s="555"/>
    </row>
    <row r="14411" spans="1:1">
      <c r="A14411" s="555"/>
    </row>
    <row r="14412" spans="1:1">
      <c r="A14412" s="555"/>
    </row>
    <row r="14413" spans="1:1">
      <c r="A14413" s="555"/>
    </row>
    <row r="14414" spans="1:1">
      <c r="A14414" s="555"/>
    </row>
    <row r="14415" spans="1:1">
      <c r="A14415" s="555"/>
    </row>
    <row r="14416" spans="1:1">
      <c r="A14416" s="555"/>
    </row>
    <row r="14417" spans="1:1">
      <c r="A14417" s="555"/>
    </row>
    <row r="14418" spans="1:1">
      <c r="A14418" s="555"/>
    </row>
    <row r="14419" spans="1:1">
      <c r="A14419" s="555"/>
    </row>
    <row r="14420" spans="1:1">
      <c r="A14420" s="555"/>
    </row>
    <row r="14421" spans="1:1">
      <c r="A14421" s="555"/>
    </row>
    <row r="14422" spans="1:1">
      <c r="A14422" s="555"/>
    </row>
    <row r="14423" spans="1:1">
      <c r="A14423" s="555"/>
    </row>
    <row r="14424" spans="1:1">
      <c r="A14424" s="555"/>
    </row>
    <row r="14425" spans="1:1">
      <c r="A14425" s="555"/>
    </row>
    <row r="14426" spans="1:1">
      <c r="A14426" s="555"/>
    </row>
    <row r="14427" spans="1:1">
      <c r="A14427" s="555"/>
    </row>
    <row r="14428" spans="1:1">
      <c r="A14428" s="555"/>
    </row>
    <row r="14429" spans="1:1">
      <c r="A14429" s="555"/>
    </row>
    <row r="14430" spans="1:1">
      <c r="A14430" s="555"/>
    </row>
    <row r="14431" spans="1:1">
      <c r="A14431" s="555"/>
    </row>
    <row r="14432" spans="1:1">
      <c r="A14432" s="555"/>
    </row>
    <row r="14433" spans="1:1">
      <c r="A14433" s="555"/>
    </row>
    <row r="14434" spans="1:1">
      <c r="A14434" s="555"/>
    </row>
    <row r="14435" spans="1:1">
      <c r="A14435" s="555"/>
    </row>
    <row r="14436" spans="1:1">
      <c r="A14436" s="555"/>
    </row>
    <row r="14437" spans="1:1">
      <c r="A14437" s="555"/>
    </row>
    <row r="14438" spans="1:1">
      <c r="A14438" s="555"/>
    </row>
    <row r="14439" spans="1:1">
      <c r="A14439" s="555"/>
    </row>
    <row r="14440" spans="1:1">
      <c r="A14440" s="555"/>
    </row>
    <row r="14441" spans="1:1">
      <c r="A14441" s="555"/>
    </row>
    <row r="14442" spans="1:1">
      <c r="A14442" s="555"/>
    </row>
    <row r="14443" spans="1:1">
      <c r="A14443" s="555"/>
    </row>
    <row r="14444" spans="1:1">
      <c r="A14444" s="555"/>
    </row>
    <row r="14445" spans="1:1">
      <c r="A14445" s="555"/>
    </row>
    <row r="14446" spans="1:1">
      <c r="A14446" s="555"/>
    </row>
    <row r="14447" spans="1:1">
      <c r="A14447" s="555"/>
    </row>
    <row r="14448" spans="1:1">
      <c r="A14448" s="555"/>
    </row>
    <row r="14449" spans="1:1">
      <c r="A14449" s="555"/>
    </row>
    <row r="14450" spans="1:1">
      <c r="A14450" s="555"/>
    </row>
    <row r="14451" spans="1:1">
      <c r="A14451" s="555"/>
    </row>
    <row r="14452" spans="1:1">
      <c r="A14452" s="555"/>
    </row>
    <row r="14453" spans="1:1">
      <c r="A14453" s="555"/>
    </row>
    <row r="14454" spans="1:1">
      <c r="A14454" s="555"/>
    </row>
    <row r="14455" spans="1:1">
      <c r="A14455" s="555"/>
    </row>
    <row r="14456" spans="1:1">
      <c r="A14456" s="555"/>
    </row>
    <row r="14457" spans="1:1">
      <c r="A14457" s="555"/>
    </row>
    <row r="14458" spans="1:1">
      <c r="A14458" s="555"/>
    </row>
    <row r="14459" spans="1:1">
      <c r="A14459" s="555"/>
    </row>
    <row r="14460" spans="1:1">
      <c r="A14460" s="555"/>
    </row>
    <row r="14461" spans="1:1">
      <c r="A14461" s="555"/>
    </row>
    <row r="14462" spans="1:1">
      <c r="A14462" s="555"/>
    </row>
    <row r="14463" spans="1:1">
      <c r="A14463" s="555"/>
    </row>
    <row r="14464" spans="1:1">
      <c r="A14464" s="555"/>
    </row>
    <row r="14465" spans="1:1">
      <c r="A14465" s="555"/>
    </row>
    <row r="14466" spans="1:1">
      <c r="A14466" s="555"/>
    </row>
    <row r="14467" spans="1:1">
      <c r="A14467" s="555"/>
    </row>
    <row r="14468" spans="1:1">
      <c r="A14468" s="555"/>
    </row>
    <row r="14469" spans="1:1">
      <c r="A14469" s="555"/>
    </row>
    <row r="14470" spans="1:1">
      <c r="A14470" s="555"/>
    </row>
    <row r="14471" spans="1:1">
      <c r="A14471" s="555"/>
    </row>
    <row r="14472" spans="1:1">
      <c r="A14472" s="555"/>
    </row>
    <row r="14473" spans="1:1">
      <c r="A14473" s="555"/>
    </row>
    <row r="14474" spans="1:1">
      <c r="A14474" s="555"/>
    </row>
    <row r="14475" spans="1:1">
      <c r="A14475" s="555"/>
    </row>
    <row r="14476" spans="1:1">
      <c r="A14476" s="555"/>
    </row>
    <row r="14477" spans="1:1">
      <c r="A14477" s="555"/>
    </row>
    <row r="14478" spans="1:1">
      <c r="A14478" s="555"/>
    </row>
    <row r="14479" spans="1:1">
      <c r="A14479" s="555"/>
    </row>
    <row r="14480" spans="1:1">
      <c r="A14480" s="555"/>
    </row>
    <row r="14481" spans="1:1">
      <c r="A14481" s="555"/>
    </row>
    <row r="14482" spans="1:1">
      <c r="A14482" s="555"/>
    </row>
    <row r="14483" spans="1:1">
      <c r="A14483" s="555"/>
    </row>
    <row r="14484" spans="1:1">
      <c r="A14484" s="555"/>
    </row>
    <row r="14485" spans="1:1">
      <c r="A14485" s="555"/>
    </row>
    <row r="14486" spans="1:1">
      <c r="A14486" s="555"/>
    </row>
    <row r="14487" spans="1:1">
      <c r="A14487" s="555"/>
    </row>
    <row r="14488" spans="1:1">
      <c r="A14488" s="555"/>
    </row>
    <row r="14489" spans="1:1">
      <c r="A14489" s="555"/>
    </row>
    <row r="14490" spans="1:1">
      <c r="A14490" s="555"/>
    </row>
    <row r="14491" spans="1:1">
      <c r="A14491" s="555"/>
    </row>
    <row r="14492" spans="1:1">
      <c r="A14492" s="555"/>
    </row>
    <row r="14493" spans="1:1">
      <c r="A14493" s="555"/>
    </row>
    <row r="14494" spans="1:1">
      <c r="A14494" s="555"/>
    </row>
    <row r="14495" spans="1:1">
      <c r="A14495" s="555"/>
    </row>
    <row r="14496" spans="1:1">
      <c r="A14496" s="555"/>
    </row>
    <row r="14497" spans="1:1">
      <c r="A14497" s="555"/>
    </row>
    <row r="14498" spans="1:1">
      <c r="A14498" s="555"/>
    </row>
    <row r="14499" spans="1:1">
      <c r="A14499" s="555"/>
    </row>
    <row r="14500" spans="1:1">
      <c r="A14500" s="555"/>
    </row>
    <row r="14501" spans="1:1">
      <c r="A14501" s="555"/>
    </row>
    <row r="14502" spans="1:1">
      <c r="A14502" s="555"/>
    </row>
    <row r="14503" spans="1:1">
      <c r="A14503" s="555"/>
    </row>
    <row r="14504" spans="1:1">
      <c r="A14504" s="555"/>
    </row>
    <row r="14505" spans="1:1">
      <c r="A14505" s="555"/>
    </row>
    <row r="14506" spans="1:1">
      <c r="A14506" s="555"/>
    </row>
    <row r="14507" spans="1:1">
      <c r="A14507" s="555"/>
    </row>
    <row r="14508" spans="1:1">
      <c r="A14508" s="555"/>
    </row>
    <row r="14509" spans="1:1">
      <c r="A14509" s="555"/>
    </row>
    <row r="14510" spans="1:1">
      <c r="A14510" s="555"/>
    </row>
    <row r="14511" spans="1:1">
      <c r="A14511" s="555"/>
    </row>
    <row r="14512" spans="1:1">
      <c r="A14512" s="555"/>
    </row>
    <row r="14513" spans="1:1">
      <c r="A14513" s="555"/>
    </row>
    <row r="14514" spans="1:1">
      <c r="A14514" s="555"/>
    </row>
    <row r="14515" spans="1:1">
      <c r="A14515" s="555"/>
    </row>
    <row r="14516" spans="1:1">
      <c r="A14516" s="555"/>
    </row>
    <row r="14517" spans="1:1">
      <c r="A14517" s="555"/>
    </row>
    <row r="14518" spans="1:1">
      <c r="A14518" s="555"/>
    </row>
    <row r="14519" spans="1:1">
      <c r="A14519" s="555"/>
    </row>
    <row r="14520" spans="1:1">
      <c r="A14520" s="555"/>
    </row>
    <row r="14521" spans="1:1">
      <c r="A14521" s="555"/>
    </row>
    <row r="14522" spans="1:1">
      <c r="A14522" s="555"/>
    </row>
    <row r="14523" spans="1:1">
      <c r="A14523" s="555"/>
    </row>
    <row r="14524" spans="1:1">
      <c r="A14524" s="555"/>
    </row>
    <row r="14525" spans="1:1">
      <c r="A14525" s="555"/>
    </row>
    <row r="14526" spans="1:1">
      <c r="A14526" s="555"/>
    </row>
    <row r="14527" spans="1:1">
      <c r="A14527" s="555"/>
    </row>
    <row r="14528" spans="1:1">
      <c r="A14528" s="555"/>
    </row>
    <row r="14529" spans="1:1">
      <c r="A14529" s="555"/>
    </row>
    <row r="14530" spans="1:1">
      <c r="A14530" s="555"/>
    </row>
    <row r="14531" spans="1:1">
      <c r="A14531" s="555"/>
    </row>
    <row r="14532" spans="1:1">
      <c r="A14532" s="555"/>
    </row>
    <row r="14533" spans="1:1">
      <c r="A14533" s="555"/>
    </row>
    <row r="14534" spans="1:1">
      <c r="A14534" s="555"/>
    </row>
    <row r="14535" spans="1:1">
      <c r="A14535" s="555"/>
    </row>
    <row r="14536" spans="1:1">
      <c r="A14536" s="555"/>
    </row>
    <row r="14537" spans="1:1">
      <c r="A14537" s="555"/>
    </row>
    <row r="14538" spans="1:1">
      <c r="A14538" s="555"/>
    </row>
    <row r="14539" spans="1:1">
      <c r="A14539" s="555"/>
    </row>
    <row r="14540" spans="1:1">
      <c r="A14540" s="555"/>
    </row>
    <row r="14541" spans="1:1">
      <c r="A14541" s="555"/>
    </row>
    <row r="14542" spans="1:1">
      <c r="A14542" s="555"/>
    </row>
    <row r="14543" spans="1:1">
      <c r="A14543" s="555"/>
    </row>
    <row r="14544" spans="1:1">
      <c r="A14544" s="555"/>
    </row>
    <row r="14545" spans="1:1">
      <c r="A14545" s="555"/>
    </row>
    <row r="14546" spans="1:1">
      <c r="A14546" s="555"/>
    </row>
    <row r="14547" spans="1:1">
      <c r="A14547" s="555"/>
    </row>
    <row r="14548" spans="1:1">
      <c r="A14548" s="555"/>
    </row>
    <row r="14549" spans="1:1">
      <c r="A14549" s="555"/>
    </row>
    <row r="14550" spans="1:1">
      <c r="A14550" s="555"/>
    </row>
    <row r="14551" spans="1:1">
      <c r="A14551" s="555"/>
    </row>
    <row r="14552" spans="1:1">
      <c r="A14552" s="555"/>
    </row>
    <row r="14553" spans="1:1">
      <c r="A14553" s="555"/>
    </row>
    <row r="14554" spans="1:1">
      <c r="A14554" s="555"/>
    </row>
    <row r="14555" spans="1:1">
      <c r="A14555" s="555"/>
    </row>
    <row r="14556" spans="1:1">
      <c r="A14556" s="555"/>
    </row>
    <row r="14557" spans="1:1">
      <c r="A14557" s="555"/>
    </row>
    <row r="14558" spans="1:1">
      <c r="A14558" s="555"/>
    </row>
    <row r="14559" spans="1:1">
      <c r="A14559" s="555"/>
    </row>
    <row r="14560" spans="1:1">
      <c r="A14560" s="555"/>
    </row>
    <row r="14561" spans="1:1">
      <c r="A14561" s="555"/>
    </row>
    <row r="14562" spans="1:1">
      <c r="A14562" s="555"/>
    </row>
    <row r="14563" spans="1:1">
      <c r="A14563" s="555"/>
    </row>
    <row r="14564" spans="1:1">
      <c r="A14564" s="555"/>
    </row>
    <row r="14565" spans="1:1">
      <c r="A14565" s="555"/>
    </row>
    <row r="14566" spans="1:1">
      <c r="A14566" s="555"/>
    </row>
    <row r="14567" spans="1:1">
      <c r="A14567" s="555"/>
    </row>
    <row r="14568" spans="1:1">
      <c r="A14568" s="555"/>
    </row>
    <row r="14569" spans="1:1">
      <c r="A14569" s="555"/>
    </row>
    <row r="14570" spans="1:1">
      <c r="A14570" s="555"/>
    </row>
    <row r="14571" spans="1:1">
      <c r="A14571" s="555"/>
    </row>
    <row r="14572" spans="1:1">
      <c r="A14572" s="555"/>
    </row>
    <row r="14573" spans="1:1">
      <c r="A14573" s="555"/>
    </row>
    <row r="14574" spans="1:1">
      <c r="A14574" s="555"/>
    </row>
    <row r="14575" spans="1:1">
      <c r="A14575" s="555"/>
    </row>
    <row r="14576" spans="1:1">
      <c r="A14576" s="555"/>
    </row>
    <row r="14577" spans="1:1">
      <c r="A14577" s="555"/>
    </row>
    <row r="14578" spans="1:1">
      <c r="A14578" s="555"/>
    </row>
    <row r="14579" spans="1:1">
      <c r="A14579" s="555"/>
    </row>
    <row r="14580" spans="1:1">
      <c r="A14580" s="555"/>
    </row>
    <row r="14581" spans="1:1">
      <c r="A14581" s="555"/>
    </row>
    <row r="14582" spans="1:1">
      <c r="A14582" s="555"/>
    </row>
    <row r="14583" spans="1:1">
      <c r="A14583" s="555"/>
    </row>
    <row r="14584" spans="1:1">
      <c r="A14584" s="555"/>
    </row>
    <row r="14585" spans="1:1">
      <c r="A14585" s="555"/>
    </row>
    <row r="14586" spans="1:1">
      <c r="A14586" s="555"/>
    </row>
    <row r="14587" spans="1:1">
      <c r="A14587" s="555"/>
    </row>
    <row r="14588" spans="1:1">
      <c r="A14588" s="555"/>
    </row>
    <row r="14589" spans="1:1">
      <c r="A14589" s="555"/>
    </row>
    <row r="14590" spans="1:1">
      <c r="A14590" s="555"/>
    </row>
    <row r="14591" spans="1:1">
      <c r="A14591" s="555"/>
    </row>
    <row r="14592" spans="1:1">
      <c r="A14592" s="555"/>
    </row>
    <row r="14593" spans="1:1">
      <c r="A14593" s="555"/>
    </row>
    <row r="14594" spans="1:1">
      <c r="A14594" s="555"/>
    </row>
    <row r="14595" spans="1:1">
      <c r="A14595" s="555"/>
    </row>
    <row r="14596" spans="1:1">
      <c r="A14596" s="555"/>
    </row>
    <row r="14597" spans="1:1">
      <c r="A14597" s="555"/>
    </row>
    <row r="14598" spans="1:1">
      <c r="A14598" s="555"/>
    </row>
    <row r="14599" spans="1:1">
      <c r="A14599" s="555"/>
    </row>
    <row r="14600" spans="1:1">
      <c r="A14600" s="555"/>
    </row>
    <row r="14601" spans="1:1">
      <c r="A14601" s="555"/>
    </row>
    <row r="14602" spans="1:1">
      <c r="A14602" s="555"/>
    </row>
    <row r="14603" spans="1:1">
      <c r="A14603" s="555"/>
    </row>
    <row r="14604" spans="1:1">
      <c r="A14604" s="555"/>
    </row>
    <row r="14605" spans="1:1">
      <c r="A14605" s="555"/>
    </row>
    <row r="14606" spans="1:1">
      <c r="A14606" s="555"/>
    </row>
    <row r="14607" spans="1:1">
      <c r="A14607" s="555"/>
    </row>
    <row r="14608" spans="1:1">
      <c r="A14608" s="555"/>
    </row>
    <row r="14609" spans="1:1">
      <c r="A14609" s="555"/>
    </row>
    <row r="14610" spans="1:1">
      <c r="A14610" s="555"/>
    </row>
    <row r="14611" spans="1:1">
      <c r="A14611" s="555"/>
    </row>
    <row r="14612" spans="1:1">
      <c r="A14612" s="555"/>
    </row>
    <row r="14613" spans="1:1">
      <c r="A14613" s="555"/>
    </row>
    <row r="14614" spans="1:1">
      <c r="A14614" s="555"/>
    </row>
    <row r="14615" spans="1:1">
      <c r="A14615" s="555"/>
    </row>
    <row r="14616" spans="1:1">
      <c r="A14616" s="555"/>
    </row>
    <row r="14617" spans="1:1">
      <c r="A14617" s="555"/>
    </row>
    <row r="14618" spans="1:1">
      <c r="A14618" s="555"/>
    </row>
    <row r="14619" spans="1:1">
      <c r="A14619" s="555"/>
    </row>
    <row r="14620" spans="1:1">
      <c r="A14620" s="555"/>
    </row>
    <row r="14621" spans="1:1">
      <c r="A14621" s="555"/>
    </row>
    <row r="14622" spans="1:1">
      <c r="A14622" s="555"/>
    </row>
    <row r="14623" spans="1:1">
      <c r="A14623" s="555"/>
    </row>
    <row r="14624" spans="1:1">
      <c r="A14624" s="555"/>
    </row>
    <row r="14625" spans="1:1">
      <c r="A14625" s="555"/>
    </row>
    <row r="14626" spans="1:1">
      <c r="A14626" s="555"/>
    </row>
    <row r="14627" spans="1:1">
      <c r="A14627" s="555"/>
    </row>
    <row r="14628" spans="1:1">
      <c r="A14628" s="555"/>
    </row>
    <row r="14629" spans="1:1">
      <c r="A14629" s="555"/>
    </row>
    <row r="14630" spans="1:1">
      <c r="A14630" s="555"/>
    </row>
    <row r="14631" spans="1:1">
      <c r="A14631" s="555"/>
    </row>
    <row r="14632" spans="1:1">
      <c r="A14632" s="555"/>
    </row>
    <row r="14633" spans="1:1">
      <c r="A14633" s="555"/>
    </row>
    <row r="14634" spans="1:1">
      <c r="A14634" s="555"/>
    </row>
    <row r="14635" spans="1:1">
      <c r="A14635" s="555"/>
    </row>
    <row r="14636" spans="1:1">
      <c r="A14636" s="555"/>
    </row>
    <row r="14637" spans="1:1">
      <c r="A14637" s="555"/>
    </row>
    <row r="14638" spans="1:1">
      <c r="A14638" s="555"/>
    </row>
    <row r="14639" spans="1:1">
      <c r="A14639" s="555"/>
    </row>
    <row r="14640" spans="1:1">
      <c r="A14640" s="555"/>
    </row>
    <row r="14641" spans="1:1">
      <c r="A14641" s="555"/>
    </row>
    <row r="14642" spans="1:1">
      <c r="A14642" s="555"/>
    </row>
    <row r="14643" spans="1:1">
      <c r="A14643" s="555"/>
    </row>
    <row r="14644" spans="1:1">
      <c r="A14644" s="555"/>
    </row>
    <row r="14645" spans="1:1">
      <c r="A14645" s="555"/>
    </row>
    <row r="14646" spans="1:1">
      <c r="A14646" s="555"/>
    </row>
    <row r="14647" spans="1:1">
      <c r="A14647" s="555"/>
    </row>
    <row r="14648" spans="1:1">
      <c r="A14648" s="555"/>
    </row>
    <row r="14649" spans="1:1">
      <c r="A14649" s="555"/>
    </row>
    <row r="14650" spans="1:1">
      <c r="A14650" s="555"/>
    </row>
    <row r="14651" spans="1:1">
      <c r="A14651" s="555"/>
    </row>
    <row r="14652" spans="1:1">
      <c r="A14652" s="555"/>
    </row>
    <row r="14653" spans="1:1">
      <c r="A14653" s="555"/>
    </row>
    <row r="14654" spans="1:1">
      <c r="A14654" s="555"/>
    </row>
    <row r="14655" spans="1:1">
      <c r="A14655" s="555"/>
    </row>
    <row r="14656" spans="1:1">
      <c r="A14656" s="555"/>
    </row>
    <row r="14657" spans="1:1">
      <c r="A14657" s="555"/>
    </row>
    <row r="14658" spans="1:1">
      <c r="A14658" s="555"/>
    </row>
    <row r="14659" spans="1:1">
      <c r="A14659" s="555"/>
    </row>
    <row r="14660" spans="1:1">
      <c r="A14660" s="555"/>
    </row>
    <row r="14661" spans="1:1">
      <c r="A14661" s="555"/>
    </row>
    <row r="14662" spans="1:1">
      <c r="A14662" s="555"/>
    </row>
    <row r="14663" spans="1:1">
      <c r="A14663" s="555"/>
    </row>
    <row r="14664" spans="1:1">
      <c r="A14664" s="555"/>
    </row>
    <row r="14665" spans="1:1">
      <c r="A14665" s="555"/>
    </row>
    <row r="14666" spans="1:1">
      <c r="A14666" s="555"/>
    </row>
    <row r="14667" spans="1:1">
      <c r="A14667" s="555"/>
    </row>
    <row r="14668" spans="1:1">
      <c r="A14668" s="555"/>
    </row>
    <row r="14669" spans="1:1">
      <c r="A14669" s="555"/>
    </row>
    <row r="14670" spans="1:1">
      <c r="A14670" s="555"/>
    </row>
    <row r="14671" spans="1:1">
      <c r="A14671" s="555"/>
    </row>
    <row r="14672" spans="1:1">
      <c r="A14672" s="555"/>
    </row>
    <row r="14673" spans="1:1">
      <c r="A14673" s="555"/>
    </row>
    <row r="14674" spans="1:1">
      <c r="A14674" s="555"/>
    </row>
    <row r="14675" spans="1:1">
      <c r="A14675" s="555"/>
    </row>
    <row r="14676" spans="1:1">
      <c r="A14676" s="555"/>
    </row>
    <row r="14677" spans="1:1">
      <c r="A14677" s="555"/>
    </row>
    <row r="14678" spans="1:1">
      <c r="A14678" s="555"/>
    </row>
    <row r="14679" spans="1:1">
      <c r="A14679" s="555"/>
    </row>
    <row r="14680" spans="1:1">
      <c r="A14680" s="555"/>
    </row>
    <row r="14681" spans="1:1">
      <c r="A14681" s="555"/>
    </row>
    <row r="14682" spans="1:1">
      <c r="A14682" s="555"/>
    </row>
    <row r="14683" spans="1:1">
      <c r="A14683" s="555"/>
    </row>
    <row r="14684" spans="1:1">
      <c r="A14684" s="555"/>
    </row>
    <row r="14685" spans="1:1">
      <c r="A14685" s="555"/>
    </row>
    <row r="14686" spans="1:1">
      <c r="A14686" s="555"/>
    </row>
    <row r="14687" spans="1:1">
      <c r="A14687" s="555"/>
    </row>
    <row r="14688" spans="1:1">
      <c r="A14688" s="555"/>
    </row>
    <row r="14689" spans="1:1">
      <c r="A14689" s="555"/>
    </row>
    <row r="14690" spans="1:1">
      <c r="A14690" s="555"/>
    </row>
    <row r="14691" spans="1:1">
      <c r="A14691" s="555"/>
    </row>
    <row r="14692" spans="1:1">
      <c r="A14692" s="555"/>
    </row>
    <row r="14693" spans="1:1">
      <c r="A14693" s="555"/>
    </row>
    <row r="14694" spans="1:1">
      <c r="A14694" s="555"/>
    </row>
    <row r="14695" spans="1:1">
      <c r="A14695" s="555"/>
    </row>
    <row r="14696" spans="1:1">
      <c r="A14696" s="555"/>
    </row>
    <row r="14697" spans="1:1">
      <c r="A14697" s="555"/>
    </row>
    <row r="14698" spans="1:1">
      <c r="A14698" s="555"/>
    </row>
    <row r="14699" spans="1:1">
      <c r="A14699" s="555"/>
    </row>
    <row r="14700" spans="1:1">
      <c r="A14700" s="555"/>
    </row>
    <row r="14701" spans="1:1">
      <c r="A14701" s="555"/>
    </row>
    <row r="14702" spans="1:1">
      <c r="A14702" s="555"/>
    </row>
    <row r="14703" spans="1:1">
      <c r="A14703" s="555"/>
    </row>
    <row r="14704" spans="1:1">
      <c r="A14704" s="555"/>
    </row>
    <row r="14705" spans="1:1">
      <c r="A14705" s="555"/>
    </row>
    <row r="14706" spans="1:1">
      <c r="A14706" s="555"/>
    </row>
    <row r="14707" spans="1:1">
      <c r="A14707" s="555"/>
    </row>
    <row r="14708" spans="1:1">
      <c r="A14708" s="555"/>
    </row>
    <row r="14709" spans="1:1">
      <c r="A14709" s="555"/>
    </row>
    <row r="14710" spans="1:1">
      <c r="A14710" s="555"/>
    </row>
    <row r="14711" spans="1:1">
      <c r="A14711" s="555"/>
    </row>
    <row r="14712" spans="1:1">
      <c r="A14712" s="555"/>
    </row>
    <row r="14713" spans="1:1">
      <c r="A14713" s="555"/>
    </row>
    <row r="14714" spans="1:1">
      <c r="A14714" s="555"/>
    </row>
    <row r="14715" spans="1:1">
      <c r="A14715" s="555"/>
    </row>
    <row r="14716" spans="1:1">
      <c r="A14716" s="555"/>
    </row>
    <row r="14717" spans="1:1">
      <c r="A14717" s="555"/>
    </row>
    <row r="14718" spans="1:1">
      <c r="A14718" s="555"/>
    </row>
    <row r="14719" spans="1:1">
      <c r="A14719" s="555"/>
    </row>
    <row r="14720" spans="1:1">
      <c r="A14720" s="555"/>
    </row>
    <row r="14721" spans="1:1">
      <c r="A14721" s="555"/>
    </row>
    <row r="14722" spans="1:1">
      <c r="A14722" s="555"/>
    </row>
    <row r="14723" spans="1:1">
      <c r="A14723" s="555"/>
    </row>
    <row r="14724" spans="1:1">
      <c r="A14724" s="555"/>
    </row>
    <row r="14725" spans="1:1">
      <c r="A14725" s="555"/>
    </row>
    <row r="14726" spans="1:1">
      <c r="A14726" s="555"/>
    </row>
    <row r="14727" spans="1:1">
      <c r="A14727" s="555"/>
    </row>
    <row r="14728" spans="1:1">
      <c r="A14728" s="555"/>
    </row>
    <row r="14729" spans="1:1">
      <c r="A14729" s="555"/>
    </row>
    <row r="14730" spans="1:1">
      <c r="A14730" s="555"/>
    </row>
    <row r="14731" spans="1:1">
      <c r="A14731" s="555"/>
    </row>
    <row r="14732" spans="1:1">
      <c r="A14732" s="555"/>
    </row>
    <row r="14733" spans="1:1">
      <c r="A14733" s="555"/>
    </row>
    <row r="14734" spans="1:1">
      <c r="A14734" s="555"/>
    </row>
    <row r="14735" spans="1:1">
      <c r="A14735" s="555"/>
    </row>
    <row r="14736" spans="1:1">
      <c r="A14736" s="555"/>
    </row>
    <row r="14737" spans="1:1">
      <c r="A14737" s="555"/>
    </row>
    <row r="14738" spans="1:1">
      <c r="A14738" s="555"/>
    </row>
    <row r="14739" spans="1:1">
      <c r="A14739" s="555"/>
    </row>
    <row r="14740" spans="1:1">
      <c r="A14740" s="555"/>
    </row>
    <row r="14741" spans="1:1">
      <c r="A14741" s="555"/>
    </row>
    <row r="14742" spans="1:1">
      <c r="A14742" s="555"/>
    </row>
    <row r="14743" spans="1:1">
      <c r="A14743" s="555"/>
    </row>
    <row r="14744" spans="1:1">
      <c r="A14744" s="555"/>
    </row>
    <row r="14745" spans="1:1">
      <c r="A14745" s="555"/>
    </row>
    <row r="14746" spans="1:1">
      <c r="A14746" s="555"/>
    </row>
    <row r="14747" spans="1:1">
      <c r="A14747" s="555"/>
    </row>
    <row r="14748" spans="1:1">
      <c r="A14748" s="555"/>
    </row>
    <row r="14749" spans="1:1">
      <c r="A14749" s="555"/>
    </row>
    <row r="14750" spans="1:1">
      <c r="A14750" s="555"/>
    </row>
    <row r="14751" spans="1:1">
      <c r="A14751" s="555"/>
    </row>
    <row r="14752" spans="1:1">
      <c r="A14752" s="555"/>
    </row>
    <row r="14753" spans="1:1">
      <c r="A14753" s="555"/>
    </row>
    <row r="14754" spans="1:1">
      <c r="A14754" s="555"/>
    </row>
    <row r="14755" spans="1:1">
      <c r="A14755" s="555"/>
    </row>
    <row r="14756" spans="1:1">
      <c r="A14756" s="555"/>
    </row>
    <row r="14757" spans="1:1">
      <c r="A14757" s="555"/>
    </row>
    <row r="14758" spans="1:1">
      <c r="A14758" s="555"/>
    </row>
    <row r="14759" spans="1:1">
      <c r="A14759" s="555"/>
    </row>
    <row r="14760" spans="1:1">
      <c r="A14760" s="555"/>
    </row>
    <row r="14761" spans="1:1">
      <c r="A14761" s="555"/>
    </row>
    <row r="14762" spans="1:1">
      <c r="A14762" s="555"/>
    </row>
    <row r="14763" spans="1:1">
      <c r="A14763" s="555"/>
    </row>
    <row r="14764" spans="1:1">
      <c r="A14764" s="555"/>
    </row>
    <row r="14765" spans="1:1">
      <c r="A14765" s="555"/>
    </row>
    <row r="14766" spans="1:1">
      <c r="A14766" s="555"/>
    </row>
    <row r="14767" spans="1:1">
      <c r="A14767" s="555"/>
    </row>
    <row r="14768" spans="1:1">
      <c r="A14768" s="555"/>
    </row>
    <row r="14769" spans="1:1">
      <c r="A14769" s="555"/>
    </row>
    <row r="14770" spans="1:1">
      <c r="A14770" s="555"/>
    </row>
    <row r="14771" spans="1:1">
      <c r="A14771" s="555"/>
    </row>
    <row r="14772" spans="1:1">
      <c r="A14772" s="555"/>
    </row>
    <row r="14773" spans="1:1">
      <c r="A14773" s="555"/>
    </row>
    <row r="14774" spans="1:1">
      <c r="A14774" s="555"/>
    </row>
    <row r="14775" spans="1:1">
      <c r="A14775" s="555"/>
    </row>
    <row r="14776" spans="1:1">
      <c r="A14776" s="555"/>
    </row>
    <row r="14777" spans="1:1">
      <c r="A14777" s="555"/>
    </row>
    <row r="14778" spans="1:1">
      <c r="A14778" s="555"/>
    </row>
    <row r="14779" spans="1:1">
      <c r="A14779" s="555"/>
    </row>
    <row r="14780" spans="1:1">
      <c r="A14780" s="555"/>
    </row>
    <row r="14781" spans="1:1">
      <c r="A14781" s="555"/>
    </row>
    <row r="14782" spans="1:1">
      <c r="A14782" s="555"/>
    </row>
    <row r="14783" spans="1:1">
      <c r="A14783" s="555"/>
    </row>
    <row r="14784" spans="1:1">
      <c r="A14784" s="555"/>
    </row>
    <row r="14785" spans="1:1">
      <c r="A14785" s="555"/>
    </row>
    <row r="14786" spans="1:1">
      <c r="A14786" s="555"/>
    </row>
    <row r="14787" spans="1:1">
      <c r="A14787" s="555"/>
    </row>
    <row r="14788" spans="1:1">
      <c r="A14788" s="555"/>
    </row>
    <row r="14789" spans="1:1">
      <c r="A14789" s="555"/>
    </row>
    <row r="14790" spans="1:1">
      <c r="A14790" s="555"/>
    </row>
    <row r="14791" spans="1:1">
      <c r="A14791" s="555"/>
    </row>
    <row r="14792" spans="1:1">
      <c r="A14792" s="555"/>
    </row>
    <row r="14793" spans="1:1">
      <c r="A14793" s="555"/>
    </row>
    <row r="14794" spans="1:1">
      <c r="A14794" s="555"/>
    </row>
    <row r="14795" spans="1:1">
      <c r="A14795" s="555"/>
    </row>
    <row r="14796" spans="1:1">
      <c r="A14796" s="555"/>
    </row>
    <row r="14797" spans="1:1">
      <c r="A14797" s="555"/>
    </row>
    <row r="14798" spans="1:1">
      <c r="A14798" s="555"/>
    </row>
    <row r="14799" spans="1:1">
      <c r="A14799" s="555"/>
    </row>
    <row r="14800" spans="1:1">
      <c r="A14800" s="555"/>
    </row>
    <row r="14801" spans="1:1">
      <c r="A14801" s="555"/>
    </row>
    <row r="14802" spans="1:1">
      <c r="A14802" s="555"/>
    </row>
    <row r="14803" spans="1:1">
      <c r="A14803" s="555"/>
    </row>
    <row r="14804" spans="1:1">
      <c r="A14804" s="555"/>
    </row>
    <row r="14805" spans="1:1">
      <c r="A14805" s="555"/>
    </row>
    <row r="14806" spans="1:1">
      <c r="A14806" s="555"/>
    </row>
    <row r="14807" spans="1:1">
      <c r="A14807" s="555"/>
    </row>
    <row r="14808" spans="1:1">
      <c r="A14808" s="555"/>
    </row>
    <row r="14809" spans="1:1">
      <c r="A14809" s="555"/>
    </row>
    <row r="14810" spans="1:1">
      <c r="A14810" s="555"/>
    </row>
    <row r="14811" spans="1:1">
      <c r="A14811" s="555"/>
    </row>
    <row r="14812" spans="1:1">
      <c r="A14812" s="555"/>
    </row>
    <row r="14813" spans="1:1">
      <c r="A14813" s="555"/>
    </row>
    <row r="14814" spans="1:1">
      <c r="A14814" s="555"/>
    </row>
    <row r="14815" spans="1:1">
      <c r="A14815" s="555"/>
    </row>
    <row r="14816" spans="1:1">
      <c r="A14816" s="555"/>
    </row>
    <row r="14817" spans="1:1">
      <c r="A14817" s="555"/>
    </row>
    <row r="14818" spans="1:1">
      <c r="A14818" s="555"/>
    </row>
    <row r="14819" spans="1:1">
      <c r="A14819" s="555"/>
    </row>
    <row r="14820" spans="1:1">
      <c r="A14820" s="555"/>
    </row>
    <row r="14821" spans="1:1">
      <c r="A14821" s="555"/>
    </row>
    <row r="14822" spans="1:1">
      <c r="A14822" s="555"/>
    </row>
    <row r="14823" spans="1:1">
      <c r="A14823" s="555"/>
    </row>
    <row r="14824" spans="1:1">
      <c r="A14824" s="555"/>
    </row>
    <row r="14825" spans="1:1">
      <c r="A14825" s="555"/>
    </row>
    <row r="14826" spans="1:1">
      <c r="A14826" s="555"/>
    </row>
    <row r="14827" spans="1:1">
      <c r="A14827" s="555"/>
    </row>
    <row r="14828" spans="1:1">
      <c r="A14828" s="555"/>
    </row>
    <row r="14829" spans="1:1">
      <c r="A14829" s="555"/>
    </row>
    <row r="14830" spans="1:1">
      <c r="A14830" s="555"/>
    </row>
    <row r="14831" spans="1:1">
      <c r="A14831" s="555"/>
    </row>
    <row r="14832" spans="1:1">
      <c r="A14832" s="555"/>
    </row>
    <row r="14833" spans="1:1">
      <c r="A14833" s="555"/>
    </row>
    <row r="14834" spans="1:1">
      <c r="A14834" s="555"/>
    </row>
    <row r="14835" spans="1:1">
      <c r="A14835" s="555"/>
    </row>
    <row r="14836" spans="1:1">
      <c r="A14836" s="555"/>
    </row>
    <row r="14837" spans="1:1">
      <c r="A14837" s="555"/>
    </row>
    <row r="14838" spans="1:1">
      <c r="A14838" s="555"/>
    </row>
    <row r="14839" spans="1:1">
      <c r="A14839" s="555"/>
    </row>
    <row r="14840" spans="1:1">
      <c r="A14840" s="555"/>
    </row>
    <row r="14841" spans="1:1">
      <c r="A14841" s="555"/>
    </row>
    <row r="14842" spans="1:1">
      <c r="A14842" s="555"/>
    </row>
    <row r="14843" spans="1:1">
      <c r="A14843" s="555"/>
    </row>
    <row r="14844" spans="1:1">
      <c r="A14844" s="555"/>
    </row>
    <row r="14845" spans="1:1">
      <c r="A14845" s="555"/>
    </row>
    <row r="14846" spans="1:1">
      <c r="A14846" s="555"/>
    </row>
    <row r="14847" spans="1:1">
      <c r="A14847" s="555"/>
    </row>
    <row r="14848" spans="1:1">
      <c r="A14848" s="555"/>
    </row>
    <row r="14849" spans="1:1">
      <c r="A14849" s="555"/>
    </row>
    <row r="14850" spans="1:1">
      <c r="A14850" s="555"/>
    </row>
    <row r="14851" spans="1:1">
      <c r="A14851" s="555"/>
    </row>
    <row r="14852" spans="1:1">
      <c r="A14852" s="555"/>
    </row>
    <row r="14853" spans="1:1">
      <c r="A14853" s="555"/>
    </row>
    <row r="14854" spans="1:1">
      <c r="A14854" s="555"/>
    </row>
    <row r="14855" spans="1:1">
      <c r="A14855" s="555"/>
    </row>
    <row r="14856" spans="1:1">
      <c r="A14856" s="555"/>
    </row>
    <row r="14857" spans="1:1">
      <c r="A14857" s="555"/>
    </row>
    <row r="14858" spans="1:1">
      <c r="A14858" s="555"/>
    </row>
    <row r="14859" spans="1:1">
      <c r="A14859" s="555"/>
    </row>
    <row r="14860" spans="1:1">
      <c r="A14860" s="555"/>
    </row>
    <row r="14861" spans="1:1">
      <c r="A14861" s="555"/>
    </row>
    <row r="14862" spans="1:1">
      <c r="A14862" s="555"/>
    </row>
    <row r="14863" spans="1:1">
      <c r="A14863" s="555"/>
    </row>
    <row r="14864" spans="1:1">
      <c r="A14864" s="555"/>
    </row>
    <row r="14865" spans="1:1">
      <c r="A14865" s="555"/>
    </row>
    <row r="14866" spans="1:1">
      <c r="A14866" s="555"/>
    </row>
    <row r="14867" spans="1:1">
      <c r="A14867" s="555"/>
    </row>
    <row r="14868" spans="1:1">
      <c r="A14868" s="555"/>
    </row>
    <row r="14869" spans="1:1">
      <c r="A14869" s="555"/>
    </row>
    <row r="14870" spans="1:1">
      <c r="A14870" s="555"/>
    </row>
    <row r="14871" spans="1:1">
      <c r="A14871" s="555"/>
    </row>
    <row r="14872" spans="1:1">
      <c r="A14872" s="555"/>
    </row>
    <row r="14873" spans="1:1">
      <c r="A14873" s="555"/>
    </row>
    <row r="14874" spans="1:1">
      <c r="A14874" s="555"/>
    </row>
    <row r="14875" spans="1:1">
      <c r="A14875" s="555"/>
    </row>
    <row r="14876" spans="1:1">
      <c r="A14876" s="555"/>
    </row>
    <row r="14877" spans="1:1">
      <c r="A14877" s="555"/>
    </row>
    <row r="14878" spans="1:1">
      <c r="A14878" s="555"/>
    </row>
    <row r="14879" spans="1:1">
      <c r="A14879" s="555"/>
    </row>
    <row r="14880" spans="1:1">
      <c r="A14880" s="555"/>
    </row>
    <row r="14881" spans="1:1">
      <c r="A14881" s="555"/>
    </row>
    <row r="14882" spans="1:1">
      <c r="A14882" s="555"/>
    </row>
    <row r="14883" spans="1:1">
      <c r="A14883" s="555"/>
    </row>
    <row r="14884" spans="1:1">
      <c r="A14884" s="555"/>
    </row>
    <row r="14885" spans="1:1">
      <c r="A14885" s="555"/>
    </row>
    <row r="14886" spans="1:1">
      <c r="A14886" s="555"/>
    </row>
    <row r="14887" spans="1:1">
      <c r="A14887" s="555"/>
    </row>
    <row r="14888" spans="1:1">
      <c r="A14888" s="555"/>
    </row>
    <row r="14889" spans="1:1">
      <c r="A14889" s="555"/>
    </row>
    <row r="14890" spans="1:1">
      <c r="A14890" s="555"/>
    </row>
    <row r="14891" spans="1:1">
      <c r="A14891" s="555"/>
    </row>
    <row r="14892" spans="1:1">
      <c r="A14892" s="555"/>
    </row>
    <row r="14893" spans="1:1">
      <c r="A14893" s="555"/>
    </row>
    <row r="14894" spans="1:1">
      <c r="A14894" s="555"/>
    </row>
    <row r="14895" spans="1:1">
      <c r="A14895" s="555"/>
    </row>
    <row r="14896" spans="1:1">
      <c r="A14896" s="555"/>
    </row>
    <row r="14897" spans="1:1">
      <c r="A14897" s="555"/>
    </row>
    <row r="14898" spans="1:1">
      <c r="A14898" s="555"/>
    </row>
    <row r="14899" spans="1:1">
      <c r="A14899" s="555"/>
    </row>
    <row r="14900" spans="1:1">
      <c r="A14900" s="555"/>
    </row>
    <row r="14901" spans="1:1">
      <c r="A14901" s="555"/>
    </row>
    <row r="14902" spans="1:1">
      <c r="A14902" s="555"/>
    </row>
    <row r="14903" spans="1:1">
      <c r="A14903" s="555"/>
    </row>
    <row r="14904" spans="1:1">
      <c r="A14904" s="555"/>
    </row>
    <row r="14905" spans="1:1">
      <c r="A14905" s="555"/>
    </row>
    <row r="14906" spans="1:1">
      <c r="A14906" s="555"/>
    </row>
    <row r="14907" spans="1:1">
      <c r="A14907" s="555"/>
    </row>
    <row r="14908" spans="1:1">
      <c r="A14908" s="555"/>
    </row>
    <row r="14909" spans="1:1">
      <c r="A14909" s="555"/>
    </row>
    <row r="14910" spans="1:1">
      <c r="A14910" s="555"/>
    </row>
    <row r="14911" spans="1:1">
      <c r="A14911" s="555"/>
    </row>
    <row r="14912" spans="1:1">
      <c r="A14912" s="555"/>
    </row>
    <row r="14913" spans="1:1">
      <c r="A14913" s="555"/>
    </row>
    <row r="14914" spans="1:1">
      <c r="A14914" s="555"/>
    </row>
    <row r="14915" spans="1:1">
      <c r="A14915" s="555"/>
    </row>
    <row r="14916" spans="1:1">
      <c r="A14916" s="555"/>
    </row>
    <row r="14917" spans="1:1">
      <c r="A14917" s="555"/>
    </row>
    <row r="14918" spans="1:1">
      <c r="A14918" s="555"/>
    </row>
    <row r="14919" spans="1:1">
      <c r="A14919" s="555"/>
    </row>
    <row r="14920" spans="1:1">
      <c r="A14920" s="555"/>
    </row>
    <row r="14921" spans="1:1">
      <c r="A14921" s="555"/>
    </row>
    <row r="14922" spans="1:1">
      <c r="A14922" s="555"/>
    </row>
    <row r="14923" spans="1:1">
      <c r="A14923" s="555"/>
    </row>
    <row r="14924" spans="1:1">
      <c r="A14924" s="555"/>
    </row>
    <row r="14925" spans="1:1">
      <c r="A14925" s="555"/>
    </row>
    <row r="14926" spans="1:1">
      <c r="A14926" s="555"/>
    </row>
    <row r="14927" spans="1:1">
      <c r="A14927" s="555"/>
    </row>
    <row r="14928" spans="1:1">
      <c r="A14928" s="555"/>
    </row>
    <row r="14929" spans="1:1">
      <c r="A14929" s="555"/>
    </row>
    <row r="14930" spans="1:1">
      <c r="A14930" s="555"/>
    </row>
    <row r="14931" spans="1:1">
      <c r="A14931" s="555"/>
    </row>
    <row r="14932" spans="1:1">
      <c r="A14932" s="555"/>
    </row>
    <row r="14933" spans="1:1">
      <c r="A14933" s="555"/>
    </row>
    <row r="14934" spans="1:1">
      <c r="A14934" s="555"/>
    </row>
    <row r="14935" spans="1:1">
      <c r="A14935" s="555"/>
    </row>
    <row r="14936" spans="1:1">
      <c r="A14936" s="555"/>
    </row>
    <row r="14937" spans="1:1">
      <c r="A14937" s="555"/>
    </row>
    <row r="14938" spans="1:1">
      <c r="A14938" s="555"/>
    </row>
    <row r="14939" spans="1:1">
      <c r="A14939" s="555"/>
    </row>
    <row r="14940" spans="1:1">
      <c r="A14940" s="555"/>
    </row>
    <row r="14941" spans="1:1">
      <c r="A14941" s="555"/>
    </row>
    <row r="14942" spans="1:1">
      <c r="A14942" s="555"/>
    </row>
    <row r="14943" spans="1:1">
      <c r="A14943" s="555"/>
    </row>
    <row r="14944" spans="1:1">
      <c r="A14944" s="555"/>
    </row>
    <row r="14945" spans="1:1">
      <c r="A14945" s="555"/>
    </row>
    <row r="14946" spans="1:1">
      <c r="A14946" s="555"/>
    </row>
    <row r="14947" spans="1:1">
      <c r="A14947" s="555"/>
    </row>
    <row r="14948" spans="1:1">
      <c r="A14948" s="555"/>
    </row>
    <row r="14949" spans="1:1">
      <c r="A14949" s="555"/>
    </row>
    <row r="14950" spans="1:1">
      <c r="A14950" s="555"/>
    </row>
    <row r="14951" spans="1:1">
      <c r="A14951" s="555"/>
    </row>
    <row r="14952" spans="1:1">
      <c r="A14952" s="555"/>
    </row>
    <row r="14953" spans="1:1">
      <c r="A14953" s="555"/>
    </row>
    <row r="14954" spans="1:1">
      <c r="A14954" s="555"/>
    </row>
    <row r="14955" spans="1:1">
      <c r="A14955" s="555"/>
    </row>
    <row r="14956" spans="1:1">
      <c r="A14956" s="555"/>
    </row>
    <row r="14957" spans="1:1">
      <c r="A14957" s="555"/>
    </row>
    <row r="14958" spans="1:1">
      <c r="A14958" s="555"/>
    </row>
    <row r="14959" spans="1:1">
      <c r="A14959" s="555"/>
    </row>
    <row r="14960" spans="1:1">
      <c r="A14960" s="555"/>
    </row>
    <row r="14961" spans="1:1">
      <c r="A14961" s="555"/>
    </row>
    <row r="14962" spans="1:1">
      <c r="A14962" s="555"/>
    </row>
    <row r="14963" spans="1:1">
      <c r="A14963" s="555"/>
    </row>
    <row r="14964" spans="1:1">
      <c r="A14964" s="555"/>
    </row>
    <row r="14965" spans="1:1">
      <c r="A14965" s="555"/>
    </row>
    <row r="14966" spans="1:1">
      <c r="A14966" s="555"/>
    </row>
    <row r="14967" spans="1:1">
      <c r="A14967" s="555"/>
    </row>
    <row r="14968" spans="1:1">
      <c r="A14968" s="555"/>
    </row>
    <row r="14969" spans="1:1">
      <c r="A14969" s="555"/>
    </row>
    <row r="14970" spans="1:1">
      <c r="A14970" s="555"/>
    </row>
    <row r="14971" spans="1:1">
      <c r="A14971" s="555"/>
    </row>
    <row r="14972" spans="1:1">
      <c r="A14972" s="555"/>
    </row>
    <row r="14973" spans="1:1">
      <c r="A14973" s="555"/>
    </row>
    <row r="14974" spans="1:1">
      <c r="A14974" s="555"/>
    </row>
    <row r="14975" spans="1:1">
      <c r="A14975" s="555"/>
    </row>
    <row r="14976" spans="1:1">
      <c r="A14976" s="555"/>
    </row>
    <row r="14977" spans="1:1">
      <c r="A14977" s="555"/>
    </row>
    <row r="14978" spans="1:1">
      <c r="A14978" s="555"/>
    </row>
    <row r="14979" spans="1:1">
      <c r="A14979" s="555"/>
    </row>
    <row r="14980" spans="1:1">
      <c r="A14980" s="555"/>
    </row>
    <row r="14981" spans="1:1">
      <c r="A14981" s="555"/>
    </row>
    <row r="14982" spans="1:1">
      <c r="A14982" s="555"/>
    </row>
    <row r="14983" spans="1:1">
      <c r="A14983" s="555"/>
    </row>
    <row r="14984" spans="1:1">
      <c r="A14984" s="555"/>
    </row>
    <row r="14985" spans="1:1">
      <c r="A14985" s="555"/>
    </row>
    <row r="14986" spans="1:1">
      <c r="A14986" s="555"/>
    </row>
    <row r="14987" spans="1:1">
      <c r="A14987" s="555"/>
    </row>
    <row r="14988" spans="1:1">
      <c r="A14988" s="555"/>
    </row>
    <row r="14989" spans="1:1">
      <c r="A14989" s="555"/>
    </row>
    <row r="14990" spans="1:1">
      <c r="A14990" s="555"/>
    </row>
    <row r="14991" spans="1:1">
      <c r="A14991" s="555"/>
    </row>
    <row r="14992" spans="1:1">
      <c r="A14992" s="555"/>
    </row>
    <row r="14993" spans="1:1">
      <c r="A14993" s="555"/>
    </row>
    <row r="14994" spans="1:1">
      <c r="A14994" s="555"/>
    </row>
    <row r="14995" spans="1:1">
      <c r="A14995" s="555"/>
    </row>
    <row r="14996" spans="1:1">
      <c r="A14996" s="555"/>
    </row>
    <row r="14997" spans="1:1">
      <c r="A14997" s="555"/>
    </row>
    <row r="14998" spans="1:1">
      <c r="A14998" s="555"/>
    </row>
    <row r="14999" spans="1:1">
      <c r="A14999" s="555"/>
    </row>
    <row r="15000" spans="1:1">
      <c r="A15000" s="555"/>
    </row>
    <row r="15001" spans="1:1">
      <c r="A15001" s="555"/>
    </row>
    <row r="15002" spans="1:1">
      <c r="A15002" s="555"/>
    </row>
    <row r="15003" spans="1:1">
      <c r="A15003" s="555"/>
    </row>
    <row r="15004" spans="1:1">
      <c r="A15004" s="555"/>
    </row>
    <row r="15005" spans="1:1">
      <c r="A15005" s="555"/>
    </row>
    <row r="15006" spans="1:1">
      <c r="A15006" s="555"/>
    </row>
    <row r="15007" spans="1:1">
      <c r="A15007" s="555"/>
    </row>
    <row r="15008" spans="1:1">
      <c r="A15008" s="555"/>
    </row>
    <row r="15009" spans="1:1">
      <c r="A15009" s="555"/>
    </row>
    <row r="15010" spans="1:1">
      <c r="A15010" s="555"/>
    </row>
    <row r="15011" spans="1:1">
      <c r="A15011" s="555"/>
    </row>
    <row r="15012" spans="1:1">
      <c r="A15012" s="555"/>
    </row>
    <row r="15013" spans="1:1">
      <c r="A15013" s="555"/>
    </row>
    <row r="15014" spans="1:1">
      <c r="A15014" s="555"/>
    </row>
    <row r="15015" spans="1:1">
      <c r="A15015" s="555"/>
    </row>
    <row r="15016" spans="1:1">
      <c r="A15016" s="555"/>
    </row>
    <row r="15017" spans="1:1">
      <c r="A15017" s="555"/>
    </row>
    <row r="15018" spans="1:1">
      <c r="A15018" s="555"/>
    </row>
    <row r="15019" spans="1:1">
      <c r="A15019" s="555"/>
    </row>
    <row r="15020" spans="1:1">
      <c r="A15020" s="555"/>
    </row>
    <row r="15021" spans="1:1">
      <c r="A15021" s="555"/>
    </row>
    <row r="15022" spans="1:1">
      <c r="A15022" s="555"/>
    </row>
    <row r="15023" spans="1:1">
      <c r="A15023" s="555"/>
    </row>
    <row r="15024" spans="1:1">
      <c r="A15024" s="555"/>
    </row>
    <row r="15025" spans="1:1">
      <c r="A15025" s="555"/>
    </row>
    <row r="15026" spans="1:1">
      <c r="A15026" s="555"/>
    </row>
    <row r="15027" spans="1:1">
      <c r="A15027" s="555"/>
    </row>
    <row r="15028" spans="1:1">
      <c r="A15028" s="555"/>
    </row>
    <row r="15029" spans="1:1">
      <c r="A15029" s="555"/>
    </row>
    <row r="15030" spans="1:1">
      <c r="A15030" s="555"/>
    </row>
    <row r="15031" spans="1:1">
      <c r="A15031" s="555"/>
    </row>
    <row r="15032" spans="1:1">
      <c r="A15032" s="555"/>
    </row>
    <row r="15033" spans="1:1">
      <c r="A15033" s="555"/>
    </row>
    <row r="15034" spans="1:1">
      <c r="A15034" s="555"/>
    </row>
    <row r="15035" spans="1:1">
      <c r="A15035" s="555"/>
    </row>
    <row r="15036" spans="1:1">
      <c r="A15036" s="555"/>
    </row>
    <row r="15037" spans="1:1">
      <c r="A15037" s="555"/>
    </row>
    <row r="15038" spans="1:1">
      <c r="A15038" s="555"/>
    </row>
    <row r="15039" spans="1:1">
      <c r="A15039" s="555"/>
    </row>
    <row r="15040" spans="1:1">
      <c r="A15040" s="555"/>
    </row>
    <row r="15041" spans="1:1">
      <c r="A15041" s="555"/>
    </row>
    <row r="15042" spans="1:1">
      <c r="A15042" s="555"/>
    </row>
    <row r="15043" spans="1:1">
      <c r="A15043" s="555"/>
    </row>
    <row r="15044" spans="1:1">
      <c r="A15044" s="555"/>
    </row>
    <row r="15045" spans="1:1">
      <c r="A15045" s="555"/>
    </row>
    <row r="15046" spans="1:1">
      <c r="A15046" s="555"/>
    </row>
    <row r="15047" spans="1:1">
      <c r="A15047" s="555"/>
    </row>
    <row r="15048" spans="1:1">
      <c r="A15048" s="555"/>
    </row>
    <row r="15049" spans="1:1">
      <c r="A15049" s="555"/>
    </row>
    <row r="15050" spans="1:1">
      <c r="A15050" s="555"/>
    </row>
    <row r="15051" spans="1:1">
      <c r="A15051" s="555"/>
    </row>
    <row r="15052" spans="1:1">
      <c r="A15052" s="555"/>
    </row>
    <row r="15053" spans="1:1">
      <c r="A15053" s="555"/>
    </row>
    <row r="15054" spans="1:1">
      <c r="A15054" s="555"/>
    </row>
    <row r="15055" spans="1:1">
      <c r="A15055" s="555"/>
    </row>
    <row r="15056" spans="1:1">
      <c r="A15056" s="555"/>
    </row>
    <row r="15057" spans="1:1">
      <c r="A15057" s="555"/>
    </row>
    <row r="15058" spans="1:1">
      <c r="A15058" s="555"/>
    </row>
    <row r="15059" spans="1:1">
      <c r="A15059" s="555"/>
    </row>
    <row r="15060" spans="1:1">
      <c r="A15060" s="555"/>
    </row>
    <row r="15061" spans="1:1">
      <c r="A15061" s="555"/>
    </row>
    <row r="15062" spans="1:1">
      <c r="A15062" s="555"/>
    </row>
    <row r="15063" spans="1:1">
      <c r="A15063" s="555"/>
    </row>
    <row r="15064" spans="1:1">
      <c r="A15064" s="555"/>
    </row>
    <row r="15065" spans="1:1">
      <c r="A15065" s="555"/>
    </row>
    <row r="15066" spans="1:1">
      <c r="A15066" s="555"/>
    </row>
    <row r="15067" spans="1:1">
      <c r="A15067" s="555"/>
    </row>
    <row r="15068" spans="1:1">
      <c r="A15068" s="555"/>
    </row>
    <row r="15069" spans="1:1">
      <c r="A15069" s="555"/>
    </row>
    <row r="15070" spans="1:1">
      <c r="A15070" s="555"/>
    </row>
    <row r="15071" spans="1:1">
      <c r="A15071" s="555"/>
    </row>
    <row r="15072" spans="1:1">
      <c r="A15072" s="555"/>
    </row>
    <row r="15073" spans="1:1">
      <c r="A15073" s="555"/>
    </row>
    <row r="15074" spans="1:1">
      <c r="A15074" s="555"/>
    </row>
    <row r="15075" spans="1:1">
      <c r="A15075" s="555"/>
    </row>
    <row r="15076" spans="1:1">
      <c r="A15076" s="555"/>
    </row>
    <row r="15077" spans="1:1">
      <c r="A15077" s="555"/>
    </row>
    <row r="15078" spans="1:1">
      <c r="A15078" s="555"/>
    </row>
    <row r="15079" spans="1:1">
      <c r="A15079" s="555"/>
    </row>
    <row r="15080" spans="1:1">
      <c r="A15080" s="555"/>
    </row>
    <row r="15081" spans="1:1">
      <c r="A15081" s="555"/>
    </row>
    <row r="15082" spans="1:1">
      <c r="A15082" s="555"/>
    </row>
    <row r="15083" spans="1:1">
      <c r="A15083" s="555"/>
    </row>
    <row r="15084" spans="1:1">
      <c r="A15084" s="555"/>
    </row>
    <row r="15085" spans="1:1">
      <c r="A15085" s="555"/>
    </row>
    <row r="15086" spans="1:1">
      <c r="A15086" s="555"/>
    </row>
    <row r="15087" spans="1:1">
      <c r="A15087" s="555"/>
    </row>
    <row r="15088" spans="1:1">
      <c r="A15088" s="555"/>
    </row>
    <row r="15089" spans="1:1">
      <c r="A15089" s="555"/>
    </row>
    <row r="15090" spans="1:1">
      <c r="A15090" s="555"/>
    </row>
    <row r="15091" spans="1:1">
      <c r="A15091" s="555"/>
    </row>
    <row r="15092" spans="1:1">
      <c r="A15092" s="555"/>
    </row>
    <row r="15093" spans="1:1">
      <c r="A15093" s="555"/>
    </row>
    <row r="15094" spans="1:1">
      <c r="A15094" s="555"/>
    </row>
    <row r="15095" spans="1:1">
      <c r="A15095" s="555"/>
    </row>
    <row r="15096" spans="1:1">
      <c r="A15096" s="555"/>
    </row>
    <row r="15097" spans="1:1">
      <c r="A15097" s="555"/>
    </row>
    <row r="15098" spans="1:1">
      <c r="A15098" s="555"/>
    </row>
    <row r="15099" spans="1:1">
      <c r="A15099" s="555"/>
    </row>
    <row r="15100" spans="1:1">
      <c r="A15100" s="555"/>
    </row>
    <row r="15101" spans="1:1">
      <c r="A15101" s="555"/>
    </row>
    <row r="15102" spans="1:1">
      <c r="A15102" s="555"/>
    </row>
    <row r="15103" spans="1:1">
      <c r="A15103" s="555"/>
    </row>
    <row r="15104" spans="1:1">
      <c r="A15104" s="555"/>
    </row>
    <row r="15105" spans="1:1">
      <c r="A15105" s="555"/>
    </row>
    <row r="15106" spans="1:1">
      <c r="A15106" s="555"/>
    </row>
    <row r="15107" spans="1:1">
      <c r="A15107" s="555"/>
    </row>
    <row r="15108" spans="1:1">
      <c r="A15108" s="555"/>
    </row>
    <row r="15109" spans="1:1">
      <c r="A15109" s="555"/>
    </row>
    <row r="15110" spans="1:1">
      <c r="A15110" s="555"/>
    </row>
    <row r="15111" spans="1:1">
      <c r="A15111" s="555"/>
    </row>
    <row r="15112" spans="1:1">
      <c r="A15112" s="555"/>
    </row>
    <row r="15113" spans="1:1">
      <c r="A15113" s="555"/>
    </row>
    <row r="15114" spans="1:1">
      <c r="A15114" s="555"/>
    </row>
    <row r="15115" spans="1:1">
      <c r="A15115" s="555"/>
    </row>
    <row r="15116" spans="1:1">
      <c r="A15116" s="555"/>
    </row>
    <row r="15117" spans="1:1">
      <c r="A15117" s="555"/>
    </row>
    <row r="15118" spans="1:1">
      <c r="A15118" s="555"/>
    </row>
    <row r="15119" spans="1:1">
      <c r="A15119" s="555"/>
    </row>
    <row r="15120" spans="1:1">
      <c r="A15120" s="555"/>
    </row>
    <row r="15121" spans="1:1">
      <c r="A15121" s="555"/>
    </row>
    <row r="15122" spans="1:1">
      <c r="A15122" s="555"/>
    </row>
    <row r="15123" spans="1:1">
      <c r="A15123" s="555"/>
    </row>
    <row r="15124" spans="1:1">
      <c r="A15124" s="555"/>
    </row>
    <row r="15125" spans="1:1">
      <c r="A15125" s="555"/>
    </row>
    <row r="15126" spans="1:1">
      <c r="A15126" s="555"/>
    </row>
    <row r="15127" spans="1:1">
      <c r="A15127" s="555"/>
    </row>
    <row r="15128" spans="1:1">
      <c r="A15128" s="555"/>
    </row>
    <row r="15129" spans="1:1">
      <c r="A15129" s="555"/>
    </row>
    <row r="15130" spans="1:1">
      <c r="A15130" s="555"/>
    </row>
    <row r="15131" spans="1:1">
      <c r="A15131" s="555"/>
    </row>
    <row r="15132" spans="1:1">
      <c r="A15132" s="555"/>
    </row>
    <row r="15133" spans="1:1">
      <c r="A15133" s="555"/>
    </row>
    <row r="15134" spans="1:1">
      <c r="A15134" s="555"/>
    </row>
    <row r="15135" spans="1:1">
      <c r="A15135" s="555"/>
    </row>
    <row r="15136" spans="1:1">
      <c r="A15136" s="555"/>
    </row>
    <row r="15137" spans="1:1">
      <c r="A15137" s="555"/>
    </row>
    <row r="15138" spans="1:1">
      <c r="A15138" s="555"/>
    </row>
    <row r="15139" spans="1:1">
      <c r="A15139" s="555"/>
    </row>
    <row r="15140" spans="1:1">
      <c r="A15140" s="555"/>
    </row>
    <row r="15141" spans="1:1">
      <c r="A15141" s="555"/>
    </row>
    <row r="15142" spans="1:1">
      <c r="A15142" s="555"/>
    </row>
    <row r="15143" spans="1:1">
      <c r="A15143" s="555"/>
    </row>
    <row r="15144" spans="1:1">
      <c r="A15144" s="555"/>
    </row>
    <row r="15145" spans="1:1">
      <c r="A15145" s="555"/>
    </row>
    <row r="15146" spans="1:1">
      <c r="A15146" s="555"/>
    </row>
    <row r="15147" spans="1:1">
      <c r="A15147" s="555"/>
    </row>
    <row r="15148" spans="1:1">
      <c r="A15148" s="555"/>
    </row>
    <row r="15149" spans="1:1">
      <c r="A15149" s="555"/>
    </row>
    <row r="15150" spans="1:1">
      <c r="A15150" s="555"/>
    </row>
    <row r="15151" spans="1:1">
      <c r="A15151" s="555"/>
    </row>
    <row r="15152" spans="1:1">
      <c r="A15152" s="555"/>
    </row>
    <row r="15153" spans="1:1">
      <c r="A15153" s="555"/>
    </row>
    <row r="15154" spans="1:1">
      <c r="A15154" s="555"/>
    </row>
    <row r="15155" spans="1:1">
      <c r="A15155" s="555"/>
    </row>
    <row r="15156" spans="1:1">
      <c r="A15156" s="555"/>
    </row>
    <row r="15157" spans="1:1">
      <c r="A15157" s="555"/>
    </row>
    <row r="15158" spans="1:1">
      <c r="A15158" s="555"/>
    </row>
    <row r="15159" spans="1:1">
      <c r="A15159" s="555"/>
    </row>
    <row r="15160" spans="1:1">
      <c r="A15160" s="555"/>
    </row>
    <row r="15161" spans="1:1">
      <c r="A15161" s="555"/>
    </row>
    <row r="15162" spans="1:1">
      <c r="A15162" s="555"/>
    </row>
    <row r="15163" spans="1:1">
      <c r="A15163" s="555"/>
    </row>
    <row r="15164" spans="1:1">
      <c r="A15164" s="555"/>
    </row>
    <row r="15165" spans="1:1">
      <c r="A15165" s="555"/>
    </row>
    <row r="15166" spans="1:1">
      <c r="A15166" s="555"/>
    </row>
    <row r="15167" spans="1:1">
      <c r="A15167" s="555"/>
    </row>
    <row r="15168" spans="1:1">
      <c r="A15168" s="555"/>
    </row>
    <row r="15169" spans="1:1">
      <c r="A15169" s="555"/>
    </row>
    <row r="15170" spans="1:1">
      <c r="A15170" s="555"/>
    </row>
    <row r="15171" spans="1:1">
      <c r="A15171" s="555"/>
    </row>
    <row r="15172" spans="1:1">
      <c r="A15172" s="555"/>
    </row>
    <row r="15173" spans="1:1">
      <c r="A15173" s="555"/>
    </row>
    <row r="15174" spans="1:1">
      <c r="A15174" s="555"/>
    </row>
    <row r="15175" spans="1:1">
      <c r="A15175" s="555"/>
    </row>
    <row r="15176" spans="1:1">
      <c r="A15176" s="555"/>
    </row>
    <row r="15177" spans="1:1">
      <c r="A15177" s="555"/>
    </row>
    <row r="15178" spans="1:1">
      <c r="A15178" s="555"/>
    </row>
    <row r="15179" spans="1:1">
      <c r="A15179" s="555"/>
    </row>
    <row r="15180" spans="1:1">
      <c r="A15180" s="555"/>
    </row>
    <row r="15181" spans="1:1">
      <c r="A15181" s="555"/>
    </row>
    <row r="15182" spans="1:1">
      <c r="A15182" s="555"/>
    </row>
    <row r="15183" spans="1:1">
      <c r="A15183" s="555"/>
    </row>
    <row r="15184" spans="1:1">
      <c r="A15184" s="555"/>
    </row>
    <row r="15185" spans="1:1">
      <c r="A15185" s="555"/>
    </row>
    <row r="15186" spans="1:1">
      <c r="A15186" s="555"/>
    </row>
    <row r="15187" spans="1:1">
      <c r="A15187" s="555"/>
    </row>
    <row r="15188" spans="1:1">
      <c r="A15188" s="555"/>
    </row>
    <row r="15189" spans="1:1">
      <c r="A15189" s="555"/>
    </row>
    <row r="15190" spans="1:1">
      <c r="A15190" s="555"/>
    </row>
    <row r="15191" spans="1:1">
      <c r="A15191" s="555"/>
    </row>
    <row r="15192" spans="1:1">
      <c r="A15192" s="555"/>
    </row>
    <row r="15193" spans="1:1">
      <c r="A15193" s="555"/>
    </row>
    <row r="15194" spans="1:1">
      <c r="A15194" s="555"/>
    </row>
    <row r="15195" spans="1:1">
      <c r="A15195" s="555"/>
    </row>
    <row r="15196" spans="1:1">
      <c r="A15196" s="555"/>
    </row>
    <row r="15197" spans="1:1">
      <c r="A15197" s="555"/>
    </row>
    <row r="15198" spans="1:1">
      <c r="A15198" s="555"/>
    </row>
    <row r="15199" spans="1:1">
      <c r="A15199" s="555"/>
    </row>
    <row r="15200" spans="1:1">
      <c r="A15200" s="555"/>
    </row>
    <row r="15201" spans="1:1">
      <c r="A15201" s="555"/>
    </row>
    <row r="15202" spans="1:1">
      <c r="A15202" s="555"/>
    </row>
    <row r="15203" spans="1:1">
      <c r="A15203" s="555"/>
    </row>
    <row r="15204" spans="1:1">
      <c r="A15204" s="555"/>
    </row>
    <row r="15205" spans="1:1">
      <c r="A15205" s="555"/>
    </row>
    <row r="15206" spans="1:1">
      <c r="A15206" s="555"/>
    </row>
    <row r="15207" spans="1:1">
      <c r="A15207" s="555"/>
    </row>
    <row r="15208" spans="1:1">
      <c r="A15208" s="555"/>
    </row>
    <row r="15209" spans="1:1">
      <c r="A15209" s="555"/>
    </row>
    <row r="15210" spans="1:1">
      <c r="A15210" s="555"/>
    </row>
    <row r="15211" spans="1:1">
      <c r="A15211" s="555"/>
    </row>
    <row r="15212" spans="1:1">
      <c r="A15212" s="555"/>
    </row>
    <row r="15213" spans="1:1">
      <c r="A15213" s="555"/>
    </row>
    <row r="15214" spans="1:1">
      <c r="A15214" s="555"/>
    </row>
    <row r="15215" spans="1:1">
      <c r="A15215" s="555"/>
    </row>
    <row r="15216" spans="1:1">
      <c r="A15216" s="555"/>
    </row>
    <row r="15217" spans="1:1">
      <c r="A15217" s="555"/>
    </row>
    <row r="15218" spans="1:1">
      <c r="A15218" s="555"/>
    </row>
    <row r="15219" spans="1:1">
      <c r="A15219" s="555"/>
    </row>
    <row r="15220" spans="1:1">
      <c r="A15220" s="555"/>
    </row>
    <row r="15221" spans="1:1">
      <c r="A15221" s="555"/>
    </row>
    <row r="15222" spans="1:1">
      <c r="A15222" s="555"/>
    </row>
    <row r="15223" spans="1:1">
      <c r="A15223" s="555"/>
    </row>
    <row r="15224" spans="1:1">
      <c r="A15224" s="555"/>
    </row>
    <row r="15225" spans="1:1">
      <c r="A15225" s="555"/>
    </row>
    <row r="15226" spans="1:1">
      <c r="A15226" s="555"/>
    </row>
    <row r="15227" spans="1:1">
      <c r="A15227" s="555"/>
    </row>
    <row r="15228" spans="1:1">
      <c r="A15228" s="555"/>
    </row>
    <row r="15229" spans="1:1">
      <c r="A15229" s="555"/>
    </row>
    <row r="15230" spans="1:1">
      <c r="A15230" s="555"/>
    </row>
    <row r="15231" spans="1:1">
      <c r="A15231" s="555"/>
    </row>
    <row r="15232" spans="1:1">
      <c r="A15232" s="555"/>
    </row>
    <row r="15233" spans="1:1">
      <c r="A15233" s="555"/>
    </row>
    <row r="15234" spans="1:1">
      <c r="A15234" s="555"/>
    </row>
    <row r="15235" spans="1:1">
      <c r="A15235" s="555"/>
    </row>
    <row r="15236" spans="1:1">
      <c r="A15236" s="555"/>
    </row>
    <row r="15237" spans="1:1">
      <c r="A15237" s="555"/>
    </row>
    <row r="15238" spans="1:1">
      <c r="A15238" s="555"/>
    </row>
    <row r="15239" spans="1:1">
      <c r="A15239" s="555"/>
    </row>
    <row r="15240" spans="1:1">
      <c r="A15240" s="555"/>
    </row>
    <row r="15241" spans="1:1">
      <c r="A15241" s="555"/>
    </row>
    <row r="15242" spans="1:1">
      <c r="A15242" s="555"/>
    </row>
    <row r="15243" spans="1:1">
      <c r="A15243" s="555"/>
    </row>
    <row r="15244" spans="1:1">
      <c r="A15244" s="555"/>
    </row>
    <row r="15245" spans="1:1">
      <c r="A15245" s="555"/>
    </row>
    <row r="15246" spans="1:1">
      <c r="A15246" s="555"/>
    </row>
    <row r="15247" spans="1:1">
      <c r="A15247" s="555"/>
    </row>
    <row r="15248" spans="1:1">
      <c r="A15248" s="555"/>
    </row>
    <row r="15249" spans="1:1">
      <c r="A15249" s="555"/>
    </row>
    <row r="15250" spans="1:1">
      <c r="A15250" s="555"/>
    </row>
    <row r="15251" spans="1:1">
      <c r="A15251" s="555"/>
    </row>
    <row r="15252" spans="1:1">
      <c r="A15252" s="555"/>
    </row>
    <row r="15253" spans="1:1">
      <c r="A15253" s="555"/>
    </row>
    <row r="15254" spans="1:1">
      <c r="A15254" s="555"/>
    </row>
    <row r="15255" spans="1:1">
      <c r="A15255" s="555"/>
    </row>
    <row r="15256" spans="1:1">
      <c r="A15256" s="555"/>
    </row>
    <row r="15257" spans="1:1">
      <c r="A15257" s="555"/>
    </row>
    <row r="15258" spans="1:1">
      <c r="A15258" s="555"/>
    </row>
    <row r="15259" spans="1:1">
      <c r="A15259" s="555"/>
    </row>
    <row r="15260" spans="1:1">
      <c r="A15260" s="555"/>
    </row>
    <row r="15261" spans="1:1">
      <c r="A15261" s="555"/>
    </row>
    <row r="15262" spans="1:1">
      <c r="A15262" s="555"/>
    </row>
    <row r="15263" spans="1:1">
      <c r="A15263" s="555"/>
    </row>
    <row r="15264" spans="1:1">
      <c r="A15264" s="555"/>
    </row>
    <row r="15265" spans="1:1">
      <c r="A15265" s="555"/>
    </row>
    <row r="15266" spans="1:1">
      <c r="A15266" s="555"/>
    </row>
    <row r="15267" spans="1:1">
      <c r="A15267" s="555"/>
    </row>
    <row r="15268" spans="1:1">
      <c r="A15268" s="555"/>
    </row>
    <row r="15269" spans="1:1">
      <c r="A15269" s="555"/>
    </row>
    <row r="15270" spans="1:1">
      <c r="A15270" s="555"/>
    </row>
    <row r="15271" spans="1:1">
      <c r="A15271" s="555"/>
    </row>
    <row r="15272" spans="1:1">
      <c r="A15272" s="555"/>
    </row>
    <row r="15273" spans="1:1">
      <c r="A15273" s="555"/>
    </row>
    <row r="15274" spans="1:1">
      <c r="A15274" s="555"/>
    </row>
    <row r="15275" spans="1:1">
      <c r="A15275" s="555"/>
    </row>
    <row r="15276" spans="1:1">
      <c r="A15276" s="555"/>
    </row>
    <row r="15277" spans="1:1">
      <c r="A15277" s="555"/>
    </row>
    <row r="15278" spans="1:1">
      <c r="A15278" s="555"/>
    </row>
    <row r="15279" spans="1:1">
      <c r="A15279" s="555"/>
    </row>
    <row r="15280" spans="1:1">
      <c r="A15280" s="555"/>
    </row>
    <row r="15281" spans="1:1">
      <c r="A15281" s="555"/>
    </row>
    <row r="15282" spans="1:1">
      <c r="A15282" s="555"/>
    </row>
    <row r="15283" spans="1:1">
      <c r="A15283" s="555"/>
    </row>
    <row r="15284" spans="1:1">
      <c r="A15284" s="555"/>
    </row>
    <row r="15285" spans="1:1">
      <c r="A15285" s="555"/>
    </row>
    <row r="15286" spans="1:1">
      <c r="A15286" s="555"/>
    </row>
    <row r="15287" spans="1:1">
      <c r="A15287" s="555"/>
    </row>
    <row r="15288" spans="1:1">
      <c r="A15288" s="555"/>
    </row>
    <row r="15289" spans="1:1">
      <c r="A15289" s="555"/>
    </row>
    <row r="15290" spans="1:1">
      <c r="A15290" s="555"/>
    </row>
    <row r="15291" spans="1:1">
      <c r="A15291" s="555"/>
    </row>
    <row r="15292" spans="1:1">
      <c r="A15292" s="555"/>
    </row>
    <row r="15293" spans="1:1">
      <c r="A15293" s="555"/>
    </row>
    <row r="15294" spans="1:1">
      <c r="A15294" s="555"/>
    </row>
    <row r="15295" spans="1:1">
      <c r="A15295" s="555"/>
    </row>
    <row r="15296" spans="1:1">
      <c r="A15296" s="555"/>
    </row>
    <row r="15297" spans="1:1">
      <c r="A15297" s="555"/>
    </row>
    <row r="15298" spans="1:1">
      <c r="A15298" s="555"/>
    </row>
    <row r="15299" spans="1:1">
      <c r="A15299" s="555"/>
    </row>
    <row r="15300" spans="1:1">
      <c r="A15300" s="555"/>
    </row>
    <row r="15301" spans="1:1">
      <c r="A15301" s="555"/>
    </row>
    <row r="15302" spans="1:1">
      <c r="A15302" s="555"/>
    </row>
    <row r="15303" spans="1:1">
      <c r="A15303" s="555"/>
    </row>
    <row r="15304" spans="1:1">
      <c r="A15304" s="555"/>
    </row>
    <row r="15305" spans="1:1">
      <c r="A15305" s="555"/>
    </row>
    <row r="15306" spans="1:1">
      <c r="A15306" s="555"/>
    </row>
    <row r="15307" spans="1:1">
      <c r="A15307" s="555"/>
    </row>
    <row r="15308" spans="1:1">
      <c r="A15308" s="555"/>
    </row>
    <row r="15309" spans="1:1">
      <c r="A15309" s="555"/>
    </row>
    <row r="15310" spans="1:1">
      <c r="A15310" s="555"/>
    </row>
    <row r="15311" spans="1:1">
      <c r="A15311" s="555"/>
    </row>
    <row r="15312" spans="1:1">
      <c r="A15312" s="555"/>
    </row>
    <row r="15313" spans="1:1">
      <c r="A15313" s="555"/>
    </row>
    <row r="15314" spans="1:1">
      <c r="A15314" s="555"/>
    </row>
    <row r="15315" spans="1:1">
      <c r="A15315" s="555"/>
    </row>
    <row r="15316" spans="1:1">
      <c r="A15316" s="555"/>
    </row>
    <row r="15317" spans="1:1">
      <c r="A15317" s="555"/>
    </row>
    <row r="15318" spans="1:1">
      <c r="A15318" s="555"/>
    </row>
    <row r="15319" spans="1:1">
      <c r="A15319" s="555"/>
    </row>
    <row r="15320" spans="1:1">
      <c r="A15320" s="555"/>
    </row>
    <row r="15321" spans="1:1">
      <c r="A15321" s="555"/>
    </row>
    <row r="15322" spans="1:1">
      <c r="A15322" s="555"/>
    </row>
    <row r="15323" spans="1:1">
      <c r="A15323" s="555"/>
    </row>
    <row r="15324" spans="1:1">
      <c r="A15324" s="555"/>
    </row>
    <row r="15325" spans="1:1">
      <c r="A15325" s="555"/>
    </row>
    <row r="15326" spans="1:1">
      <c r="A15326" s="555"/>
    </row>
    <row r="15327" spans="1:1">
      <c r="A15327" s="555"/>
    </row>
    <row r="15328" spans="1:1">
      <c r="A15328" s="555"/>
    </row>
    <row r="15329" spans="1:1">
      <c r="A15329" s="555"/>
    </row>
    <row r="15330" spans="1:1">
      <c r="A15330" s="555"/>
    </row>
    <row r="15331" spans="1:1">
      <c r="A15331" s="555"/>
    </row>
    <row r="15332" spans="1:1">
      <c r="A15332" s="555"/>
    </row>
    <row r="15333" spans="1:1">
      <c r="A15333" s="555"/>
    </row>
    <row r="15334" spans="1:1">
      <c r="A15334" s="555"/>
    </row>
    <row r="15335" spans="1:1">
      <c r="A15335" s="555"/>
    </row>
    <row r="15336" spans="1:1">
      <c r="A15336" s="555"/>
    </row>
    <row r="15337" spans="1:1">
      <c r="A15337" s="555"/>
    </row>
    <row r="15338" spans="1:1">
      <c r="A15338" s="555"/>
    </row>
    <row r="15339" spans="1:1">
      <c r="A15339" s="555"/>
    </row>
    <row r="15340" spans="1:1">
      <c r="A15340" s="555"/>
    </row>
    <row r="15341" spans="1:1">
      <c r="A15341" s="555"/>
    </row>
    <row r="15342" spans="1:1">
      <c r="A15342" s="555"/>
    </row>
    <row r="15343" spans="1:1">
      <c r="A15343" s="555"/>
    </row>
    <row r="15344" spans="1:1">
      <c r="A15344" s="555"/>
    </row>
    <row r="15345" spans="1:1">
      <c r="A15345" s="555"/>
    </row>
    <row r="15346" spans="1:1">
      <c r="A15346" s="555"/>
    </row>
    <row r="15347" spans="1:1">
      <c r="A15347" s="555"/>
    </row>
    <row r="15348" spans="1:1">
      <c r="A15348" s="555"/>
    </row>
    <row r="15349" spans="1:1">
      <c r="A15349" s="555"/>
    </row>
    <row r="15350" spans="1:1">
      <c r="A15350" s="555"/>
    </row>
    <row r="15351" spans="1:1">
      <c r="A15351" s="555"/>
    </row>
    <row r="15352" spans="1:1">
      <c r="A15352" s="555"/>
    </row>
    <row r="15353" spans="1:1">
      <c r="A15353" s="555"/>
    </row>
    <row r="15354" spans="1:1">
      <c r="A15354" s="555"/>
    </row>
    <row r="15355" spans="1:1">
      <c r="A15355" s="555"/>
    </row>
    <row r="15356" spans="1:1">
      <c r="A15356" s="555"/>
    </row>
    <row r="15357" spans="1:1">
      <c r="A15357" s="555"/>
    </row>
    <row r="15358" spans="1:1">
      <c r="A15358" s="555"/>
    </row>
    <row r="15359" spans="1:1">
      <c r="A15359" s="555"/>
    </row>
    <row r="15360" spans="1:1">
      <c r="A15360" s="555"/>
    </row>
    <row r="15361" spans="1:1">
      <c r="A15361" s="555"/>
    </row>
    <row r="15362" spans="1:1">
      <c r="A15362" s="555"/>
    </row>
    <row r="15363" spans="1:1">
      <c r="A15363" s="555"/>
    </row>
    <row r="15364" spans="1:1">
      <c r="A15364" s="555"/>
    </row>
    <row r="15365" spans="1:1">
      <c r="A15365" s="555"/>
    </row>
    <row r="15366" spans="1:1">
      <c r="A15366" s="555"/>
    </row>
    <row r="15367" spans="1:1">
      <c r="A15367" s="555"/>
    </row>
    <row r="15368" spans="1:1">
      <c r="A15368" s="555"/>
    </row>
    <row r="15369" spans="1:1">
      <c r="A15369" s="555"/>
    </row>
    <row r="15370" spans="1:1">
      <c r="A15370" s="555"/>
    </row>
    <row r="15371" spans="1:1">
      <c r="A15371" s="555"/>
    </row>
    <row r="15372" spans="1:1">
      <c r="A15372" s="555"/>
    </row>
    <row r="15373" spans="1:1">
      <c r="A15373" s="555"/>
    </row>
    <row r="15374" spans="1:1">
      <c r="A15374" s="555"/>
    </row>
    <row r="15375" spans="1:1">
      <c r="A15375" s="555"/>
    </row>
    <row r="15376" spans="1:1">
      <c r="A15376" s="555"/>
    </row>
    <row r="15377" spans="1:1">
      <c r="A15377" s="555"/>
    </row>
    <row r="15378" spans="1:1">
      <c r="A15378" s="555"/>
    </row>
    <row r="15379" spans="1:1">
      <c r="A15379" s="555"/>
    </row>
    <row r="15380" spans="1:1">
      <c r="A15380" s="555"/>
    </row>
    <row r="15381" spans="1:1">
      <c r="A15381" s="555"/>
    </row>
    <row r="15382" spans="1:1">
      <c r="A15382" s="555"/>
    </row>
    <row r="15383" spans="1:1">
      <c r="A15383" s="555"/>
    </row>
    <row r="15384" spans="1:1">
      <c r="A15384" s="555"/>
    </row>
    <row r="15385" spans="1:1">
      <c r="A15385" s="555"/>
    </row>
    <row r="15386" spans="1:1">
      <c r="A15386" s="555"/>
    </row>
    <row r="15387" spans="1:1">
      <c r="A15387" s="555"/>
    </row>
    <row r="15388" spans="1:1">
      <c r="A15388" s="555"/>
    </row>
    <row r="15389" spans="1:1">
      <c r="A15389" s="555"/>
    </row>
    <row r="15390" spans="1:1">
      <c r="A15390" s="555"/>
    </row>
    <row r="15391" spans="1:1">
      <c r="A15391" s="555"/>
    </row>
    <row r="15392" spans="1:1">
      <c r="A15392" s="555"/>
    </row>
    <row r="15393" spans="1:1">
      <c r="A15393" s="555"/>
    </row>
    <row r="15394" spans="1:1">
      <c r="A15394" s="555"/>
    </row>
    <row r="15395" spans="1:1">
      <c r="A15395" s="555"/>
    </row>
    <row r="15396" spans="1:1">
      <c r="A15396" s="555"/>
    </row>
    <row r="15397" spans="1:1">
      <c r="A15397" s="555"/>
    </row>
    <row r="15398" spans="1:1">
      <c r="A15398" s="555"/>
    </row>
    <row r="15399" spans="1:1">
      <c r="A15399" s="555"/>
    </row>
    <row r="15400" spans="1:1">
      <c r="A15400" s="555"/>
    </row>
    <row r="15401" spans="1:1">
      <c r="A15401" s="555"/>
    </row>
    <row r="15402" spans="1:1">
      <c r="A15402" s="555"/>
    </row>
    <row r="15403" spans="1:1">
      <c r="A15403" s="555"/>
    </row>
    <row r="15404" spans="1:1">
      <c r="A15404" s="555"/>
    </row>
    <row r="15405" spans="1:1">
      <c r="A15405" s="555"/>
    </row>
    <row r="15406" spans="1:1">
      <c r="A15406" s="555"/>
    </row>
    <row r="15407" spans="1:1">
      <c r="A15407" s="555"/>
    </row>
    <row r="15408" spans="1:1">
      <c r="A15408" s="555"/>
    </row>
    <row r="15409" spans="1:1">
      <c r="A15409" s="555"/>
    </row>
    <row r="15410" spans="1:1">
      <c r="A15410" s="555"/>
    </row>
    <row r="15411" spans="1:1">
      <c r="A15411" s="555"/>
    </row>
    <row r="15412" spans="1:1">
      <c r="A15412" s="555"/>
    </row>
    <row r="15413" spans="1:1">
      <c r="A15413" s="555"/>
    </row>
    <row r="15414" spans="1:1">
      <c r="A15414" s="555"/>
    </row>
    <row r="15415" spans="1:1">
      <c r="A15415" s="555"/>
    </row>
    <row r="15416" spans="1:1">
      <c r="A15416" s="555"/>
    </row>
    <row r="15417" spans="1:1">
      <c r="A15417" s="555"/>
    </row>
    <row r="15418" spans="1:1">
      <c r="A15418" s="555"/>
    </row>
    <row r="15419" spans="1:1">
      <c r="A15419" s="555"/>
    </row>
    <row r="15420" spans="1:1">
      <c r="A15420" s="555"/>
    </row>
    <row r="15421" spans="1:1">
      <c r="A15421" s="555"/>
    </row>
    <row r="15422" spans="1:1">
      <c r="A15422" s="555"/>
    </row>
    <row r="15423" spans="1:1">
      <c r="A15423" s="555"/>
    </row>
    <row r="15424" spans="1:1">
      <c r="A15424" s="555"/>
    </row>
    <row r="15425" spans="1:1">
      <c r="A15425" s="555"/>
    </row>
    <row r="15426" spans="1:1">
      <c r="A15426" s="555"/>
    </row>
    <row r="15427" spans="1:1">
      <c r="A15427" s="555"/>
    </row>
    <row r="15428" spans="1:1">
      <c r="A15428" s="555"/>
    </row>
    <row r="15429" spans="1:1">
      <c r="A15429" s="555"/>
    </row>
    <row r="15430" spans="1:1">
      <c r="A15430" s="555"/>
    </row>
    <row r="15431" spans="1:1">
      <c r="A15431" s="555"/>
    </row>
    <row r="15432" spans="1:1">
      <c r="A15432" s="555"/>
    </row>
    <row r="15433" spans="1:1">
      <c r="A15433" s="555"/>
    </row>
    <row r="15434" spans="1:1">
      <c r="A15434" s="555"/>
    </row>
    <row r="15435" spans="1:1">
      <c r="A15435" s="555"/>
    </row>
    <row r="15436" spans="1:1">
      <c r="A15436" s="555"/>
    </row>
    <row r="15437" spans="1:1">
      <c r="A15437" s="555"/>
    </row>
    <row r="15438" spans="1:1">
      <c r="A15438" s="555"/>
    </row>
    <row r="15439" spans="1:1">
      <c r="A15439" s="555"/>
    </row>
    <row r="15440" spans="1:1">
      <c r="A15440" s="555"/>
    </row>
    <row r="15441" spans="1:1">
      <c r="A15441" s="555"/>
    </row>
    <row r="15442" spans="1:1">
      <c r="A15442" s="555"/>
    </row>
    <row r="15443" spans="1:1">
      <c r="A15443" s="555"/>
    </row>
    <row r="15444" spans="1:1">
      <c r="A15444" s="555"/>
    </row>
    <row r="15445" spans="1:1">
      <c r="A15445" s="555"/>
    </row>
    <row r="15446" spans="1:1">
      <c r="A15446" s="555"/>
    </row>
    <row r="15447" spans="1:1">
      <c r="A15447" s="555"/>
    </row>
    <row r="15448" spans="1:1">
      <c r="A15448" s="555"/>
    </row>
    <row r="15449" spans="1:1">
      <c r="A15449" s="555"/>
    </row>
    <row r="15450" spans="1:1">
      <c r="A15450" s="555"/>
    </row>
    <row r="15451" spans="1:1">
      <c r="A15451" s="555"/>
    </row>
    <row r="15452" spans="1:1">
      <c r="A15452" s="555"/>
    </row>
    <row r="15453" spans="1:1">
      <c r="A15453" s="555"/>
    </row>
    <row r="15454" spans="1:1">
      <c r="A15454" s="555"/>
    </row>
    <row r="15455" spans="1:1">
      <c r="A15455" s="555"/>
    </row>
    <row r="15456" spans="1:1">
      <c r="A15456" s="555"/>
    </row>
    <row r="15457" spans="1:1">
      <c r="A15457" s="555"/>
    </row>
    <row r="15458" spans="1:1">
      <c r="A15458" s="555"/>
    </row>
    <row r="15459" spans="1:1">
      <c r="A15459" s="555"/>
    </row>
    <row r="15460" spans="1:1">
      <c r="A15460" s="555"/>
    </row>
    <row r="15461" spans="1:1">
      <c r="A15461" s="555"/>
    </row>
    <row r="15462" spans="1:1">
      <c r="A15462" s="555"/>
    </row>
    <row r="15463" spans="1:1">
      <c r="A15463" s="555"/>
    </row>
    <row r="15464" spans="1:1">
      <c r="A15464" s="555"/>
    </row>
    <row r="15465" spans="1:1">
      <c r="A15465" s="555"/>
    </row>
    <row r="15466" spans="1:1">
      <c r="A15466" s="555"/>
    </row>
    <row r="15467" spans="1:1">
      <c r="A15467" s="555"/>
    </row>
    <row r="15468" spans="1:1">
      <c r="A15468" s="555"/>
    </row>
    <row r="15469" spans="1:1">
      <c r="A15469" s="555"/>
    </row>
    <row r="15470" spans="1:1">
      <c r="A15470" s="555"/>
    </row>
    <row r="15471" spans="1:1">
      <c r="A15471" s="555"/>
    </row>
    <row r="15472" spans="1:1">
      <c r="A15472" s="555"/>
    </row>
    <row r="15473" spans="1:1">
      <c r="A15473" s="555"/>
    </row>
    <row r="15474" spans="1:1">
      <c r="A15474" s="555"/>
    </row>
    <row r="15475" spans="1:1">
      <c r="A15475" s="555"/>
    </row>
    <row r="15476" spans="1:1">
      <c r="A15476" s="555"/>
    </row>
    <row r="15477" spans="1:1">
      <c r="A15477" s="555"/>
    </row>
    <row r="15478" spans="1:1">
      <c r="A15478" s="555"/>
    </row>
    <row r="15479" spans="1:1">
      <c r="A15479" s="555"/>
    </row>
    <row r="15480" spans="1:1">
      <c r="A15480" s="555"/>
    </row>
    <row r="15481" spans="1:1">
      <c r="A15481" s="555"/>
    </row>
    <row r="15482" spans="1:1">
      <c r="A15482" s="555"/>
    </row>
    <row r="15483" spans="1:1">
      <c r="A15483" s="555"/>
    </row>
    <row r="15484" spans="1:1">
      <c r="A15484" s="555"/>
    </row>
    <row r="15485" spans="1:1">
      <c r="A15485" s="555"/>
    </row>
    <row r="15486" spans="1:1">
      <c r="A15486" s="555"/>
    </row>
    <row r="15487" spans="1:1">
      <c r="A15487" s="555"/>
    </row>
    <row r="15488" spans="1:1">
      <c r="A15488" s="555"/>
    </row>
    <row r="15489" spans="1:1">
      <c r="A15489" s="555"/>
    </row>
    <row r="15490" spans="1:1">
      <c r="A15490" s="555"/>
    </row>
    <row r="15491" spans="1:1">
      <c r="A15491" s="555"/>
    </row>
    <row r="15492" spans="1:1">
      <c r="A15492" s="555"/>
    </row>
    <row r="15493" spans="1:1">
      <c r="A15493" s="555"/>
    </row>
    <row r="15494" spans="1:1">
      <c r="A15494" s="555"/>
    </row>
    <row r="15495" spans="1:1">
      <c r="A15495" s="555"/>
    </row>
    <row r="15496" spans="1:1">
      <c r="A15496" s="555"/>
    </row>
    <row r="15497" spans="1:1">
      <c r="A15497" s="555"/>
    </row>
    <row r="15498" spans="1:1">
      <c r="A15498" s="555"/>
    </row>
    <row r="15499" spans="1:1">
      <c r="A15499" s="555"/>
    </row>
    <row r="15500" spans="1:1">
      <c r="A15500" s="555"/>
    </row>
    <row r="15501" spans="1:1">
      <c r="A15501" s="555"/>
    </row>
    <row r="15502" spans="1:1">
      <c r="A15502" s="555"/>
    </row>
    <row r="15503" spans="1:1">
      <c r="A15503" s="555"/>
    </row>
    <row r="15504" spans="1:1">
      <c r="A15504" s="555"/>
    </row>
    <row r="15505" spans="1:1">
      <c r="A15505" s="555"/>
    </row>
    <row r="15506" spans="1:1">
      <c r="A15506" s="555"/>
    </row>
    <row r="15507" spans="1:1">
      <c r="A15507" s="555"/>
    </row>
    <row r="15508" spans="1:1">
      <c r="A15508" s="555"/>
    </row>
    <row r="15509" spans="1:1">
      <c r="A15509" s="555"/>
    </row>
    <row r="15510" spans="1:1">
      <c r="A15510" s="555"/>
    </row>
    <row r="15511" spans="1:1">
      <c r="A15511" s="555"/>
    </row>
    <row r="15512" spans="1:1">
      <c r="A15512" s="555"/>
    </row>
    <row r="15513" spans="1:1">
      <c r="A15513" s="555"/>
    </row>
    <row r="15514" spans="1:1">
      <c r="A15514" s="555"/>
    </row>
    <row r="15515" spans="1:1">
      <c r="A15515" s="555"/>
    </row>
    <row r="15516" spans="1:1">
      <c r="A15516" s="555"/>
    </row>
    <row r="15517" spans="1:1">
      <c r="A15517" s="555"/>
    </row>
    <row r="15518" spans="1:1">
      <c r="A15518" s="555"/>
    </row>
    <row r="15519" spans="1:1">
      <c r="A15519" s="555"/>
    </row>
    <row r="15520" spans="1:1">
      <c r="A15520" s="555"/>
    </row>
    <row r="15521" spans="1:1">
      <c r="A15521" s="555"/>
    </row>
    <row r="15522" spans="1:1">
      <c r="A15522" s="555"/>
    </row>
    <row r="15523" spans="1:1">
      <c r="A15523" s="555"/>
    </row>
    <row r="15524" spans="1:1">
      <c r="A15524" s="555"/>
    </row>
    <row r="15525" spans="1:1">
      <c r="A15525" s="555"/>
    </row>
    <row r="15526" spans="1:1">
      <c r="A15526" s="555"/>
    </row>
    <row r="15527" spans="1:1">
      <c r="A15527" s="555"/>
    </row>
    <row r="15528" spans="1:1">
      <c r="A15528" s="555"/>
    </row>
    <row r="15529" spans="1:1">
      <c r="A15529" s="555"/>
    </row>
    <row r="15530" spans="1:1">
      <c r="A15530" s="555"/>
    </row>
    <row r="15531" spans="1:1">
      <c r="A15531" s="555"/>
    </row>
    <row r="15532" spans="1:1">
      <c r="A15532" s="555"/>
    </row>
    <row r="15533" spans="1:1">
      <c r="A15533" s="555"/>
    </row>
    <row r="15534" spans="1:1">
      <c r="A15534" s="555"/>
    </row>
    <row r="15535" spans="1:1">
      <c r="A15535" s="555"/>
    </row>
    <row r="15536" spans="1:1">
      <c r="A15536" s="555"/>
    </row>
    <row r="15537" spans="1:1">
      <c r="A15537" s="555"/>
    </row>
    <row r="15538" spans="1:1">
      <c r="A15538" s="555"/>
    </row>
    <row r="15539" spans="1:1">
      <c r="A15539" s="555"/>
    </row>
    <row r="15540" spans="1:1">
      <c r="A15540" s="555"/>
    </row>
    <row r="15541" spans="1:1">
      <c r="A15541" s="555"/>
    </row>
    <row r="15542" spans="1:1">
      <c r="A15542" s="555"/>
    </row>
    <row r="15543" spans="1:1">
      <c r="A15543" s="555"/>
    </row>
    <row r="15544" spans="1:1">
      <c r="A15544" s="555"/>
    </row>
    <row r="15545" spans="1:1">
      <c r="A15545" s="555"/>
    </row>
    <row r="15546" spans="1:1">
      <c r="A15546" s="555"/>
    </row>
    <row r="15547" spans="1:1">
      <c r="A15547" s="555"/>
    </row>
    <row r="15548" spans="1:1">
      <c r="A15548" s="555"/>
    </row>
    <row r="15549" spans="1:1">
      <c r="A15549" s="555"/>
    </row>
    <row r="15550" spans="1:1">
      <c r="A15550" s="555"/>
    </row>
    <row r="15551" spans="1:1">
      <c r="A15551" s="555"/>
    </row>
    <row r="15552" spans="1:1">
      <c r="A15552" s="555"/>
    </row>
    <row r="15553" spans="1:1">
      <c r="A15553" s="555"/>
    </row>
    <row r="15554" spans="1:1">
      <c r="A15554" s="555"/>
    </row>
    <row r="15555" spans="1:1">
      <c r="A15555" s="555"/>
    </row>
    <row r="15556" spans="1:1">
      <c r="A15556" s="555"/>
    </row>
    <row r="15557" spans="1:1">
      <c r="A15557" s="555"/>
    </row>
    <row r="15558" spans="1:1">
      <c r="A15558" s="555"/>
    </row>
    <row r="15559" spans="1:1">
      <c r="A15559" s="555"/>
    </row>
    <row r="15560" spans="1:1">
      <c r="A15560" s="555"/>
    </row>
    <row r="15561" spans="1:1">
      <c r="A15561" s="555"/>
    </row>
    <row r="15562" spans="1:1">
      <c r="A15562" s="555"/>
    </row>
    <row r="15563" spans="1:1">
      <c r="A15563" s="555"/>
    </row>
    <row r="15564" spans="1:1">
      <c r="A15564" s="555"/>
    </row>
    <row r="15565" spans="1:1">
      <c r="A15565" s="555"/>
    </row>
    <row r="15566" spans="1:1">
      <c r="A15566" s="555"/>
    </row>
    <row r="15567" spans="1:1">
      <c r="A15567" s="555"/>
    </row>
    <row r="15568" spans="1:1">
      <c r="A15568" s="555"/>
    </row>
    <row r="15569" spans="1:1">
      <c r="A15569" s="555"/>
    </row>
    <row r="15570" spans="1:1">
      <c r="A15570" s="555"/>
    </row>
    <row r="15571" spans="1:1">
      <c r="A15571" s="555"/>
    </row>
    <row r="15572" spans="1:1">
      <c r="A15572" s="555"/>
    </row>
    <row r="15573" spans="1:1">
      <c r="A15573" s="555"/>
    </row>
    <row r="15574" spans="1:1">
      <c r="A15574" s="555"/>
    </row>
    <row r="15575" spans="1:1">
      <c r="A15575" s="555"/>
    </row>
    <row r="15576" spans="1:1">
      <c r="A15576" s="555"/>
    </row>
    <row r="15577" spans="1:1">
      <c r="A15577" s="555"/>
    </row>
    <row r="15578" spans="1:1">
      <c r="A15578" s="555"/>
    </row>
    <row r="15579" spans="1:1">
      <c r="A15579" s="555"/>
    </row>
    <row r="15580" spans="1:1">
      <c r="A15580" s="555"/>
    </row>
    <row r="15581" spans="1:1">
      <c r="A15581" s="555"/>
    </row>
    <row r="15582" spans="1:1">
      <c r="A15582" s="555"/>
    </row>
    <row r="15583" spans="1:1">
      <c r="A15583" s="555"/>
    </row>
    <row r="15584" spans="1:1">
      <c r="A15584" s="555"/>
    </row>
    <row r="15585" spans="1:1">
      <c r="A15585" s="555"/>
    </row>
    <row r="15586" spans="1:1">
      <c r="A15586" s="555"/>
    </row>
    <row r="15587" spans="1:1">
      <c r="A15587" s="555"/>
    </row>
    <row r="15588" spans="1:1">
      <c r="A15588" s="555"/>
    </row>
    <row r="15589" spans="1:1">
      <c r="A15589" s="555"/>
    </row>
    <row r="15590" spans="1:1">
      <c r="A15590" s="555"/>
    </row>
    <row r="15591" spans="1:1">
      <c r="A15591" s="555"/>
    </row>
    <row r="15592" spans="1:1">
      <c r="A15592" s="555"/>
    </row>
    <row r="15593" spans="1:1">
      <c r="A15593" s="555"/>
    </row>
    <row r="15594" spans="1:1">
      <c r="A15594" s="555"/>
    </row>
    <row r="15595" spans="1:1">
      <c r="A15595" s="555"/>
    </row>
    <row r="15596" spans="1:1">
      <c r="A15596" s="555"/>
    </row>
    <row r="15597" spans="1:1">
      <c r="A15597" s="555"/>
    </row>
    <row r="15598" spans="1:1">
      <c r="A15598" s="555"/>
    </row>
    <row r="15599" spans="1:1">
      <c r="A15599" s="555"/>
    </row>
    <row r="15600" spans="1:1">
      <c r="A15600" s="555"/>
    </row>
    <row r="15601" spans="1:1">
      <c r="A15601" s="555"/>
    </row>
    <row r="15602" spans="1:1">
      <c r="A15602" s="555"/>
    </row>
    <row r="15603" spans="1:1">
      <c r="A15603" s="555"/>
    </row>
    <row r="15604" spans="1:1">
      <c r="A15604" s="555"/>
    </row>
    <row r="15605" spans="1:1">
      <c r="A15605" s="555"/>
    </row>
    <row r="15606" spans="1:1">
      <c r="A15606" s="555"/>
    </row>
    <row r="15607" spans="1:1">
      <c r="A15607" s="555"/>
    </row>
    <row r="15608" spans="1:1">
      <c r="A15608" s="555"/>
    </row>
    <row r="15609" spans="1:1">
      <c r="A15609" s="555"/>
    </row>
    <row r="15610" spans="1:1">
      <c r="A15610" s="555"/>
    </row>
    <row r="15611" spans="1:1">
      <c r="A15611" s="555"/>
    </row>
    <row r="15612" spans="1:1">
      <c r="A15612" s="555"/>
    </row>
    <row r="15613" spans="1:1">
      <c r="A15613" s="555"/>
    </row>
    <row r="15614" spans="1:1">
      <c r="A15614" s="555"/>
    </row>
    <row r="15615" spans="1:1">
      <c r="A15615" s="555"/>
    </row>
    <row r="15616" spans="1:1">
      <c r="A15616" s="555"/>
    </row>
    <row r="15617" spans="1:1">
      <c r="A15617" s="555"/>
    </row>
    <row r="15618" spans="1:1">
      <c r="A15618" s="555"/>
    </row>
    <row r="15619" spans="1:1">
      <c r="A15619" s="555"/>
    </row>
    <row r="15620" spans="1:1">
      <c r="A15620" s="555"/>
    </row>
    <row r="15621" spans="1:1">
      <c r="A15621" s="555"/>
    </row>
    <row r="15622" spans="1:1">
      <c r="A15622" s="555"/>
    </row>
    <row r="15623" spans="1:1">
      <c r="A15623" s="555"/>
    </row>
    <row r="15624" spans="1:1">
      <c r="A15624" s="555"/>
    </row>
    <row r="15625" spans="1:1">
      <c r="A15625" s="555"/>
    </row>
    <row r="15626" spans="1:1">
      <c r="A15626" s="555"/>
    </row>
    <row r="15627" spans="1:1">
      <c r="A15627" s="555"/>
    </row>
    <row r="15628" spans="1:1">
      <c r="A15628" s="555"/>
    </row>
    <row r="15629" spans="1:1">
      <c r="A15629" s="555"/>
    </row>
    <row r="15630" spans="1:1">
      <c r="A15630" s="555"/>
    </row>
    <row r="15631" spans="1:1">
      <c r="A15631" s="555"/>
    </row>
    <row r="15632" spans="1:1">
      <c r="A15632" s="555"/>
    </row>
    <row r="15633" spans="1:1">
      <c r="A15633" s="555"/>
    </row>
    <row r="15634" spans="1:1">
      <c r="A15634" s="555"/>
    </row>
    <row r="15635" spans="1:1">
      <c r="A15635" s="555"/>
    </row>
    <row r="15636" spans="1:1">
      <c r="A15636" s="555"/>
    </row>
    <row r="15637" spans="1:1">
      <c r="A15637" s="555"/>
    </row>
    <row r="15638" spans="1:1">
      <c r="A15638" s="555"/>
    </row>
    <row r="15639" spans="1:1">
      <c r="A15639" s="555"/>
    </row>
    <row r="15640" spans="1:1">
      <c r="A15640" s="555"/>
    </row>
    <row r="15641" spans="1:1">
      <c r="A15641" s="555"/>
    </row>
    <row r="15642" spans="1:1">
      <c r="A15642" s="555"/>
    </row>
    <row r="15643" spans="1:1">
      <c r="A15643" s="555"/>
    </row>
    <row r="15644" spans="1:1">
      <c r="A15644" s="555"/>
    </row>
    <row r="15645" spans="1:1">
      <c r="A15645" s="555"/>
    </row>
    <row r="15646" spans="1:1">
      <c r="A15646" s="555"/>
    </row>
    <row r="15647" spans="1:1">
      <c r="A15647" s="555"/>
    </row>
    <row r="15648" spans="1:1">
      <c r="A15648" s="555"/>
    </row>
    <row r="15649" spans="1:1">
      <c r="A15649" s="555"/>
    </row>
    <row r="15650" spans="1:1">
      <c r="A15650" s="555"/>
    </row>
    <row r="15651" spans="1:1">
      <c r="A15651" s="555"/>
    </row>
    <row r="15652" spans="1:1">
      <c r="A15652" s="555"/>
    </row>
    <row r="15653" spans="1:1">
      <c r="A15653" s="555"/>
    </row>
    <row r="15654" spans="1:1">
      <c r="A15654" s="555"/>
    </row>
    <row r="15655" spans="1:1">
      <c r="A15655" s="555"/>
    </row>
    <row r="15656" spans="1:1">
      <c r="A15656" s="555"/>
    </row>
    <row r="15657" spans="1:1">
      <c r="A15657" s="555"/>
    </row>
    <row r="15658" spans="1:1">
      <c r="A15658" s="555"/>
    </row>
    <row r="15659" spans="1:1">
      <c r="A15659" s="555"/>
    </row>
    <row r="15660" spans="1:1">
      <c r="A15660" s="555"/>
    </row>
    <row r="15661" spans="1:1">
      <c r="A15661" s="555"/>
    </row>
    <row r="15662" spans="1:1">
      <c r="A15662" s="555"/>
    </row>
    <row r="15663" spans="1:1">
      <c r="A15663" s="555"/>
    </row>
    <row r="15664" spans="1:1">
      <c r="A15664" s="555"/>
    </row>
    <row r="15665" spans="1:1">
      <c r="A15665" s="555"/>
    </row>
    <row r="15666" spans="1:1">
      <c r="A15666" s="555"/>
    </row>
    <row r="15667" spans="1:1">
      <c r="A15667" s="555"/>
    </row>
    <row r="15668" spans="1:1">
      <c r="A15668" s="555"/>
    </row>
    <row r="15669" spans="1:1">
      <c r="A15669" s="555"/>
    </row>
    <row r="15670" spans="1:1">
      <c r="A15670" s="555"/>
    </row>
    <row r="15671" spans="1:1">
      <c r="A15671" s="555"/>
    </row>
    <row r="15672" spans="1:1">
      <c r="A15672" s="555"/>
    </row>
    <row r="15673" spans="1:1">
      <c r="A15673" s="555"/>
    </row>
    <row r="15674" spans="1:1">
      <c r="A15674" s="555"/>
    </row>
    <row r="15675" spans="1:1">
      <c r="A15675" s="555"/>
    </row>
    <row r="15676" spans="1:1">
      <c r="A15676" s="555"/>
    </row>
    <row r="15677" spans="1:1">
      <c r="A15677" s="555"/>
    </row>
    <row r="15678" spans="1:1">
      <c r="A15678" s="555"/>
    </row>
    <row r="15679" spans="1:1">
      <c r="A15679" s="555"/>
    </row>
    <row r="15680" spans="1:1">
      <c r="A15680" s="555"/>
    </row>
    <row r="15681" spans="1:1">
      <c r="A15681" s="555"/>
    </row>
    <row r="15682" spans="1:1">
      <c r="A15682" s="555"/>
    </row>
    <row r="15683" spans="1:1">
      <c r="A15683" s="555"/>
    </row>
    <row r="15684" spans="1:1">
      <c r="A15684" s="555"/>
    </row>
    <row r="15685" spans="1:1">
      <c r="A15685" s="555"/>
    </row>
    <row r="15686" spans="1:1">
      <c r="A15686" s="555"/>
    </row>
    <row r="15687" spans="1:1">
      <c r="A15687" s="555"/>
    </row>
    <row r="15688" spans="1:1">
      <c r="A15688" s="555"/>
    </row>
    <row r="15689" spans="1:1">
      <c r="A15689" s="555"/>
    </row>
    <row r="15690" spans="1:1">
      <c r="A15690" s="555"/>
    </row>
    <row r="15691" spans="1:1">
      <c r="A15691" s="555"/>
    </row>
    <row r="15692" spans="1:1">
      <c r="A15692" s="555"/>
    </row>
    <row r="15693" spans="1:1">
      <c r="A15693" s="555"/>
    </row>
    <row r="15694" spans="1:1">
      <c r="A15694" s="555"/>
    </row>
    <row r="15695" spans="1:1">
      <c r="A15695" s="555"/>
    </row>
    <row r="15696" spans="1:1">
      <c r="A15696" s="555"/>
    </row>
    <row r="15697" spans="1:1">
      <c r="A15697" s="555"/>
    </row>
    <row r="15698" spans="1:1">
      <c r="A15698" s="555"/>
    </row>
    <row r="15699" spans="1:1">
      <c r="A15699" s="555"/>
    </row>
    <row r="15700" spans="1:1">
      <c r="A15700" s="555"/>
    </row>
    <row r="15701" spans="1:1">
      <c r="A15701" s="555"/>
    </row>
    <row r="15702" spans="1:1">
      <c r="A15702" s="555"/>
    </row>
    <row r="15703" spans="1:1">
      <c r="A15703" s="555"/>
    </row>
    <row r="15704" spans="1:1">
      <c r="A15704" s="555"/>
    </row>
    <row r="15705" spans="1:1">
      <c r="A15705" s="555"/>
    </row>
    <row r="15706" spans="1:1">
      <c r="A15706" s="555"/>
    </row>
    <row r="15707" spans="1:1">
      <c r="A15707" s="555"/>
    </row>
    <row r="15708" spans="1:1">
      <c r="A15708" s="555"/>
    </row>
    <row r="15709" spans="1:1">
      <c r="A15709" s="555"/>
    </row>
    <row r="15710" spans="1:1">
      <c r="A15710" s="555"/>
    </row>
    <row r="15711" spans="1:1">
      <c r="A15711" s="555"/>
    </row>
    <row r="15712" spans="1:1">
      <c r="A15712" s="555"/>
    </row>
    <row r="15713" spans="1:1">
      <c r="A15713" s="555"/>
    </row>
    <row r="15714" spans="1:1">
      <c r="A15714" s="555"/>
    </row>
    <row r="15715" spans="1:1">
      <c r="A15715" s="555"/>
    </row>
    <row r="15716" spans="1:1">
      <c r="A15716" s="555"/>
    </row>
    <row r="15717" spans="1:1">
      <c r="A15717" s="555"/>
    </row>
    <row r="15718" spans="1:1">
      <c r="A15718" s="555"/>
    </row>
    <row r="15719" spans="1:1">
      <c r="A15719" s="555"/>
    </row>
    <row r="15720" spans="1:1">
      <c r="A15720" s="555"/>
    </row>
    <row r="15721" spans="1:1">
      <c r="A15721" s="555"/>
    </row>
    <row r="15722" spans="1:1">
      <c r="A15722" s="555"/>
    </row>
    <row r="15723" spans="1:1">
      <c r="A15723" s="555"/>
    </row>
    <row r="15724" spans="1:1">
      <c r="A15724" s="555"/>
    </row>
    <row r="15725" spans="1:1">
      <c r="A15725" s="555"/>
    </row>
    <row r="15726" spans="1:1">
      <c r="A15726" s="555"/>
    </row>
    <row r="15727" spans="1:1">
      <c r="A15727" s="555"/>
    </row>
    <row r="15728" spans="1:1">
      <c r="A15728" s="555"/>
    </row>
    <row r="15729" spans="1:1">
      <c r="A15729" s="555"/>
    </row>
    <row r="15730" spans="1:1">
      <c r="A15730" s="555"/>
    </row>
    <row r="15731" spans="1:1">
      <c r="A15731" s="555"/>
    </row>
    <row r="15732" spans="1:1">
      <c r="A15732" s="555"/>
    </row>
    <row r="15733" spans="1:1">
      <c r="A15733" s="555"/>
    </row>
    <row r="15734" spans="1:1">
      <c r="A15734" s="555"/>
    </row>
    <row r="15735" spans="1:1">
      <c r="A15735" s="555"/>
    </row>
    <row r="15736" spans="1:1">
      <c r="A15736" s="555"/>
    </row>
    <row r="15737" spans="1:1">
      <c r="A15737" s="555"/>
    </row>
    <row r="15738" spans="1:1">
      <c r="A15738" s="555"/>
    </row>
    <row r="15739" spans="1:1">
      <c r="A15739" s="555"/>
    </row>
    <row r="15740" spans="1:1">
      <c r="A15740" s="555"/>
    </row>
    <row r="15741" spans="1:1">
      <c r="A15741" s="555"/>
    </row>
    <row r="15742" spans="1:1">
      <c r="A15742" s="555"/>
    </row>
    <row r="15743" spans="1:1">
      <c r="A15743" s="555"/>
    </row>
    <row r="15744" spans="1:1">
      <c r="A15744" s="555"/>
    </row>
    <row r="15745" spans="1:1">
      <c r="A15745" s="555"/>
    </row>
    <row r="15746" spans="1:1">
      <c r="A15746" s="555"/>
    </row>
    <row r="15747" spans="1:1">
      <c r="A15747" s="555"/>
    </row>
    <row r="15748" spans="1:1">
      <c r="A15748" s="555"/>
    </row>
    <row r="15749" spans="1:1">
      <c r="A15749" s="555"/>
    </row>
    <row r="15750" spans="1:1">
      <c r="A15750" s="555"/>
    </row>
    <row r="15751" spans="1:1">
      <c r="A15751" s="555"/>
    </row>
    <row r="15752" spans="1:1">
      <c r="A15752" s="555"/>
    </row>
    <row r="15753" spans="1:1">
      <c r="A15753" s="555"/>
    </row>
    <row r="15754" spans="1:1">
      <c r="A15754" s="555"/>
    </row>
    <row r="15755" spans="1:1">
      <c r="A15755" s="555"/>
    </row>
    <row r="15756" spans="1:1">
      <c r="A15756" s="555"/>
    </row>
    <row r="15757" spans="1:1">
      <c r="A15757" s="555"/>
    </row>
    <row r="15758" spans="1:1">
      <c r="A15758" s="555"/>
    </row>
    <row r="15759" spans="1:1">
      <c r="A15759" s="555"/>
    </row>
    <row r="15760" spans="1:1">
      <c r="A15760" s="555"/>
    </row>
    <row r="15761" spans="1:1">
      <c r="A15761" s="555"/>
    </row>
    <row r="15762" spans="1:1">
      <c r="A15762" s="555"/>
    </row>
    <row r="15763" spans="1:1">
      <c r="A15763" s="555"/>
    </row>
    <row r="15764" spans="1:1">
      <c r="A15764" s="555"/>
    </row>
    <row r="15765" spans="1:1">
      <c r="A15765" s="555"/>
    </row>
    <row r="15766" spans="1:1">
      <c r="A15766" s="555"/>
    </row>
    <row r="15767" spans="1:1">
      <c r="A15767" s="555"/>
    </row>
    <row r="15768" spans="1:1">
      <c r="A15768" s="555"/>
    </row>
    <row r="15769" spans="1:1">
      <c r="A15769" s="555"/>
    </row>
    <row r="15770" spans="1:1">
      <c r="A15770" s="555"/>
    </row>
    <row r="15771" spans="1:1">
      <c r="A15771" s="555"/>
    </row>
    <row r="15772" spans="1:1">
      <c r="A15772" s="555"/>
    </row>
    <row r="15773" spans="1:1">
      <c r="A15773" s="555"/>
    </row>
    <row r="15774" spans="1:1">
      <c r="A15774" s="555"/>
    </row>
    <row r="15775" spans="1:1">
      <c r="A15775" s="555"/>
    </row>
    <row r="15776" spans="1:1">
      <c r="A15776" s="555"/>
    </row>
    <row r="15777" spans="1:1">
      <c r="A15777" s="555"/>
    </row>
    <row r="15778" spans="1:1">
      <c r="A15778" s="555"/>
    </row>
    <row r="15779" spans="1:1">
      <c r="A15779" s="555"/>
    </row>
    <row r="15780" spans="1:1">
      <c r="A15780" s="555"/>
    </row>
    <row r="15781" spans="1:1">
      <c r="A15781" s="555"/>
    </row>
    <row r="15782" spans="1:1">
      <c r="A15782" s="555"/>
    </row>
    <row r="15783" spans="1:1">
      <c r="A15783" s="555"/>
    </row>
    <row r="15784" spans="1:1">
      <c r="A15784" s="555"/>
    </row>
    <row r="15785" spans="1:1">
      <c r="A15785" s="555"/>
    </row>
    <row r="15786" spans="1:1">
      <c r="A15786" s="555"/>
    </row>
    <row r="15787" spans="1:1">
      <c r="A15787" s="555"/>
    </row>
    <row r="15788" spans="1:1">
      <c r="A15788" s="555"/>
    </row>
    <row r="15789" spans="1:1">
      <c r="A15789" s="555"/>
    </row>
    <row r="15790" spans="1:1">
      <c r="A15790" s="555"/>
    </row>
    <row r="15791" spans="1:1">
      <c r="A15791" s="555"/>
    </row>
    <row r="15792" spans="1:1">
      <c r="A15792" s="555"/>
    </row>
    <row r="15793" spans="1:1">
      <c r="A15793" s="555"/>
    </row>
    <row r="15794" spans="1:1">
      <c r="A15794" s="555"/>
    </row>
    <row r="15795" spans="1:1">
      <c r="A15795" s="555"/>
    </row>
    <row r="15796" spans="1:1">
      <c r="A15796" s="555"/>
    </row>
    <row r="15797" spans="1:1">
      <c r="A15797" s="555"/>
    </row>
    <row r="15798" spans="1:1">
      <c r="A15798" s="555"/>
    </row>
    <row r="15799" spans="1:1">
      <c r="A15799" s="555"/>
    </row>
    <row r="15800" spans="1:1">
      <c r="A15800" s="555"/>
    </row>
    <row r="15801" spans="1:1">
      <c r="A15801" s="555"/>
    </row>
    <row r="15802" spans="1:1">
      <c r="A15802" s="555"/>
    </row>
    <row r="15803" spans="1:1">
      <c r="A15803" s="555"/>
    </row>
    <row r="15804" spans="1:1">
      <c r="A15804" s="555"/>
    </row>
    <row r="15805" spans="1:1">
      <c r="A15805" s="555"/>
    </row>
    <row r="15806" spans="1:1">
      <c r="A15806" s="555"/>
    </row>
    <row r="15807" spans="1:1">
      <c r="A15807" s="555"/>
    </row>
    <row r="15808" spans="1:1">
      <c r="A15808" s="555"/>
    </row>
    <row r="15809" spans="1:1">
      <c r="A15809" s="555"/>
    </row>
    <row r="15810" spans="1:1">
      <c r="A15810" s="555"/>
    </row>
    <row r="15811" spans="1:1">
      <c r="A15811" s="555"/>
    </row>
    <row r="15812" spans="1:1">
      <c r="A15812" s="555"/>
    </row>
    <row r="15813" spans="1:1">
      <c r="A15813" s="555"/>
    </row>
    <row r="15814" spans="1:1">
      <c r="A15814" s="555"/>
    </row>
    <row r="15815" spans="1:1">
      <c r="A15815" s="555"/>
    </row>
    <row r="15816" spans="1:1">
      <c r="A15816" s="555"/>
    </row>
    <row r="15817" spans="1:1">
      <c r="A15817" s="555"/>
    </row>
    <row r="15818" spans="1:1">
      <c r="A15818" s="555"/>
    </row>
    <row r="15819" spans="1:1">
      <c r="A15819" s="555"/>
    </row>
    <row r="15820" spans="1:1">
      <c r="A15820" s="555"/>
    </row>
    <row r="15821" spans="1:1">
      <c r="A15821" s="555"/>
    </row>
    <row r="15822" spans="1:1">
      <c r="A15822" s="555"/>
    </row>
    <row r="15823" spans="1:1">
      <c r="A15823" s="555"/>
    </row>
    <row r="15824" spans="1:1">
      <c r="A15824" s="555"/>
    </row>
    <row r="15825" spans="1:1">
      <c r="A15825" s="555"/>
    </row>
    <row r="15826" spans="1:1">
      <c r="A15826" s="555"/>
    </row>
    <row r="15827" spans="1:1">
      <c r="A15827" s="555"/>
    </row>
    <row r="15828" spans="1:1">
      <c r="A15828" s="555"/>
    </row>
    <row r="15829" spans="1:1">
      <c r="A15829" s="555"/>
    </row>
    <row r="15830" spans="1:1">
      <c r="A15830" s="555"/>
    </row>
    <row r="15831" spans="1:1">
      <c r="A15831" s="555"/>
    </row>
    <row r="15832" spans="1:1">
      <c r="A15832" s="555"/>
    </row>
    <row r="15833" spans="1:1">
      <c r="A15833" s="555"/>
    </row>
    <row r="15834" spans="1:1">
      <c r="A15834" s="555"/>
    </row>
    <row r="15835" spans="1:1">
      <c r="A15835" s="555"/>
    </row>
    <row r="15836" spans="1:1">
      <c r="A15836" s="555"/>
    </row>
    <row r="15837" spans="1:1">
      <c r="A15837" s="555"/>
    </row>
    <row r="15838" spans="1:1">
      <c r="A15838" s="555"/>
    </row>
    <row r="15839" spans="1:1">
      <c r="A15839" s="555"/>
    </row>
    <row r="15840" spans="1:1">
      <c r="A15840" s="555"/>
    </row>
    <row r="15841" spans="1:1">
      <c r="A15841" s="555"/>
    </row>
    <row r="15842" spans="1:1">
      <c r="A15842" s="555"/>
    </row>
    <row r="15843" spans="1:1">
      <c r="A15843" s="555"/>
    </row>
    <row r="15844" spans="1:1">
      <c r="A15844" s="555"/>
    </row>
    <row r="15845" spans="1:1">
      <c r="A15845" s="555"/>
    </row>
    <row r="15846" spans="1:1">
      <c r="A15846" s="555"/>
    </row>
    <row r="15847" spans="1:1">
      <c r="A15847" s="555"/>
    </row>
    <row r="15848" spans="1:1">
      <c r="A15848" s="555"/>
    </row>
    <row r="15849" spans="1:1">
      <c r="A15849" s="555"/>
    </row>
    <row r="15850" spans="1:1">
      <c r="A15850" s="555"/>
    </row>
    <row r="15851" spans="1:1">
      <c r="A15851" s="555"/>
    </row>
    <row r="15852" spans="1:1">
      <c r="A15852" s="555"/>
    </row>
    <row r="15853" spans="1:1">
      <c r="A15853" s="555"/>
    </row>
    <row r="15854" spans="1:1">
      <c r="A15854" s="555"/>
    </row>
    <row r="15855" spans="1:1">
      <c r="A15855" s="555"/>
    </row>
    <row r="15856" spans="1:1">
      <c r="A15856" s="555"/>
    </row>
    <row r="15857" spans="1:1">
      <c r="A15857" s="555"/>
    </row>
    <row r="15858" spans="1:1">
      <c r="A15858" s="555"/>
    </row>
    <row r="15859" spans="1:1">
      <c r="A15859" s="555"/>
    </row>
    <row r="15860" spans="1:1">
      <c r="A15860" s="555"/>
    </row>
    <row r="15861" spans="1:1">
      <c r="A15861" s="555"/>
    </row>
    <row r="15862" spans="1:1">
      <c r="A15862" s="555"/>
    </row>
    <row r="15863" spans="1:1">
      <c r="A15863" s="555"/>
    </row>
    <row r="15864" spans="1:1">
      <c r="A15864" s="555"/>
    </row>
    <row r="15865" spans="1:1">
      <c r="A15865" s="555"/>
    </row>
    <row r="15866" spans="1:1">
      <c r="A15866" s="555"/>
    </row>
    <row r="15867" spans="1:1">
      <c r="A15867" s="555"/>
    </row>
    <row r="15868" spans="1:1">
      <c r="A15868" s="555"/>
    </row>
    <row r="15869" spans="1:1">
      <c r="A15869" s="555"/>
    </row>
    <row r="15870" spans="1:1">
      <c r="A15870" s="555"/>
    </row>
    <row r="15871" spans="1:1">
      <c r="A15871" s="555"/>
    </row>
    <row r="15872" spans="1:1">
      <c r="A15872" s="555"/>
    </row>
    <row r="15873" spans="1:1">
      <c r="A15873" s="555"/>
    </row>
    <row r="15874" spans="1:1">
      <c r="A15874" s="555"/>
    </row>
    <row r="15875" spans="1:1">
      <c r="A15875" s="555"/>
    </row>
    <row r="15876" spans="1:1">
      <c r="A15876" s="555"/>
    </row>
    <row r="15877" spans="1:1">
      <c r="A15877" s="555"/>
    </row>
    <row r="15878" spans="1:1">
      <c r="A15878" s="555"/>
    </row>
    <row r="15879" spans="1:1">
      <c r="A15879" s="555"/>
    </row>
    <row r="15880" spans="1:1">
      <c r="A15880" s="555"/>
    </row>
    <row r="15881" spans="1:1">
      <c r="A15881" s="555"/>
    </row>
    <row r="15882" spans="1:1">
      <c r="A15882" s="555"/>
    </row>
    <row r="15883" spans="1:1">
      <c r="A15883" s="555"/>
    </row>
    <row r="15884" spans="1:1">
      <c r="A15884" s="555"/>
    </row>
    <row r="15885" spans="1:1">
      <c r="A15885" s="555"/>
    </row>
    <row r="15886" spans="1:1">
      <c r="A15886" s="555"/>
    </row>
    <row r="15887" spans="1:1">
      <c r="A15887" s="555"/>
    </row>
    <row r="15888" spans="1:1">
      <c r="A15888" s="555"/>
    </row>
    <row r="15889" spans="1:1">
      <c r="A15889" s="555"/>
    </row>
    <row r="15890" spans="1:1">
      <c r="A15890" s="555"/>
    </row>
    <row r="15891" spans="1:1">
      <c r="A15891" s="555"/>
    </row>
    <row r="15892" spans="1:1">
      <c r="A15892" s="555"/>
    </row>
    <row r="15893" spans="1:1">
      <c r="A15893" s="555"/>
    </row>
    <row r="15894" spans="1:1">
      <c r="A15894" s="555"/>
    </row>
    <row r="15895" spans="1:1">
      <c r="A15895" s="555"/>
    </row>
    <row r="15896" spans="1:1">
      <c r="A15896" s="555"/>
    </row>
    <row r="15897" spans="1:1">
      <c r="A15897" s="555"/>
    </row>
    <row r="15898" spans="1:1">
      <c r="A15898" s="555"/>
    </row>
    <row r="15899" spans="1:1">
      <c r="A15899" s="555"/>
    </row>
    <row r="15900" spans="1:1">
      <c r="A15900" s="555"/>
    </row>
    <row r="15901" spans="1:1">
      <c r="A15901" s="555"/>
    </row>
    <row r="15902" spans="1:1">
      <c r="A15902" s="555"/>
    </row>
    <row r="15903" spans="1:1">
      <c r="A15903" s="555"/>
    </row>
    <row r="15904" spans="1:1">
      <c r="A15904" s="555"/>
    </row>
    <row r="15905" spans="1:1">
      <c r="A15905" s="555"/>
    </row>
    <row r="15906" spans="1:1">
      <c r="A15906" s="555"/>
    </row>
    <row r="15907" spans="1:1">
      <c r="A15907" s="555"/>
    </row>
    <row r="15908" spans="1:1">
      <c r="A15908" s="555"/>
    </row>
    <row r="15909" spans="1:1">
      <c r="A15909" s="555"/>
    </row>
    <row r="15910" spans="1:1">
      <c r="A15910" s="555"/>
    </row>
    <row r="15911" spans="1:1">
      <c r="A15911" s="555"/>
    </row>
    <row r="15912" spans="1:1">
      <c r="A15912" s="555"/>
    </row>
    <row r="15913" spans="1:1">
      <c r="A15913" s="555"/>
    </row>
    <row r="15914" spans="1:1">
      <c r="A15914" s="555"/>
    </row>
    <row r="15915" spans="1:1">
      <c r="A15915" s="555"/>
    </row>
    <row r="15916" spans="1:1">
      <c r="A15916" s="555"/>
    </row>
    <row r="15917" spans="1:1">
      <c r="A15917" s="555"/>
    </row>
    <row r="15918" spans="1:1">
      <c r="A15918" s="555"/>
    </row>
    <row r="15919" spans="1:1">
      <c r="A15919" s="555"/>
    </row>
    <row r="15920" spans="1:1">
      <c r="A15920" s="555"/>
    </row>
    <row r="15921" spans="1:1">
      <c r="A15921" s="555"/>
    </row>
    <row r="15922" spans="1:1">
      <c r="A15922" s="555"/>
    </row>
    <row r="15923" spans="1:1">
      <c r="A15923" s="555"/>
    </row>
    <row r="15924" spans="1:1">
      <c r="A15924" s="555"/>
    </row>
    <row r="15925" spans="1:1">
      <c r="A15925" s="555"/>
    </row>
    <row r="15926" spans="1:1">
      <c r="A15926" s="555"/>
    </row>
    <row r="15927" spans="1:1">
      <c r="A15927" s="555"/>
    </row>
    <row r="15928" spans="1:1">
      <c r="A15928" s="555"/>
    </row>
    <row r="15929" spans="1:1">
      <c r="A15929" s="555"/>
    </row>
    <row r="15930" spans="1:1">
      <c r="A15930" s="555"/>
    </row>
    <row r="15931" spans="1:1">
      <c r="A15931" s="555"/>
    </row>
    <row r="15932" spans="1:1">
      <c r="A15932" s="555"/>
    </row>
    <row r="15933" spans="1:1">
      <c r="A15933" s="555"/>
    </row>
    <row r="15934" spans="1:1">
      <c r="A15934" s="555"/>
    </row>
    <row r="15935" spans="1:1">
      <c r="A15935" s="555"/>
    </row>
    <row r="15936" spans="1:1">
      <c r="A15936" s="555"/>
    </row>
    <row r="15937" spans="1:1">
      <c r="A15937" s="555"/>
    </row>
    <row r="15938" spans="1:1">
      <c r="A15938" s="555"/>
    </row>
    <row r="15939" spans="1:1">
      <c r="A15939" s="555"/>
    </row>
    <row r="15940" spans="1:1">
      <c r="A15940" s="555"/>
    </row>
    <row r="15941" spans="1:1">
      <c r="A15941" s="555"/>
    </row>
    <row r="15942" spans="1:1">
      <c r="A15942" s="555"/>
    </row>
    <row r="15943" spans="1:1">
      <c r="A15943" s="555"/>
    </row>
    <row r="15944" spans="1:1">
      <c r="A15944" s="555"/>
    </row>
    <row r="15945" spans="1:1">
      <c r="A15945" s="555"/>
    </row>
    <row r="15946" spans="1:1">
      <c r="A15946" s="555"/>
    </row>
    <row r="15947" spans="1:1">
      <c r="A15947" s="555"/>
    </row>
    <row r="15948" spans="1:1">
      <c r="A15948" s="555"/>
    </row>
    <row r="15949" spans="1:1">
      <c r="A15949" s="555"/>
    </row>
    <row r="15950" spans="1:1">
      <c r="A15950" s="555"/>
    </row>
    <row r="15951" spans="1:1">
      <c r="A15951" s="555"/>
    </row>
    <row r="15952" spans="1:1">
      <c r="A15952" s="555"/>
    </row>
    <row r="15953" spans="1:1">
      <c r="A15953" s="555"/>
    </row>
    <row r="15954" spans="1:1">
      <c r="A15954" s="555"/>
    </row>
    <row r="15955" spans="1:1">
      <c r="A15955" s="555"/>
    </row>
    <row r="15956" spans="1:1">
      <c r="A15956" s="555"/>
    </row>
    <row r="15957" spans="1:1">
      <c r="A15957" s="555"/>
    </row>
    <row r="15958" spans="1:1">
      <c r="A15958" s="555"/>
    </row>
    <row r="15959" spans="1:1">
      <c r="A15959" s="555"/>
    </row>
    <row r="15960" spans="1:1">
      <c r="A15960" s="555"/>
    </row>
    <row r="15961" spans="1:1">
      <c r="A15961" s="555"/>
    </row>
    <row r="15962" spans="1:1">
      <c r="A15962" s="555"/>
    </row>
    <row r="15963" spans="1:1">
      <c r="A15963" s="555"/>
    </row>
    <row r="15964" spans="1:1">
      <c r="A15964" s="555"/>
    </row>
    <row r="15965" spans="1:1">
      <c r="A15965" s="555"/>
    </row>
    <row r="15966" spans="1:1">
      <c r="A15966" s="555"/>
    </row>
    <row r="15967" spans="1:1">
      <c r="A15967" s="555"/>
    </row>
    <row r="15968" spans="1:1">
      <c r="A15968" s="555"/>
    </row>
    <row r="15969" spans="1:1">
      <c r="A15969" s="555"/>
    </row>
    <row r="15970" spans="1:1">
      <c r="A15970" s="555"/>
    </row>
    <row r="15971" spans="1:1">
      <c r="A15971" s="555"/>
    </row>
    <row r="15972" spans="1:1">
      <c r="A15972" s="555"/>
    </row>
    <row r="15973" spans="1:1">
      <c r="A15973" s="555"/>
    </row>
    <row r="15974" spans="1:1">
      <c r="A15974" s="555"/>
    </row>
    <row r="15975" spans="1:1">
      <c r="A15975" s="555"/>
    </row>
    <row r="15976" spans="1:1">
      <c r="A15976" s="555"/>
    </row>
    <row r="15977" spans="1:1">
      <c r="A15977" s="555"/>
    </row>
    <row r="15978" spans="1:1">
      <c r="A15978" s="555"/>
    </row>
    <row r="15979" spans="1:1">
      <c r="A15979" s="555"/>
    </row>
    <row r="15980" spans="1:1">
      <c r="A15980" s="555"/>
    </row>
    <row r="15981" spans="1:1">
      <c r="A15981" s="555"/>
    </row>
    <row r="15982" spans="1:1">
      <c r="A15982" s="555"/>
    </row>
    <row r="15983" spans="1:1">
      <c r="A15983" s="555"/>
    </row>
    <row r="15984" spans="1:1">
      <c r="A15984" s="555"/>
    </row>
    <row r="15985" spans="1:1">
      <c r="A15985" s="555"/>
    </row>
    <row r="15986" spans="1:1">
      <c r="A15986" s="555"/>
    </row>
    <row r="15987" spans="1:1">
      <c r="A15987" s="555"/>
    </row>
    <row r="15988" spans="1:1">
      <c r="A15988" s="555"/>
    </row>
    <row r="15989" spans="1:1">
      <c r="A15989" s="555"/>
    </row>
    <row r="15990" spans="1:1">
      <c r="A15990" s="555"/>
    </row>
    <row r="15991" spans="1:1">
      <c r="A15991" s="555"/>
    </row>
    <row r="15992" spans="1:1">
      <c r="A15992" s="555"/>
    </row>
    <row r="15993" spans="1:1">
      <c r="A15993" s="555"/>
    </row>
    <row r="15994" spans="1:1">
      <c r="A15994" s="555"/>
    </row>
    <row r="15995" spans="1:1">
      <c r="A15995" s="555"/>
    </row>
    <row r="15996" spans="1:1">
      <c r="A15996" s="555"/>
    </row>
    <row r="15997" spans="1:1">
      <c r="A15997" s="555"/>
    </row>
    <row r="15998" spans="1:1">
      <c r="A15998" s="555"/>
    </row>
    <row r="15999" spans="1:1">
      <c r="A15999" s="555"/>
    </row>
    <row r="16000" spans="1:1">
      <c r="A16000" s="555"/>
    </row>
    <row r="16001" spans="1:1">
      <c r="A16001" s="555"/>
    </row>
    <row r="16002" spans="1:1">
      <c r="A16002" s="555"/>
    </row>
    <row r="16003" spans="1:1">
      <c r="A16003" s="555"/>
    </row>
    <row r="16004" spans="1:1">
      <c r="A16004" s="555"/>
    </row>
    <row r="16005" spans="1:1">
      <c r="A16005" s="555"/>
    </row>
    <row r="16006" spans="1:1">
      <c r="A16006" s="555"/>
    </row>
    <row r="16007" spans="1:1">
      <c r="A16007" s="555"/>
    </row>
    <row r="16008" spans="1:1">
      <c r="A16008" s="555"/>
    </row>
    <row r="16009" spans="1:1">
      <c r="A16009" s="555"/>
    </row>
    <row r="16010" spans="1:1">
      <c r="A16010" s="555"/>
    </row>
    <row r="16011" spans="1:1">
      <c r="A16011" s="555"/>
    </row>
    <row r="16012" spans="1:1">
      <c r="A16012" s="555"/>
    </row>
    <row r="16013" spans="1:1">
      <c r="A16013" s="555"/>
    </row>
    <row r="16014" spans="1:1">
      <c r="A16014" s="555"/>
    </row>
    <row r="16015" spans="1:1">
      <c r="A16015" s="555"/>
    </row>
    <row r="16016" spans="1:1">
      <c r="A16016" s="555"/>
    </row>
    <row r="16017" spans="1:1">
      <c r="A16017" s="555"/>
    </row>
    <row r="16018" spans="1:1">
      <c r="A16018" s="555"/>
    </row>
    <row r="16019" spans="1:1">
      <c r="A16019" s="555"/>
    </row>
    <row r="16020" spans="1:1">
      <c r="A16020" s="555"/>
    </row>
    <row r="16021" spans="1:1">
      <c r="A16021" s="555"/>
    </row>
    <row r="16022" spans="1:1">
      <c r="A16022" s="555"/>
    </row>
    <row r="16023" spans="1:1">
      <c r="A16023" s="555"/>
    </row>
    <row r="16024" spans="1:1">
      <c r="A16024" s="555"/>
    </row>
    <row r="16025" spans="1:1">
      <c r="A16025" s="555"/>
    </row>
    <row r="16026" spans="1:1">
      <c r="A16026" s="555"/>
    </row>
    <row r="16027" spans="1:1">
      <c r="A16027" s="555"/>
    </row>
    <row r="16028" spans="1:1">
      <c r="A16028" s="555"/>
    </row>
    <row r="16029" spans="1:1">
      <c r="A16029" s="555"/>
    </row>
    <row r="16030" spans="1:1">
      <c r="A16030" s="555"/>
    </row>
    <row r="16031" spans="1:1">
      <c r="A16031" s="555"/>
    </row>
    <row r="16032" spans="1:1">
      <c r="A16032" s="555"/>
    </row>
    <row r="16033" spans="1:1">
      <c r="A16033" s="555"/>
    </row>
    <row r="16034" spans="1:1">
      <c r="A16034" s="555"/>
    </row>
    <row r="16035" spans="1:1">
      <c r="A16035" s="555"/>
    </row>
    <row r="16036" spans="1:1">
      <c r="A16036" s="555"/>
    </row>
    <row r="16037" spans="1:1">
      <c r="A16037" s="555"/>
    </row>
    <row r="16038" spans="1:1">
      <c r="A16038" s="555"/>
    </row>
    <row r="16039" spans="1:1">
      <c r="A16039" s="555"/>
    </row>
    <row r="16040" spans="1:1">
      <c r="A16040" s="555"/>
    </row>
    <row r="16041" spans="1:1">
      <c r="A16041" s="555"/>
    </row>
    <row r="16042" spans="1:1">
      <c r="A16042" s="555"/>
    </row>
    <row r="16043" spans="1:1">
      <c r="A16043" s="555"/>
    </row>
    <row r="16044" spans="1:1">
      <c r="A16044" s="555"/>
    </row>
    <row r="16045" spans="1:1">
      <c r="A16045" s="555"/>
    </row>
    <row r="16046" spans="1:1">
      <c r="A16046" s="555"/>
    </row>
    <row r="16047" spans="1:1">
      <c r="A16047" s="555"/>
    </row>
    <row r="16048" spans="1:1">
      <c r="A16048" s="555"/>
    </row>
    <row r="16049" spans="1:1">
      <c r="A16049" s="555"/>
    </row>
    <row r="16050" spans="1:1">
      <c r="A16050" s="555"/>
    </row>
    <row r="16051" spans="1:1">
      <c r="A16051" s="555"/>
    </row>
    <row r="16052" spans="1:1">
      <c r="A16052" s="555"/>
    </row>
    <row r="16053" spans="1:1">
      <c r="A16053" s="555"/>
    </row>
    <row r="16054" spans="1:1">
      <c r="A16054" s="555"/>
    </row>
    <row r="16055" spans="1:1">
      <c r="A16055" s="555"/>
    </row>
    <row r="16056" spans="1:1">
      <c r="A16056" s="555"/>
    </row>
    <row r="16057" spans="1:1">
      <c r="A16057" s="555"/>
    </row>
    <row r="16058" spans="1:1">
      <c r="A16058" s="555"/>
    </row>
    <row r="16059" spans="1:1">
      <c r="A16059" s="555"/>
    </row>
    <row r="16060" spans="1:1">
      <c r="A16060" s="555"/>
    </row>
    <row r="16061" spans="1:1">
      <c r="A16061" s="555"/>
    </row>
    <row r="16062" spans="1:1">
      <c r="A16062" s="555"/>
    </row>
    <row r="16063" spans="1:1">
      <c r="A16063" s="555"/>
    </row>
    <row r="16064" spans="1:1">
      <c r="A16064" s="555"/>
    </row>
    <row r="16065" spans="1:1">
      <c r="A16065" s="555"/>
    </row>
    <row r="16066" spans="1:1">
      <c r="A16066" s="555"/>
    </row>
    <row r="16067" spans="1:1">
      <c r="A16067" s="555"/>
    </row>
    <row r="16068" spans="1:1">
      <c r="A16068" s="555"/>
    </row>
    <row r="16069" spans="1:1">
      <c r="A16069" s="555"/>
    </row>
    <row r="16070" spans="1:1">
      <c r="A16070" s="555"/>
    </row>
    <row r="16071" spans="1:1">
      <c r="A16071" s="555"/>
    </row>
    <row r="16072" spans="1:1">
      <c r="A16072" s="555"/>
    </row>
    <row r="16073" spans="1:1">
      <c r="A16073" s="555"/>
    </row>
    <row r="16074" spans="1:1">
      <c r="A16074" s="555"/>
    </row>
    <row r="16075" spans="1:1">
      <c r="A16075" s="555"/>
    </row>
    <row r="16076" spans="1:1">
      <c r="A16076" s="555"/>
    </row>
    <row r="16077" spans="1:1">
      <c r="A16077" s="555"/>
    </row>
    <row r="16078" spans="1:1">
      <c r="A16078" s="555"/>
    </row>
    <row r="16079" spans="1:1">
      <c r="A16079" s="555"/>
    </row>
    <row r="16080" spans="1:1">
      <c r="A16080" s="555"/>
    </row>
    <row r="16081" spans="1:1">
      <c r="A16081" s="555"/>
    </row>
    <row r="16082" spans="1:1">
      <c r="A16082" s="555"/>
    </row>
    <row r="16083" spans="1:1">
      <c r="A16083" s="555"/>
    </row>
    <row r="16084" spans="1:1">
      <c r="A16084" s="555"/>
    </row>
    <row r="16085" spans="1:1">
      <c r="A16085" s="555"/>
    </row>
    <row r="16086" spans="1:1">
      <c r="A16086" s="555"/>
    </row>
    <row r="16087" spans="1:1">
      <c r="A16087" s="555"/>
    </row>
    <row r="16088" spans="1:1">
      <c r="A16088" s="555"/>
    </row>
    <row r="16089" spans="1:1">
      <c r="A16089" s="555"/>
    </row>
    <row r="16090" spans="1:1">
      <c r="A16090" s="555"/>
    </row>
    <row r="16091" spans="1:1">
      <c r="A16091" s="555"/>
    </row>
    <row r="16092" spans="1:1">
      <c r="A16092" s="555"/>
    </row>
    <row r="16093" spans="1:1">
      <c r="A16093" s="555"/>
    </row>
    <row r="16094" spans="1:1">
      <c r="A16094" s="555"/>
    </row>
    <row r="16095" spans="1:1">
      <c r="A16095" s="555"/>
    </row>
    <row r="16096" spans="1:1">
      <c r="A16096" s="555"/>
    </row>
    <row r="16097" spans="1:1">
      <c r="A16097" s="555"/>
    </row>
    <row r="16098" spans="1:1">
      <c r="A16098" s="555"/>
    </row>
    <row r="16099" spans="1:1">
      <c r="A16099" s="555"/>
    </row>
    <row r="16100" spans="1:1">
      <c r="A16100" s="555"/>
    </row>
    <row r="16101" spans="1:1">
      <c r="A16101" s="555"/>
    </row>
    <row r="16102" spans="1:1">
      <c r="A16102" s="555"/>
    </row>
    <row r="16103" spans="1:1">
      <c r="A16103" s="555"/>
    </row>
    <row r="16104" spans="1:1">
      <c r="A16104" s="555"/>
    </row>
    <row r="16105" spans="1:1">
      <c r="A16105" s="555"/>
    </row>
    <row r="16106" spans="1:1">
      <c r="A16106" s="555"/>
    </row>
    <row r="16107" spans="1:1">
      <c r="A16107" s="555"/>
    </row>
    <row r="16108" spans="1:1">
      <c r="A16108" s="555"/>
    </row>
    <row r="16109" spans="1:1">
      <c r="A16109" s="555"/>
    </row>
    <row r="16110" spans="1:1">
      <c r="A16110" s="555"/>
    </row>
    <row r="16111" spans="1:1">
      <c r="A16111" s="555"/>
    </row>
    <row r="16112" spans="1:1">
      <c r="A16112" s="555"/>
    </row>
    <row r="16113" spans="1:1">
      <c r="A16113" s="555"/>
    </row>
    <row r="16114" spans="1:1">
      <c r="A16114" s="555"/>
    </row>
    <row r="16115" spans="1:1">
      <c r="A16115" s="555"/>
    </row>
    <row r="16116" spans="1:1">
      <c r="A16116" s="555"/>
    </row>
    <row r="16117" spans="1:1">
      <c r="A16117" s="555"/>
    </row>
    <row r="16118" spans="1:1">
      <c r="A16118" s="555"/>
    </row>
    <row r="16119" spans="1:1">
      <c r="A16119" s="555"/>
    </row>
    <row r="16120" spans="1:1">
      <c r="A16120" s="555"/>
    </row>
    <row r="16121" spans="1:1">
      <c r="A16121" s="555"/>
    </row>
    <row r="16122" spans="1:1">
      <c r="A16122" s="555"/>
    </row>
    <row r="16123" spans="1:1">
      <c r="A16123" s="555"/>
    </row>
    <row r="16124" spans="1:1">
      <c r="A16124" s="555"/>
    </row>
    <row r="16125" spans="1:1">
      <c r="A16125" s="555"/>
    </row>
    <row r="16126" spans="1:1">
      <c r="A16126" s="555"/>
    </row>
    <row r="16127" spans="1:1">
      <c r="A16127" s="555"/>
    </row>
    <row r="16128" spans="1:1">
      <c r="A16128" s="555"/>
    </row>
    <row r="16129" spans="1:1">
      <c r="A16129" s="555"/>
    </row>
    <row r="16130" spans="1:1">
      <c r="A16130" s="555"/>
    </row>
    <row r="16131" spans="1:1">
      <c r="A16131" s="555"/>
    </row>
    <row r="16132" spans="1:1">
      <c r="A16132" s="555"/>
    </row>
    <row r="16133" spans="1:1">
      <c r="A16133" s="555"/>
    </row>
    <row r="16134" spans="1:1">
      <c r="A16134" s="555"/>
    </row>
    <row r="16135" spans="1:1">
      <c r="A16135" s="555"/>
    </row>
    <row r="16136" spans="1:1">
      <c r="A16136" s="555"/>
    </row>
    <row r="16137" spans="1:1">
      <c r="A16137" s="555"/>
    </row>
    <row r="16138" spans="1:1">
      <c r="A16138" s="555"/>
    </row>
    <row r="16139" spans="1:1">
      <c r="A16139" s="555"/>
    </row>
    <row r="16140" spans="1:1">
      <c r="A16140" s="555"/>
    </row>
    <row r="16141" spans="1:1">
      <c r="A16141" s="555"/>
    </row>
    <row r="16142" spans="1:1">
      <c r="A16142" s="555"/>
    </row>
    <row r="16143" spans="1:1">
      <c r="A16143" s="555"/>
    </row>
    <row r="16144" spans="1:1">
      <c r="A16144" s="555"/>
    </row>
    <row r="16145" spans="1:1">
      <c r="A16145" s="555"/>
    </row>
    <row r="16146" spans="1:1">
      <c r="A16146" s="555"/>
    </row>
    <row r="16147" spans="1:1">
      <c r="A16147" s="555"/>
    </row>
    <row r="16148" spans="1:1">
      <c r="A16148" s="555"/>
    </row>
    <row r="16149" spans="1:1">
      <c r="A16149" s="555"/>
    </row>
    <row r="16150" spans="1:1">
      <c r="A16150" s="555"/>
    </row>
    <row r="16151" spans="1:1">
      <c r="A16151" s="555"/>
    </row>
    <row r="16152" spans="1:1">
      <c r="A16152" s="555"/>
    </row>
    <row r="16153" spans="1:1">
      <c r="A16153" s="555"/>
    </row>
    <row r="16154" spans="1:1">
      <c r="A16154" s="555"/>
    </row>
    <row r="16155" spans="1:1">
      <c r="A16155" s="555"/>
    </row>
    <row r="16156" spans="1:1">
      <c r="A16156" s="555"/>
    </row>
    <row r="16157" spans="1:1">
      <c r="A16157" s="555"/>
    </row>
    <row r="16158" spans="1:1">
      <c r="A16158" s="555"/>
    </row>
    <row r="16159" spans="1:1">
      <c r="A16159" s="555"/>
    </row>
    <row r="16160" spans="1:1">
      <c r="A16160" s="555"/>
    </row>
    <row r="16161" spans="1:1">
      <c r="A16161" s="555"/>
    </row>
    <row r="16162" spans="1:1">
      <c r="A16162" s="555"/>
    </row>
    <row r="16163" spans="1:1">
      <c r="A16163" s="555"/>
    </row>
    <row r="16164" spans="1:1">
      <c r="A16164" s="555"/>
    </row>
    <row r="16165" spans="1:1">
      <c r="A16165" s="555"/>
    </row>
    <row r="16166" spans="1:1">
      <c r="A16166" s="555"/>
    </row>
    <row r="16167" spans="1:1">
      <c r="A16167" s="555"/>
    </row>
    <row r="16168" spans="1:1">
      <c r="A16168" s="555"/>
    </row>
    <row r="16169" spans="1:1">
      <c r="A16169" s="555"/>
    </row>
    <row r="16170" spans="1:1">
      <c r="A16170" s="555"/>
    </row>
    <row r="16171" spans="1:1">
      <c r="A16171" s="555"/>
    </row>
    <row r="16172" spans="1:1">
      <c r="A16172" s="555"/>
    </row>
    <row r="16173" spans="1:1">
      <c r="A16173" s="555"/>
    </row>
    <row r="16174" spans="1:1">
      <c r="A16174" s="555"/>
    </row>
    <row r="16175" spans="1:1">
      <c r="A16175" s="555"/>
    </row>
    <row r="16176" spans="1:1">
      <c r="A16176" s="555"/>
    </row>
    <row r="16177" spans="1:1">
      <c r="A16177" s="555"/>
    </row>
    <row r="16178" spans="1:1">
      <c r="A16178" s="555"/>
    </row>
    <row r="16179" spans="1:1">
      <c r="A16179" s="555"/>
    </row>
    <row r="16180" spans="1:1">
      <c r="A16180" s="555"/>
    </row>
    <row r="16181" spans="1:1">
      <c r="A16181" s="555"/>
    </row>
    <row r="16182" spans="1:1">
      <c r="A16182" s="555"/>
    </row>
    <row r="16183" spans="1:1">
      <c r="A16183" s="555"/>
    </row>
    <row r="16184" spans="1:1">
      <c r="A16184" s="555"/>
    </row>
    <row r="16185" spans="1:1">
      <c r="A16185" s="555"/>
    </row>
    <row r="16186" spans="1:1">
      <c r="A16186" s="555"/>
    </row>
    <row r="16187" spans="1:1">
      <c r="A16187" s="555"/>
    </row>
    <row r="16188" spans="1:1">
      <c r="A16188" s="555"/>
    </row>
    <row r="16189" spans="1:1">
      <c r="A16189" s="555"/>
    </row>
    <row r="16190" spans="1:1">
      <c r="A16190" s="555"/>
    </row>
    <row r="16191" spans="1:1">
      <c r="A16191" s="555"/>
    </row>
    <row r="16192" spans="1:1">
      <c r="A16192" s="555"/>
    </row>
    <row r="16193" spans="1:1">
      <c r="A16193" s="555"/>
    </row>
    <row r="16194" spans="1:1">
      <c r="A16194" s="555"/>
    </row>
    <row r="16195" spans="1:1">
      <c r="A16195" s="555"/>
    </row>
    <row r="16196" spans="1:1">
      <c r="A16196" s="555"/>
    </row>
    <row r="16197" spans="1:1">
      <c r="A16197" s="555"/>
    </row>
    <row r="16198" spans="1:1">
      <c r="A16198" s="555"/>
    </row>
    <row r="16199" spans="1:1">
      <c r="A16199" s="555"/>
    </row>
    <row r="16200" spans="1:1">
      <c r="A16200" s="555"/>
    </row>
    <row r="16201" spans="1:1">
      <c r="A16201" s="555"/>
    </row>
    <row r="16202" spans="1:1">
      <c r="A16202" s="555"/>
    </row>
    <row r="16203" spans="1:1">
      <c r="A16203" s="555"/>
    </row>
    <row r="16204" spans="1:1">
      <c r="A16204" s="555"/>
    </row>
    <row r="16205" spans="1:1">
      <c r="A16205" s="555"/>
    </row>
    <row r="16206" spans="1:1">
      <c r="A16206" s="555"/>
    </row>
    <row r="16207" spans="1:1">
      <c r="A16207" s="555"/>
    </row>
    <row r="16208" spans="1:1">
      <c r="A16208" s="555"/>
    </row>
    <row r="16209" spans="1:1">
      <c r="A16209" s="555"/>
    </row>
    <row r="16210" spans="1:1">
      <c r="A16210" s="555"/>
    </row>
    <row r="16211" spans="1:1">
      <c r="A16211" s="555"/>
    </row>
    <row r="16212" spans="1:1">
      <c r="A16212" s="555"/>
    </row>
    <row r="16213" spans="1:1">
      <c r="A16213" s="555"/>
    </row>
    <row r="16214" spans="1:1">
      <c r="A16214" s="555"/>
    </row>
    <row r="16215" spans="1:1">
      <c r="A16215" s="555"/>
    </row>
    <row r="16216" spans="1:1">
      <c r="A16216" s="555"/>
    </row>
    <row r="16217" spans="1:1">
      <c r="A16217" s="555"/>
    </row>
    <row r="16218" spans="1:1">
      <c r="A16218" s="555"/>
    </row>
    <row r="16219" spans="1:1">
      <c r="A16219" s="555"/>
    </row>
    <row r="16220" spans="1:1">
      <c r="A16220" s="555"/>
    </row>
    <row r="16221" spans="1:1">
      <c r="A16221" s="555"/>
    </row>
    <row r="16222" spans="1:1">
      <c r="A16222" s="555"/>
    </row>
    <row r="16223" spans="1:1">
      <c r="A16223" s="555"/>
    </row>
    <row r="16224" spans="1:1">
      <c r="A16224" s="555"/>
    </row>
    <row r="16225" spans="1:1">
      <c r="A16225" s="555"/>
    </row>
    <row r="16226" spans="1:1">
      <c r="A16226" s="555"/>
    </row>
    <row r="16227" spans="1:1">
      <c r="A16227" s="555"/>
    </row>
    <row r="16228" spans="1:1">
      <c r="A16228" s="555"/>
    </row>
    <row r="16229" spans="1:1">
      <c r="A16229" s="555"/>
    </row>
    <row r="16230" spans="1:1">
      <c r="A16230" s="555"/>
    </row>
    <row r="16231" spans="1:1">
      <c r="A16231" s="555"/>
    </row>
    <row r="16232" spans="1:1">
      <c r="A16232" s="555"/>
    </row>
    <row r="16233" spans="1:1">
      <c r="A16233" s="555"/>
    </row>
    <row r="16234" spans="1:1">
      <c r="A16234" s="555"/>
    </row>
    <row r="16235" spans="1:1">
      <c r="A16235" s="555"/>
    </row>
    <row r="16236" spans="1:1">
      <c r="A16236" s="555"/>
    </row>
    <row r="16237" spans="1:1">
      <c r="A16237" s="555"/>
    </row>
    <row r="16238" spans="1:1">
      <c r="A16238" s="555"/>
    </row>
    <row r="16239" spans="1:1">
      <c r="A16239" s="555"/>
    </row>
    <row r="16240" spans="1:1">
      <c r="A16240" s="555"/>
    </row>
    <row r="16241" spans="1:1">
      <c r="A16241" s="555"/>
    </row>
    <row r="16242" spans="1:1">
      <c r="A16242" s="555"/>
    </row>
    <row r="16243" spans="1:1">
      <c r="A16243" s="555"/>
    </row>
    <row r="16244" spans="1:1">
      <c r="A16244" s="555"/>
    </row>
    <row r="16245" spans="1:1">
      <c r="A16245" s="555"/>
    </row>
    <row r="16246" spans="1:1">
      <c r="A16246" s="555"/>
    </row>
    <row r="16247" spans="1:1">
      <c r="A16247" s="555"/>
    </row>
    <row r="16248" spans="1:1">
      <c r="A16248" s="555"/>
    </row>
    <row r="16249" spans="1:1">
      <c r="A16249" s="555"/>
    </row>
    <row r="16250" spans="1:1">
      <c r="A16250" s="555"/>
    </row>
    <row r="16251" spans="1:1">
      <c r="A16251" s="555"/>
    </row>
    <row r="16252" spans="1:1">
      <c r="A16252" s="555"/>
    </row>
    <row r="16253" spans="1:1">
      <c r="A16253" s="555"/>
    </row>
    <row r="16254" spans="1:1">
      <c r="A16254" s="555"/>
    </row>
    <row r="16255" spans="1:1">
      <c r="A16255" s="555"/>
    </row>
    <row r="16256" spans="1:1">
      <c r="A16256" s="555"/>
    </row>
    <row r="16257" spans="1:1">
      <c r="A16257" s="555"/>
    </row>
    <row r="16258" spans="1:1">
      <c r="A16258" s="555"/>
    </row>
    <row r="16259" spans="1:1">
      <c r="A16259" s="555"/>
    </row>
    <row r="16260" spans="1:1">
      <c r="A16260" s="555"/>
    </row>
    <row r="16261" spans="1:1">
      <c r="A16261" s="555"/>
    </row>
    <row r="16262" spans="1:1">
      <c r="A16262" s="555"/>
    </row>
    <row r="16263" spans="1:1">
      <c r="A16263" s="555"/>
    </row>
    <row r="16264" spans="1:1">
      <c r="A16264" s="555"/>
    </row>
    <row r="16265" spans="1:1">
      <c r="A16265" s="555"/>
    </row>
    <row r="16266" spans="1:1">
      <c r="A16266" s="555"/>
    </row>
    <row r="16267" spans="1:1">
      <c r="A16267" s="555"/>
    </row>
    <row r="16268" spans="1:1">
      <c r="A16268" s="555"/>
    </row>
    <row r="16269" spans="1:1">
      <c r="A16269" s="555"/>
    </row>
    <row r="16270" spans="1:1">
      <c r="A16270" s="555"/>
    </row>
    <row r="16271" spans="1:1">
      <c r="A16271" s="555"/>
    </row>
    <row r="16272" spans="1:1">
      <c r="A16272" s="555"/>
    </row>
    <row r="16273" spans="1:1">
      <c r="A16273" s="555"/>
    </row>
    <row r="16274" spans="1:1">
      <c r="A16274" s="555"/>
    </row>
    <row r="16275" spans="1:1">
      <c r="A16275" s="555"/>
    </row>
    <row r="16276" spans="1:1">
      <c r="A16276" s="555"/>
    </row>
    <row r="16277" spans="1:1">
      <c r="A16277" s="555"/>
    </row>
    <row r="16278" spans="1:1">
      <c r="A16278" s="555"/>
    </row>
    <row r="16279" spans="1:1">
      <c r="A16279" s="555"/>
    </row>
    <row r="16280" spans="1:1">
      <c r="A16280" s="555"/>
    </row>
    <row r="16281" spans="1:1">
      <c r="A16281" s="555"/>
    </row>
    <row r="16282" spans="1:1">
      <c r="A16282" s="555"/>
    </row>
    <row r="16283" spans="1:1">
      <c r="A16283" s="555"/>
    </row>
    <row r="16284" spans="1:1">
      <c r="A16284" s="555"/>
    </row>
    <row r="16285" spans="1:1">
      <c r="A16285" s="555"/>
    </row>
    <row r="16286" spans="1:1">
      <c r="A16286" s="555"/>
    </row>
    <row r="16287" spans="1:1">
      <c r="A16287" s="555"/>
    </row>
    <row r="16288" spans="1:1">
      <c r="A16288" s="555"/>
    </row>
    <row r="16289" spans="1:1">
      <c r="A16289" s="555"/>
    </row>
    <row r="16290" spans="1:1">
      <c r="A16290" s="555"/>
    </row>
    <row r="16291" spans="1:1">
      <c r="A16291" s="555"/>
    </row>
    <row r="16292" spans="1:1">
      <c r="A16292" s="555"/>
    </row>
    <row r="16293" spans="1:1">
      <c r="A16293" s="555"/>
    </row>
    <row r="16294" spans="1:1">
      <c r="A16294" s="555"/>
    </row>
    <row r="16295" spans="1:1">
      <c r="A16295" s="555"/>
    </row>
    <row r="16296" spans="1:1">
      <c r="A16296" s="555"/>
    </row>
    <row r="16297" spans="1:1">
      <c r="A16297" s="555"/>
    </row>
    <row r="16298" spans="1:1">
      <c r="A16298" s="555"/>
    </row>
    <row r="16299" spans="1:1">
      <c r="A16299" s="555"/>
    </row>
    <row r="16300" spans="1:1">
      <c r="A16300" s="555"/>
    </row>
    <row r="16301" spans="1:1">
      <c r="A16301" s="555"/>
    </row>
    <row r="16302" spans="1:1">
      <c r="A16302" s="555"/>
    </row>
    <row r="16303" spans="1:1">
      <c r="A16303" s="555"/>
    </row>
    <row r="16304" spans="1:1">
      <c r="A16304" s="555"/>
    </row>
    <row r="16305" spans="1:1">
      <c r="A16305" s="555"/>
    </row>
    <row r="16306" spans="1:1">
      <c r="A16306" s="555"/>
    </row>
    <row r="16307" spans="1:1">
      <c r="A16307" s="555"/>
    </row>
    <row r="16308" spans="1:1">
      <c r="A16308" s="555"/>
    </row>
    <row r="16309" spans="1:1">
      <c r="A16309" s="555"/>
    </row>
    <row r="16310" spans="1:1">
      <c r="A16310" s="555"/>
    </row>
    <row r="16311" spans="1:1">
      <c r="A16311" s="555"/>
    </row>
    <row r="16312" spans="1:1">
      <c r="A16312" s="555"/>
    </row>
    <row r="16313" spans="1:1">
      <c r="A16313" s="555"/>
    </row>
    <row r="16314" spans="1:1">
      <c r="A16314" s="555"/>
    </row>
    <row r="16315" spans="1:1">
      <c r="A16315" s="555"/>
    </row>
    <row r="16316" spans="1:1">
      <c r="A16316" s="555"/>
    </row>
    <row r="16317" spans="1:1">
      <c r="A16317" s="555"/>
    </row>
    <row r="16318" spans="1:1">
      <c r="A16318" s="555"/>
    </row>
    <row r="16319" spans="1:1">
      <c r="A16319" s="555"/>
    </row>
    <row r="16320" spans="1:1">
      <c r="A16320" s="555"/>
    </row>
    <row r="16321" spans="1:1">
      <c r="A16321" s="555"/>
    </row>
    <row r="16322" spans="1:1">
      <c r="A16322" s="555"/>
    </row>
    <row r="16323" spans="1:1">
      <c r="A16323" s="555"/>
    </row>
    <row r="16324" spans="1:1">
      <c r="A16324" s="555"/>
    </row>
    <row r="16325" spans="1:1">
      <c r="A16325" s="555"/>
    </row>
    <row r="16326" spans="1:1">
      <c r="A16326" s="555"/>
    </row>
    <row r="16327" spans="1:1">
      <c r="A16327" s="555"/>
    </row>
    <row r="16328" spans="1:1">
      <c r="A16328" s="555"/>
    </row>
    <row r="16329" spans="1:1">
      <c r="A16329" s="555"/>
    </row>
    <row r="16330" spans="1:1">
      <c r="A16330" s="555"/>
    </row>
    <row r="16331" spans="1:1">
      <c r="A16331" s="555"/>
    </row>
    <row r="16332" spans="1:1">
      <c r="A16332" s="555"/>
    </row>
    <row r="16333" spans="1:1">
      <c r="A16333" s="555"/>
    </row>
    <row r="16334" spans="1:1">
      <c r="A16334" s="555"/>
    </row>
    <row r="16335" spans="1:1">
      <c r="A16335" s="555"/>
    </row>
    <row r="16336" spans="1:1">
      <c r="A16336" s="555"/>
    </row>
    <row r="16337" spans="1:1">
      <c r="A16337" s="555"/>
    </row>
    <row r="16338" spans="1:1">
      <c r="A16338" s="555"/>
    </row>
    <row r="16339" spans="1:1">
      <c r="A16339" s="555"/>
    </row>
    <row r="16340" spans="1:1">
      <c r="A16340" s="555"/>
    </row>
    <row r="16341" spans="1:1">
      <c r="A16341" s="555"/>
    </row>
    <row r="16342" spans="1:1">
      <c r="A16342" s="555"/>
    </row>
    <row r="16343" spans="1:1">
      <c r="A16343" s="555"/>
    </row>
    <row r="16344" spans="1:1">
      <c r="A16344" s="555"/>
    </row>
    <row r="16345" spans="1:1">
      <c r="A16345" s="555"/>
    </row>
    <row r="16346" spans="1:1">
      <c r="A16346" s="555"/>
    </row>
    <row r="16347" spans="1:1">
      <c r="A16347" s="555"/>
    </row>
    <row r="16348" spans="1:1">
      <c r="A16348" s="555"/>
    </row>
    <row r="16349" spans="1:1">
      <c r="A16349" s="555"/>
    </row>
    <row r="16350" spans="1:1">
      <c r="A16350" s="555"/>
    </row>
    <row r="16351" spans="1:1">
      <c r="A16351" s="555"/>
    </row>
    <row r="16352" spans="1:1">
      <c r="A16352" s="555"/>
    </row>
    <row r="16353" spans="1:1">
      <c r="A16353" s="555"/>
    </row>
    <row r="16354" spans="1:1">
      <c r="A16354" s="555"/>
    </row>
    <row r="16355" spans="1:1">
      <c r="A16355" s="555"/>
    </row>
    <row r="16356" spans="1:1">
      <c r="A16356" s="555"/>
    </row>
    <row r="16357" spans="1:1">
      <c r="A16357" s="555"/>
    </row>
    <row r="16358" spans="1:1">
      <c r="A16358" s="555"/>
    </row>
    <row r="16359" spans="1:1">
      <c r="A16359" s="555"/>
    </row>
    <row r="16360" spans="1:1">
      <c r="A16360" s="555"/>
    </row>
    <row r="16361" spans="1:1">
      <c r="A16361" s="555"/>
    </row>
    <row r="16362" spans="1:1">
      <c r="A16362" s="555"/>
    </row>
    <row r="16363" spans="1:1">
      <c r="A16363" s="555"/>
    </row>
    <row r="16364" spans="1:1">
      <c r="A16364" s="555"/>
    </row>
    <row r="16365" spans="1:1">
      <c r="A16365" s="555"/>
    </row>
    <row r="16366" spans="1:1">
      <c r="A16366" s="555"/>
    </row>
    <row r="16367" spans="1:1">
      <c r="A16367" s="555"/>
    </row>
    <row r="16368" spans="1:1">
      <c r="A16368" s="555"/>
    </row>
    <row r="16369" spans="1:1">
      <c r="A16369" s="555"/>
    </row>
    <row r="16370" spans="1:1">
      <c r="A16370" s="555"/>
    </row>
    <row r="16371" spans="1:1">
      <c r="A16371" s="555"/>
    </row>
    <row r="16372" spans="1:1">
      <c r="A16372" s="555"/>
    </row>
    <row r="16373" spans="1:1">
      <c r="A16373" s="555"/>
    </row>
    <row r="16374" spans="1:1">
      <c r="A16374" s="555"/>
    </row>
    <row r="16375" spans="1:1">
      <c r="A16375" s="555"/>
    </row>
    <row r="16376" spans="1:1">
      <c r="A16376" s="555"/>
    </row>
    <row r="16377" spans="1:1">
      <c r="A16377" s="555"/>
    </row>
    <row r="16378" spans="1:1">
      <c r="A16378" s="555"/>
    </row>
    <row r="16379" spans="1:1">
      <c r="A16379" s="555"/>
    </row>
    <row r="16380" spans="1:1">
      <c r="A16380" s="555"/>
    </row>
    <row r="16381" spans="1:1">
      <c r="A16381" s="555"/>
    </row>
    <row r="16382" spans="1:1">
      <c r="A16382" s="555"/>
    </row>
    <row r="16383" spans="1:1">
      <c r="A16383" s="555"/>
    </row>
    <row r="16384" spans="1:1">
      <c r="A16384" s="555"/>
    </row>
    <row r="16385" spans="1:1">
      <c r="A16385" s="555"/>
    </row>
    <row r="16386" spans="1:1">
      <c r="A16386" s="555"/>
    </row>
    <row r="16387" spans="1:1">
      <c r="A16387" s="555"/>
    </row>
    <row r="16388" spans="1:1">
      <c r="A16388" s="555"/>
    </row>
    <row r="16389" spans="1:1">
      <c r="A16389" s="555"/>
    </row>
    <row r="16390" spans="1:1">
      <c r="A16390" s="555"/>
    </row>
    <row r="16391" spans="1:1">
      <c r="A16391" s="555"/>
    </row>
    <row r="16392" spans="1:1">
      <c r="A16392" s="555"/>
    </row>
    <row r="16393" spans="1:1">
      <c r="A16393" s="555"/>
    </row>
    <row r="16394" spans="1:1">
      <c r="A16394" s="555"/>
    </row>
    <row r="16395" spans="1:1">
      <c r="A16395" s="555"/>
    </row>
    <row r="16396" spans="1:1">
      <c r="A16396" s="555"/>
    </row>
    <row r="16397" spans="1:1">
      <c r="A16397" s="555"/>
    </row>
    <row r="16398" spans="1:1">
      <c r="A16398" s="555"/>
    </row>
    <row r="16399" spans="1:1">
      <c r="A16399" s="555"/>
    </row>
    <row r="16400" spans="1:1">
      <c r="A16400" s="555"/>
    </row>
    <row r="16401" spans="1:1">
      <c r="A16401" s="555"/>
    </row>
    <row r="16402" spans="1:1">
      <c r="A16402" s="555"/>
    </row>
    <row r="16403" spans="1:1">
      <c r="A16403" s="555"/>
    </row>
    <row r="16404" spans="1:1">
      <c r="A16404" s="555"/>
    </row>
    <row r="16405" spans="1:1">
      <c r="A16405" s="555"/>
    </row>
    <row r="16406" spans="1:1">
      <c r="A16406" s="555"/>
    </row>
    <row r="16407" spans="1:1">
      <c r="A16407" s="555"/>
    </row>
    <row r="16408" spans="1:1">
      <c r="A16408" s="555"/>
    </row>
    <row r="16409" spans="1:1">
      <c r="A16409" s="555"/>
    </row>
    <row r="16410" spans="1:1">
      <c r="A16410" s="555"/>
    </row>
  </sheetData>
  <sortState ref="F146:F165">
    <sortCondition ref="F146:F165"/>
  </sortState>
  <mergeCells count="5">
    <mergeCell ref="B1:D1"/>
    <mergeCell ref="E1:AA1"/>
    <mergeCell ref="AB1:AU1"/>
    <mergeCell ref="AV1:AZ1"/>
    <mergeCell ref="BA1:BG1"/>
  </mergeCells>
  <conditionalFormatting sqref="E191:AA191">
    <cfRule type="expression" dxfId="1" priority="1">
      <formula>E$38=$C$99</formula>
    </cfRule>
  </conditionalFormatting>
  <conditionalFormatting sqref="E202:AA203">
    <cfRule type="expression" dxfId="0" priority="2">
      <formula>E$38=$C$99</formula>
    </cfRule>
  </conditionalFormatting>
  <hyperlinks>
    <hyperlink ref="E49" r:id="rId1"/>
    <hyperlink ref="F49" r:id="rId2"/>
    <hyperlink ref="E51" r:id="rId3"/>
    <hyperlink ref="F51" r:id="rId4"/>
    <hyperlink ref="F54" r:id="rId5"/>
    <hyperlink ref="F55" r:id="rId6"/>
    <hyperlink ref="F59" r:id="rId7"/>
    <hyperlink ref="F61" r:id="rId8"/>
    <hyperlink ref="F62" r:id="rId9"/>
    <hyperlink ref="F63" r:id="rId10"/>
    <hyperlink ref="F64" r:id="rId11"/>
    <hyperlink ref="F65" r:id="rId12"/>
    <hyperlink ref="F67" r:id="rId13"/>
    <hyperlink ref="F68" r:id="rId14"/>
    <hyperlink ref="F69" r:id="rId15"/>
    <hyperlink ref="F70" r:id="rId16"/>
    <hyperlink ref="F71" r:id="rId17"/>
    <hyperlink ref="E57" r:id="rId18"/>
    <hyperlink ref="F57" r:id="rId19"/>
    <hyperlink ref="E50" r:id="rId20"/>
    <hyperlink ref="F50" r:id="rId21"/>
    <hyperlink ref="E56" r:id="rId22"/>
    <hyperlink ref="F56" r:id="rId23"/>
    <hyperlink ref="E52" r:id="rId24"/>
    <hyperlink ref="F52" r:id="rId25"/>
    <hyperlink ref="F53" r:id="rId26"/>
    <hyperlink ref="F60" r:id="rId27"/>
    <hyperlink ref="F58" r:id="rId28"/>
    <hyperlink ref="F72" r:id="rId29"/>
  </hyperlinks>
  <pageMargins left="0.7" right="0.7" top="0.75" bottom="0.75" header="0.3" footer="0.3"/>
  <drawing r:id="rId3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6.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54</vt:i4>
      </vt:variant>
    </vt:vector>
  </HeadingPairs>
  <TitlesOfParts>
    <vt:vector size="60" baseType="lpstr">
      <vt:lpstr>ACCUEIL</vt:lpstr>
      <vt:lpstr>NOTE DE LECTURE</vt:lpstr>
      <vt:lpstr>COMMUNE</vt:lpstr>
      <vt:lpstr>DEPARTEMENT</vt:lpstr>
      <vt:lpstr>DEFINITIONS</vt:lpstr>
      <vt:lpstr>BASE DE DONNEES</vt:lpstr>
      <vt:lpstr>catégorie</vt:lpstr>
      <vt:lpstr>D_AUB</vt:lpstr>
      <vt:lpstr>D_AUL</vt:lpstr>
      <vt:lpstr>D_BAG</vt:lpstr>
      <vt:lpstr>D_BLA</vt:lpstr>
      <vt:lpstr>D_BOB</vt:lpstr>
      <vt:lpstr>D_BON</vt:lpstr>
      <vt:lpstr>D_BOU</vt:lpstr>
      <vt:lpstr>D_CLI</vt:lpstr>
      <vt:lpstr>D_COUB</vt:lpstr>
      <vt:lpstr>D_COUR</vt:lpstr>
      <vt:lpstr>D_DRA</vt:lpstr>
      <vt:lpstr>D_DUG</vt:lpstr>
      <vt:lpstr>D_EPI</vt:lpstr>
      <vt:lpstr>D_GAG</vt:lpstr>
      <vt:lpstr>D_GOU</vt:lpstr>
      <vt:lpstr>D_ILE</vt:lpstr>
      <vt:lpstr>D_LIL</vt:lpstr>
      <vt:lpstr>D_LIV</vt:lpstr>
      <vt:lpstr>D_MONTF</vt:lpstr>
      <vt:lpstr>D_MONTR</vt:lpstr>
      <vt:lpstr>D_NEUPLAI</vt:lpstr>
      <vt:lpstr>D_NEUSUR</vt:lpstr>
      <vt:lpstr>D_NOIGRA</vt:lpstr>
      <vt:lpstr>D_NOISEC</vt:lpstr>
      <vt:lpstr>D_PAN</vt:lpstr>
      <vt:lpstr>D_PAV</vt:lpstr>
      <vt:lpstr>D_PIE</vt:lpstr>
      <vt:lpstr>D_PRE</vt:lpstr>
      <vt:lpstr>D_RAI</vt:lpstr>
      <vt:lpstr>D_ROM</vt:lpstr>
      <vt:lpstr>D_ROS</vt:lpstr>
      <vt:lpstr>D_SAIDEN</vt:lpstr>
      <vt:lpstr>D_SAIOUE</vt:lpstr>
      <vt:lpstr>D_SEV</vt:lpstr>
      <vt:lpstr>D_STA</vt:lpstr>
      <vt:lpstr>D_TRE</vt:lpstr>
      <vt:lpstr>D_VAU</vt:lpstr>
      <vt:lpstr>D_VILMOM</vt:lpstr>
      <vt:lpstr>D_VILPIN</vt:lpstr>
      <vt:lpstr>D_VILTAN</vt:lpstr>
      <vt:lpstr>Démographie</vt:lpstr>
      <vt:lpstr>Famille</vt:lpstr>
      <vt:lpstr>Handicap</vt:lpstr>
      <vt:lpstr>Insertion</vt:lpstr>
      <vt:lpstr>MapNameToShape</vt:lpstr>
      <vt:lpstr>MapValueToColor</vt:lpstr>
      <vt:lpstr>myColorScales</vt:lpstr>
      <vt:lpstr>myColorScaleSelection</vt:lpstr>
      <vt:lpstr>myLegend</vt:lpstr>
      <vt:lpstr>Seniors</vt:lpstr>
      <vt:lpstr>COMMUNE!Zone_d_impression</vt:lpstr>
      <vt:lpstr>DEPARTEMENT!Zone_d_impression</vt:lpstr>
      <vt:lpstr>'NOTE DE LECTURE'!Zone_d_impression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Emilie SCHMITT</dc:creator>
  <cp:lastModifiedBy>Teush'mi</cp:lastModifiedBy>
  <cp:lastPrinted>2017-01-16T10:55:57Z</cp:lastPrinted>
  <dcterms:created xsi:type="dcterms:W3CDTF">2016-12-09T10:35:06Z</dcterms:created>
  <dcterms:modified xsi:type="dcterms:W3CDTF">2017-01-16T10:58:18Z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SRI_WORKBOOK_ID">
    <vt:lpwstr>b72821ca584d42049010e3707676a16a</vt:lpwstr>
  </property>
</Properties>
</file>