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lej\Desktop\"/>
    </mc:Choice>
  </mc:AlternateContent>
  <xr:revisionPtr revIDLastSave="0" documentId="13_ncr:1_{C86E9CA6-4D79-41A1-9B33-13596FC0E9B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otals" sheetId="8" r:id="rId1"/>
    <sheet name="Freelance" sheetId="2" r:id="rId2"/>
    <sheet name="Staff" sheetId="9" r:id="rId3"/>
    <sheet name="Inf OH" sheetId="3" r:id="rId4"/>
    <sheet name="IT OH" sheetId="4" r:id="rId5"/>
    <sheet name="OH Loading" sheetId="5" r:id="rId6"/>
    <sheet name="Proj Costs" sheetId="6" r:id="rId7"/>
    <sheet name="TrcAccSub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4" l="1"/>
  <c r="E61" i="4"/>
  <c r="E60" i="4"/>
  <c r="E50" i="4"/>
  <c r="E49" i="4"/>
  <c r="E48" i="4"/>
  <c r="E47" i="4"/>
  <c r="E46" i="4"/>
  <c r="E45" i="4"/>
  <c r="E52" i="4" l="1"/>
  <c r="E53" i="4" s="1"/>
  <c r="F9" i="7"/>
  <c r="F10" i="7"/>
  <c r="D26" i="9" l="1"/>
  <c r="E10" i="8" s="1"/>
  <c r="J22" i="5" l="1"/>
  <c r="J23" i="5"/>
  <c r="R39" i="5" l="1"/>
  <c r="O39" i="5"/>
  <c r="L39" i="5"/>
  <c r="I39" i="5"/>
  <c r="F39" i="5"/>
  <c r="C39" i="5"/>
  <c r="F7" i="7" l="1"/>
  <c r="F8" i="7"/>
  <c r="F6" i="7"/>
  <c r="G6" i="6"/>
  <c r="R26" i="5"/>
  <c r="O26" i="5"/>
  <c r="L26" i="5"/>
  <c r="I26" i="5"/>
  <c r="F26" i="5"/>
  <c r="C26" i="5"/>
  <c r="E20" i="4"/>
  <c r="E8" i="4"/>
  <c r="E34" i="4"/>
  <c r="E35" i="4"/>
  <c r="E33" i="4"/>
  <c r="E32" i="4"/>
  <c r="E31" i="4"/>
  <c r="E18" i="4"/>
  <c r="E19" i="4"/>
  <c r="E21" i="4"/>
  <c r="E17" i="4"/>
  <c r="D23" i="3"/>
  <c r="D7" i="3"/>
  <c r="D8" i="3"/>
  <c r="D9" i="3"/>
  <c r="D10" i="3"/>
  <c r="D11" i="3"/>
  <c r="D12" i="3"/>
  <c r="D13" i="3"/>
  <c r="D15" i="3"/>
  <c r="D16" i="3"/>
  <c r="D17" i="3"/>
  <c r="D18" i="3"/>
  <c r="D20" i="3"/>
  <c r="D21" i="3"/>
  <c r="D25" i="3"/>
  <c r="D27" i="3"/>
  <c r="D29" i="3"/>
  <c r="D6" i="3"/>
  <c r="F7" i="2"/>
  <c r="F8" i="2"/>
  <c r="F9" i="2"/>
  <c r="F10" i="2"/>
  <c r="F11" i="2"/>
  <c r="F12" i="2"/>
  <c r="F13" i="2"/>
  <c r="F14" i="2"/>
  <c r="F15" i="2"/>
  <c r="F6" i="2"/>
  <c r="E23" i="4" l="1"/>
  <c r="E24" i="4" s="1"/>
  <c r="G8" i="6"/>
  <c r="E14" i="8" s="1"/>
  <c r="F12" i="7"/>
  <c r="E15" i="8" s="1"/>
  <c r="D32" i="3"/>
  <c r="J10" i="5" s="1"/>
  <c r="E64" i="4"/>
  <c r="E65" i="4" s="1"/>
  <c r="E37" i="4"/>
  <c r="E38" i="4" s="1"/>
  <c r="F17" i="2"/>
  <c r="E11" i="8" s="1"/>
  <c r="E68" i="4" l="1"/>
  <c r="J12" i="5"/>
  <c r="J14" i="5" s="1"/>
  <c r="D35" i="5" l="1"/>
  <c r="S36" i="5"/>
  <c r="P36" i="5"/>
  <c r="M36" i="5"/>
  <c r="J36" i="5"/>
  <c r="G36" i="5"/>
  <c r="S22" i="5"/>
  <c r="P22" i="5"/>
  <c r="M22" i="5"/>
  <c r="G22" i="5"/>
  <c r="G21" i="5"/>
  <c r="D21" i="5"/>
  <c r="D36" i="5"/>
  <c r="S37" i="5"/>
  <c r="P37" i="5"/>
  <c r="M37" i="5"/>
  <c r="J37" i="5"/>
  <c r="G37" i="5"/>
  <c r="S23" i="5"/>
  <c r="P23" i="5"/>
  <c r="M23" i="5"/>
  <c r="G23" i="5"/>
  <c r="D22" i="5"/>
  <c r="D37" i="5"/>
  <c r="S34" i="5"/>
  <c r="P34" i="5"/>
  <c r="M34" i="5"/>
  <c r="J34" i="5"/>
  <c r="G34" i="5"/>
  <c r="S24" i="5"/>
  <c r="P24" i="5"/>
  <c r="M24" i="5"/>
  <c r="G24" i="5"/>
  <c r="D23" i="5"/>
  <c r="S35" i="5"/>
  <c r="P35" i="5"/>
  <c r="M35" i="5"/>
  <c r="J35" i="5"/>
  <c r="G35" i="5"/>
  <c r="D34" i="5"/>
  <c r="S21" i="5"/>
  <c r="P21" i="5"/>
  <c r="M21" i="5"/>
  <c r="J21" i="5"/>
  <c r="D24" i="5"/>
  <c r="J32" i="5"/>
  <c r="P32" i="5"/>
  <c r="S32" i="5"/>
  <c r="G32" i="5"/>
  <c r="D32" i="5"/>
  <c r="M32" i="5"/>
  <c r="D19" i="5"/>
  <c r="P19" i="5"/>
  <c r="M19" i="5"/>
  <c r="J19" i="5"/>
  <c r="S19" i="5"/>
  <c r="L10" i="5"/>
  <c r="G19" i="5"/>
  <c r="L12" i="5"/>
  <c r="J24" i="5"/>
  <c r="S39" i="5" l="1"/>
  <c r="M39" i="5"/>
  <c r="U36" i="5"/>
  <c r="U35" i="5"/>
  <c r="J39" i="5"/>
  <c r="U34" i="5"/>
  <c r="U32" i="5"/>
  <c r="D39" i="5"/>
  <c r="P39" i="5"/>
  <c r="U37" i="5"/>
  <c r="G39" i="5"/>
  <c r="D26" i="5"/>
  <c r="M26" i="5"/>
  <c r="G26" i="5"/>
  <c r="S26" i="5"/>
  <c r="J26" i="5"/>
  <c r="P26" i="5"/>
  <c r="W35" i="5" l="1"/>
  <c r="V35" i="5"/>
  <c r="W36" i="5"/>
  <c r="V36" i="5"/>
  <c r="U39" i="5"/>
  <c r="W32" i="5"/>
  <c r="E13" i="8" s="1"/>
  <c r="V32" i="5"/>
  <c r="E12" i="8" s="1"/>
  <c r="W37" i="5"/>
  <c r="V37" i="5"/>
  <c r="V34" i="5"/>
  <c r="W34" i="5"/>
  <c r="X36" i="5" l="1"/>
  <c r="E17" i="8"/>
  <c r="E19" i="8" s="1"/>
  <c r="X35" i="5"/>
  <c r="X32" i="5"/>
  <c r="X37" i="5"/>
  <c r="X34" i="5"/>
  <c r="E20" i="8" l="1"/>
  <c r="E22" i="8" s="1"/>
  <c r="E23" i="8" s="1"/>
  <c r="E24" i="8" s="1"/>
</calcChain>
</file>

<file path=xl/sharedStrings.xml><?xml version="1.0" encoding="utf-8"?>
<sst xmlns="http://schemas.openxmlformats.org/spreadsheetml/2006/main" count="219" uniqueCount="139">
  <si>
    <t>PROJECT BUDGET PLAN AND COSTING</t>
  </si>
  <si>
    <t>Freelance Contractor Costs</t>
  </si>
  <si>
    <t>Employed Staff Costs</t>
  </si>
  <si>
    <t>Business IT Overhead Costs</t>
  </si>
  <si>
    <t>Business Infrastructure Overhead Costs</t>
  </si>
  <si>
    <t>Project Specific Direct Costs</t>
  </si>
  <si>
    <t>Travel, Accommodation and Subsistence Costs</t>
  </si>
  <si>
    <t>Total Project Costs</t>
  </si>
  <si>
    <t>Total Exc VAT</t>
  </si>
  <si>
    <t>VAT @ 20%</t>
  </si>
  <si>
    <t>TOTAL Project Cost inc VAT</t>
  </si>
  <si>
    <t>Amount</t>
  </si>
  <si>
    <t>Contingency (insert %)</t>
  </si>
  <si>
    <t>Profit (insert %)</t>
  </si>
  <si>
    <t>Name</t>
  </si>
  <si>
    <t>Role</t>
  </si>
  <si>
    <t>Daily Rate</t>
  </si>
  <si>
    <t>No Days Worked</t>
  </si>
  <si>
    <t>Project Cost</t>
  </si>
  <si>
    <t>Item</t>
  </si>
  <si>
    <t>Cost Per Month</t>
  </si>
  <si>
    <t>Cost Per Year</t>
  </si>
  <si>
    <t>Notes/Assumptions</t>
  </si>
  <si>
    <t>Premises Rent</t>
  </si>
  <si>
    <t>Business Rates</t>
  </si>
  <si>
    <t>Utilities - Gas</t>
  </si>
  <si>
    <t>Utilities - Electric</t>
  </si>
  <si>
    <t>Utilities - Water</t>
  </si>
  <si>
    <t>Telecom - Landline</t>
  </si>
  <si>
    <t>Telecom - Mobile</t>
  </si>
  <si>
    <t>Internet and Broadband</t>
  </si>
  <si>
    <t>Data Cloud Storage</t>
  </si>
  <si>
    <t>Premises Maintenance</t>
  </si>
  <si>
    <t>Premises Insurance</t>
  </si>
  <si>
    <t>Premises Cleaning</t>
  </si>
  <si>
    <t>Professional Services - Accountancy</t>
  </si>
  <si>
    <t>Professional Services - Legal</t>
  </si>
  <si>
    <t>Marketing and Promotion</t>
  </si>
  <si>
    <t>Stationery and Consumables</t>
  </si>
  <si>
    <t>Catering and Refreshments</t>
  </si>
  <si>
    <t>Insurance - Employer/PL/Contents</t>
  </si>
  <si>
    <t>TOTAL FREELANCE CONTRACTOR COSTS</t>
  </si>
  <si>
    <t>TOTAL MONTHLY INFRASTRUCTURE OVERHEAD COST</t>
  </si>
  <si>
    <t>System 1:</t>
  </si>
  <si>
    <t>Purchase Cost</t>
  </si>
  <si>
    <t>Cost per month</t>
  </si>
  <si>
    <t xml:space="preserve">Annual IT Infrastructure Budget </t>
  </si>
  <si>
    <t>(eg server, backbone and network)</t>
  </si>
  <si>
    <t>Annual</t>
  </si>
  <si>
    <t xml:space="preserve">Total Monthly Cost per system </t>
  </si>
  <si>
    <t>Total Monthly Cost of all system units</t>
  </si>
  <si>
    <t>Number of Systems in use for project:</t>
  </si>
  <si>
    <t>System 2:</t>
  </si>
  <si>
    <t>Programming and Development</t>
  </si>
  <si>
    <t>System 3:</t>
  </si>
  <si>
    <t>TOTAL MONTHLY IT OVERHEAD COST</t>
  </si>
  <si>
    <t>Number of projects scheduled for the year</t>
  </si>
  <si>
    <t>SPECIFIC COMPUTER SYSTEMS</t>
  </si>
  <si>
    <t>Jan</t>
  </si>
  <si>
    <t>Feb</t>
  </si>
  <si>
    <t>Mar</t>
  </si>
  <si>
    <t>Apr</t>
  </si>
  <si>
    <t>May</t>
  </si>
  <si>
    <t>Jun</t>
  </si>
  <si>
    <t>Aug</t>
  </si>
  <si>
    <t>% Load</t>
  </si>
  <si>
    <t>Inf and IT OH Cost</t>
  </si>
  <si>
    <t>TOTAL MONTHLY OVERHEAD COST</t>
  </si>
  <si>
    <t>Budget for Project:</t>
  </si>
  <si>
    <t>Other Projects:</t>
  </si>
  <si>
    <t>TOTAL COST Per PROJECT</t>
  </si>
  <si>
    <t>Inf Cost</t>
  </si>
  <si>
    <t>IT Cost</t>
  </si>
  <si>
    <t>Total Check</t>
  </si>
  <si>
    <t>%</t>
  </si>
  <si>
    <t>ITEM</t>
  </si>
  <si>
    <t>NOTES</t>
  </si>
  <si>
    <t>UNIT COST</t>
  </si>
  <si>
    <t>QTY</t>
  </si>
  <si>
    <t>TOTAL COST</t>
  </si>
  <si>
    <t>UNIT OF SUPPLY</t>
  </si>
  <si>
    <t>TOTAL PROJECT SPECIFIC COSTS</t>
  </si>
  <si>
    <t>Daily subsistence allowance</t>
  </si>
  <si>
    <t>TOTAL TRAVEL, ACCOMMODATION and SUBSISTENCE COSTS</t>
  </si>
  <si>
    <t>2: FREELANCE CONTRACTOR COSTS</t>
  </si>
  <si>
    <t>3: BUSINESS INFRASTRUCTURE OVERHEAD COST</t>
  </si>
  <si>
    <t>4: BUSINESS IT OVERHEAD COST</t>
  </si>
  <si>
    <t>3 and 4: PROJECT OVERHEAD LOADING</t>
  </si>
  <si>
    <t>5: PROJECT SPECIFIC COSTS</t>
  </si>
  <si>
    <t>6: TRAVEL,ACCOMMODATION and SUBSITENCE COSTS - directly related to the project</t>
  </si>
  <si>
    <t>Tender Document Reference</t>
  </si>
  <si>
    <t>Monthly Business Infrastructure Overhead Cost (from previous sheet)</t>
  </si>
  <si>
    <t>Monthly Business IT Overhead Cost (from previous sheet)</t>
  </si>
  <si>
    <t>Staff Name</t>
  </si>
  <si>
    <t>Jul</t>
  </si>
  <si>
    <t>Sep</t>
  </si>
  <si>
    <t>Oct</t>
  </si>
  <si>
    <t>Nov</t>
  </si>
  <si>
    <t>Dec</t>
  </si>
  <si>
    <t>PROJECT COST SUMMARY for Project</t>
  </si>
  <si>
    <t>3.1.1</t>
  </si>
  <si>
    <t>3.1.2</t>
  </si>
  <si>
    <t>3.1.3</t>
  </si>
  <si>
    <t>3.1.4</t>
  </si>
  <si>
    <t>3.1.5</t>
  </si>
  <si>
    <t>3.1.6</t>
  </si>
  <si>
    <t>3.1.7</t>
  </si>
  <si>
    <t>1.  STAFF COSTS</t>
  </si>
  <si>
    <t>Annual Salary Inc NI</t>
  </si>
  <si>
    <t>TOTAL SALARIES inc NI</t>
  </si>
  <si>
    <t>Take Off!</t>
  </si>
  <si>
    <t>Wiltshire Walking</t>
  </si>
  <si>
    <t>No more plastic!</t>
  </si>
  <si>
    <t>Conservation UK</t>
  </si>
  <si>
    <t>Castle Edinburgh</t>
  </si>
  <si>
    <t>PC - AMD Ryzen 9 3900X, NVIDIA GeForce RTX 2080 SUPER, 2TB SSD</t>
  </si>
  <si>
    <t>MS Windows 10 Pro OS</t>
  </si>
  <si>
    <t>MS Visual Studio 2019 Professional</t>
  </si>
  <si>
    <t>MS Office 365 Business Standard</t>
  </si>
  <si>
    <t>Apple Developer Program</t>
  </si>
  <si>
    <t>Lifespan (months)</t>
  </si>
  <si>
    <t>Adobe Creative Cloud Photography Plan</t>
  </si>
  <si>
    <t>MS Project Professional 2019</t>
  </si>
  <si>
    <t>1 x Samsung LC27JG50QQNZA 27.0" 144Hz</t>
  </si>
  <si>
    <t>2 x 23.6" MSI Optix MAG241C 144Hz</t>
  </si>
  <si>
    <t>Project Management and Finance</t>
  </si>
  <si>
    <t>Return train to Lincoln</t>
  </si>
  <si>
    <t>Return train to London</t>
  </si>
  <si>
    <t>Hotel Accommodation in Lincoln - 2 nights per visit</t>
  </si>
  <si>
    <t>Server rental</t>
  </si>
  <si>
    <t>Metrics collection storage</t>
  </si>
  <si>
    <t>Per year</t>
  </si>
  <si>
    <t>PC - AMD Ryzen 5 3600, AMD RX 580, 1 TB HDD + 240 GB SSD</t>
  </si>
  <si>
    <t>Hotel Accommodation in London - 2 nights per visit</t>
  </si>
  <si>
    <t>Monthly Trip to London - 5 meetings</t>
  </si>
  <si>
    <t>Monthly Trip to Lincoln - 5 meetings</t>
  </si>
  <si>
    <t>Monthly Trip to Lincoln &amp; London - 10 meetings</t>
  </si>
  <si>
    <t>Audio</t>
  </si>
  <si>
    <t>Design and 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</si>
</sst>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_-[$£-809]* #,##0.00_-;\-[$£-809]* #,##0.00_-;_-[$£-809]* &quot;-&quot;??_-;_-@_-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0" fillId="0" borderId="1" xfId="0" applyNumberFormat="1" applyBorder="1"/>
    <xf numFmtId="0" fontId="6" fillId="0" borderId="1" xfId="0" applyFont="1" applyBorder="1"/>
    <xf numFmtId="0" fontId="9" fillId="0" borderId="0" xfId="0" applyFont="1"/>
    <xf numFmtId="0" fontId="8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2" fillId="2" borderId="4" xfId="0" applyFont="1" applyFill="1" applyBorder="1"/>
    <xf numFmtId="0" fontId="9" fillId="0" borderId="0" xfId="0" applyFont="1" applyAlignment="1">
      <alignment wrapText="1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/>
    <xf numFmtId="0" fontId="0" fillId="0" borderId="0" xfId="0" applyProtection="1"/>
    <xf numFmtId="164" fontId="12" fillId="2" borderId="3" xfId="0" applyNumberFormat="1" applyFont="1" applyFill="1" applyBorder="1" applyProtection="1"/>
    <xf numFmtId="164" fontId="2" fillId="0" borderId="1" xfId="0" applyNumberFormat="1" applyFont="1" applyBorder="1" applyProtection="1"/>
    <xf numFmtId="0" fontId="0" fillId="0" borderId="1" xfId="0" applyBorder="1" applyProtection="1"/>
    <xf numFmtId="164" fontId="11" fillId="2" borderId="1" xfId="0" applyNumberFormat="1" applyFont="1" applyFill="1" applyBorder="1" applyProtection="1"/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0" fillId="0" borderId="0" xfId="0" applyNumberFormat="1" applyProtection="1"/>
    <xf numFmtId="164" fontId="12" fillId="2" borderId="1" xfId="0" applyNumberFormat="1" applyFont="1" applyFill="1" applyBorder="1" applyProtection="1"/>
    <xf numFmtId="164" fontId="11" fillId="2" borderId="3" xfId="0" applyNumberFormat="1" applyFont="1" applyFill="1" applyBorder="1" applyProtection="1"/>
    <xf numFmtId="0" fontId="5" fillId="0" borderId="0" xfId="0" applyFont="1" applyProtection="1"/>
    <xf numFmtId="0" fontId="4" fillId="0" borderId="0" xfId="0" applyFont="1" applyProtection="1"/>
    <xf numFmtId="0" fontId="9" fillId="0" borderId="0" xfId="0" applyFont="1" applyProtection="1"/>
    <xf numFmtId="0" fontId="10" fillId="0" borderId="0" xfId="0" applyFont="1" applyProtection="1"/>
    <xf numFmtId="0" fontId="0" fillId="0" borderId="5" xfId="0" applyBorder="1" applyProtection="1"/>
    <xf numFmtId="0" fontId="4" fillId="3" borderId="1" xfId="0" applyFont="1" applyFill="1" applyBorder="1" applyProtection="1"/>
    <xf numFmtId="0" fontId="2" fillId="2" borderId="1" xfId="0" applyFont="1" applyFill="1" applyBorder="1" applyProtection="1"/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wrapText="1"/>
    </xf>
    <xf numFmtId="0" fontId="7" fillId="3" borderId="1" xfId="0" applyFont="1" applyFill="1" applyBorder="1" applyAlignment="1" applyProtection="1">
      <alignment horizontal="center" wrapText="1"/>
    </xf>
    <xf numFmtId="0" fontId="2" fillId="0" borderId="0" xfId="0" applyFont="1"/>
    <xf numFmtId="0" fontId="2" fillId="4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164" fontId="3" fillId="4" borderId="1" xfId="0" applyNumberFormat="1" applyFont="1" applyFill="1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1" xfId="0" applyNumberFormat="1" applyBorder="1" applyAlignment="1" applyProtection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 applyProtection="1">
      <alignment vertical="center"/>
    </xf>
    <xf numFmtId="164" fontId="2" fillId="0" borderId="1" xfId="0" applyNumberFormat="1" applyFont="1" applyBorder="1" applyAlignment="1" applyProtection="1">
      <alignment vertical="center"/>
    </xf>
    <xf numFmtId="164" fontId="3" fillId="2" borderId="1" xfId="0" applyNumberFormat="1" applyFont="1" applyFill="1" applyBorder="1" applyAlignment="1" applyProtection="1">
      <alignment vertical="center"/>
    </xf>
    <xf numFmtId="0" fontId="13" fillId="3" borderId="1" xfId="0" applyFont="1" applyFill="1" applyBorder="1" applyAlignment="1">
      <alignment horizontal="center"/>
    </xf>
    <xf numFmtId="164" fontId="0" fillId="0" borderId="1" xfId="0" applyNumberFormat="1" applyFont="1" applyBorder="1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center" wrapText="1"/>
    </xf>
    <xf numFmtId="0" fontId="0" fillId="3" borderId="1" xfId="0" applyFill="1" applyBorder="1" applyAlignment="1" applyProtection="1">
      <alignment horizontal="center" vertical="center"/>
    </xf>
    <xf numFmtId="164" fontId="14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  <xf numFmtId="9" fontId="15" fillId="0" borderId="1" xfId="0" applyNumberFormat="1" applyFont="1" applyBorder="1" applyAlignment="1" applyProtection="1">
      <alignment vertical="center"/>
      <protection locked="0"/>
    </xf>
    <xf numFmtId="0" fontId="14" fillId="0" borderId="1" xfId="0" applyFont="1" applyBorder="1" applyAlignment="1" applyProtection="1">
      <alignment wrapText="1"/>
      <protection locked="0"/>
    </xf>
    <xf numFmtId="0" fontId="16" fillId="0" borderId="1" xfId="0" applyFont="1" applyBorder="1" applyProtection="1"/>
    <xf numFmtId="9" fontId="15" fillId="0" borderId="1" xfId="0" applyNumberFormat="1" applyFont="1" applyBorder="1" applyProtection="1">
      <protection locked="0"/>
    </xf>
    <xf numFmtId="164" fontId="15" fillId="0" borderId="1" xfId="0" applyNumberFormat="1" applyFont="1" applyBorder="1" applyProtection="1"/>
    <xf numFmtId="164" fontId="15" fillId="3" borderId="1" xfId="0" applyNumberFormat="1" applyFont="1" applyFill="1" applyBorder="1" applyProtection="1"/>
    <xf numFmtId="0" fontId="14" fillId="0" borderId="0" xfId="0" applyFont="1" applyProtection="1"/>
    <xf numFmtId="0" fontId="17" fillId="2" borderId="1" xfId="0" applyFont="1" applyFill="1" applyBorder="1" applyProtection="1"/>
    <xf numFmtId="9" fontId="14" fillId="2" borderId="2" xfId="0" applyNumberFormat="1" applyFont="1" applyFill="1" applyBorder="1" applyProtection="1"/>
    <xf numFmtId="0" fontId="14" fillId="0" borderId="1" xfId="0" applyFont="1" applyBorder="1" applyProtection="1"/>
    <xf numFmtId="9" fontId="14" fillId="0" borderId="1" xfId="0" applyNumberFormat="1" applyFont="1" applyBorder="1" applyProtection="1">
      <protection locked="0"/>
    </xf>
    <xf numFmtId="164" fontId="14" fillId="0" borderId="1" xfId="0" applyNumberFormat="1" applyFont="1" applyBorder="1" applyProtection="1"/>
    <xf numFmtId="164" fontId="14" fillId="3" borderId="1" xfId="0" applyNumberFormat="1" applyFont="1" applyFill="1" applyBorder="1" applyProtection="1"/>
    <xf numFmtId="0" fontId="14" fillId="0" borderId="8" xfId="0" applyFont="1" applyBorder="1" applyProtection="1"/>
    <xf numFmtId="0" fontId="14" fillId="3" borderId="1" xfId="0" applyFont="1" applyFill="1" applyBorder="1" applyProtection="1"/>
    <xf numFmtId="0" fontId="14" fillId="0" borderId="11" xfId="0" applyFont="1" applyBorder="1" applyProtection="1"/>
    <xf numFmtId="9" fontId="18" fillId="0" borderId="1" xfId="0" applyNumberFormat="1" applyFont="1" applyBorder="1" applyProtection="1"/>
    <xf numFmtId="164" fontId="18" fillId="0" borderId="1" xfId="0" applyNumberFormat="1" applyFont="1" applyBorder="1" applyProtection="1"/>
    <xf numFmtId="164" fontId="18" fillId="3" borderId="1" xfId="0" applyNumberFormat="1" applyFont="1" applyFill="1" applyBorder="1" applyProtection="1"/>
    <xf numFmtId="0" fontId="18" fillId="3" borderId="1" xfId="0" applyFont="1" applyFill="1" applyBorder="1" applyProtection="1"/>
    <xf numFmtId="0" fontId="14" fillId="0" borderId="12" xfId="0" applyFont="1" applyBorder="1" applyProtection="1"/>
    <xf numFmtId="0" fontId="14" fillId="0" borderId="5" xfId="0" applyFont="1" applyBorder="1" applyProtection="1"/>
    <xf numFmtId="0" fontId="16" fillId="3" borderId="1" xfId="0" applyFont="1" applyFill="1" applyBorder="1" applyProtection="1"/>
    <xf numFmtId="0" fontId="15" fillId="2" borderId="1" xfId="0" applyFont="1" applyFill="1" applyBorder="1" applyProtection="1"/>
    <xf numFmtId="0" fontId="19" fillId="0" borderId="1" xfId="0" applyFont="1" applyBorder="1" applyAlignment="1" applyProtection="1">
      <alignment horizontal="center"/>
    </xf>
    <xf numFmtId="0" fontId="19" fillId="0" borderId="1" xfId="0" applyFont="1" applyBorder="1" applyAlignment="1" applyProtection="1">
      <alignment horizontal="center" wrapText="1"/>
    </xf>
    <xf numFmtId="0" fontId="19" fillId="3" borderId="1" xfId="0" applyFont="1" applyFill="1" applyBorder="1" applyAlignment="1" applyProtection="1">
      <alignment horizontal="center" wrapText="1"/>
    </xf>
    <xf numFmtId="164" fontId="16" fillId="0" borderId="1" xfId="0" applyNumberFormat="1" applyFont="1" applyBorder="1" applyProtection="1"/>
    <xf numFmtId="164" fontId="20" fillId="0" borderId="1" xfId="0" applyNumberFormat="1" applyFont="1" applyBorder="1" applyProtection="1"/>
    <xf numFmtId="164" fontId="14" fillId="0" borderId="0" xfId="0" applyNumberFormat="1" applyFont="1" applyProtection="1"/>
    <xf numFmtId="2" fontId="14" fillId="0" borderId="1" xfId="0" applyNumberFormat="1" applyFont="1" applyBorder="1" applyProtection="1">
      <protection locked="0"/>
    </xf>
    <xf numFmtId="165" fontId="0" fillId="5" borderId="1" xfId="0" applyNumberFormat="1" applyFill="1" applyBorder="1"/>
    <xf numFmtId="0" fontId="2" fillId="0" borderId="2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2" fillId="2" borderId="2" xfId="0" applyFont="1" applyFill="1" applyBorder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3" xfId="0" applyBorder="1"/>
    <xf numFmtId="0" fontId="3" fillId="0" borderId="10" xfId="0" applyFont="1" applyBorder="1"/>
    <xf numFmtId="0" fontId="3" fillId="0" borderId="8" xfId="0" applyFont="1" applyBorder="1"/>
    <xf numFmtId="0" fontId="0" fillId="0" borderId="7" xfId="0" applyBorder="1"/>
    <xf numFmtId="0" fontId="0" fillId="0" borderId="5" xfId="0" applyBorder="1"/>
    <xf numFmtId="164" fontId="14" fillId="0" borderId="9" xfId="0" applyNumberFormat="1" applyFont="1" applyBorder="1" applyProtection="1">
      <protection locked="0"/>
    </xf>
    <xf numFmtId="164" fontId="14" fillId="0" borderId="6" xfId="0" applyNumberFormat="1" applyFont="1" applyBorder="1" applyProtection="1">
      <protection locked="0"/>
    </xf>
    <xf numFmtId="0" fontId="14" fillId="0" borderId="2" xfId="0" applyFont="1" applyBorder="1" applyProtection="1">
      <protection locked="0"/>
    </xf>
    <xf numFmtId="0" fontId="14" fillId="0" borderId="4" xfId="0" applyFont="1" applyBorder="1" applyProtection="1">
      <protection locked="0"/>
    </xf>
    <xf numFmtId="0" fontId="14" fillId="0" borderId="3" xfId="0" applyFont="1" applyBorder="1" applyProtection="1">
      <protection locked="0"/>
    </xf>
    <xf numFmtId="0" fontId="2" fillId="0" borderId="2" xfId="0" applyFont="1" applyBorder="1"/>
    <xf numFmtId="0" fontId="2" fillId="0" borderId="4" xfId="0" applyFont="1" applyBorder="1"/>
    <xf numFmtId="0" fontId="2" fillId="0" borderId="3" xfId="0" applyFont="1" applyBorder="1"/>
    <xf numFmtId="0" fontId="15" fillId="0" borderId="2" xfId="0" applyFont="1" applyBorder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left"/>
      <protection locked="0"/>
    </xf>
    <xf numFmtId="0" fontId="15" fillId="0" borderId="3" xfId="0" applyFont="1" applyBorder="1" applyAlignment="1" applyProtection="1">
      <alignment horizontal="left"/>
      <protection locked="0"/>
    </xf>
    <xf numFmtId="164" fontId="0" fillId="0" borderId="9" xfId="0" applyNumberFormat="1" applyBorder="1" applyProtection="1"/>
    <xf numFmtId="164" fontId="0" fillId="0" borderId="6" xfId="0" applyNumberFormat="1" applyBorder="1" applyProtection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0" borderId="4" xfId="0" applyBorder="1"/>
    <xf numFmtId="0" fontId="15" fillId="2" borderId="2" xfId="0" applyFont="1" applyFill="1" applyBorder="1" applyProtection="1"/>
    <xf numFmtId="0" fontId="15" fillId="2" borderId="4" xfId="0" applyFont="1" applyFill="1" applyBorder="1" applyProtection="1"/>
    <xf numFmtId="0" fontId="15" fillId="2" borderId="3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14" fillId="2" borderId="4" xfId="0" applyNumberFormat="1" applyFont="1" applyFill="1" applyBorder="1" applyAlignment="1" applyProtection="1">
      <alignment horizontal="center"/>
    </xf>
    <xf numFmtId="9" fontId="14" fillId="2" borderId="2" xfId="0" applyNumberFormat="1" applyFont="1" applyFill="1" applyBorder="1" applyAlignment="1" applyProtection="1">
      <alignment horizontal="center"/>
    </xf>
    <xf numFmtId="0" fontId="16" fillId="2" borderId="2" xfId="0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0" fontId="15" fillId="2" borderId="9" xfId="0" applyFont="1" applyFill="1" applyBorder="1" applyAlignment="1" applyProtection="1">
      <alignment vertical="top" wrapText="1"/>
    </xf>
    <xf numFmtId="0" fontId="15" fillId="2" borderId="6" xfId="0" applyFont="1" applyFill="1" applyBorder="1" applyAlignment="1" applyProtection="1">
      <alignment vertical="top" wrapText="1"/>
    </xf>
    <xf numFmtId="0" fontId="4" fillId="2" borderId="2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3" xfId="0" applyFont="1" applyBorder="1" applyProtection="1"/>
    <xf numFmtId="0" fontId="3" fillId="0" borderId="2" xfId="0" applyFont="1" applyBorder="1" applyProtection="1"/>
    <xf numFmtId="0" fontId="3" fillId="0" borderId="4" xfId="0" applyFont="1" applyBorder="1" applyProtection="1"/>
    <xf numFmtId="0" fontId="3" fillId="0" borderId="3" xfId="0" applyFont="1" applyBorder="1" applyProtection="1"/>
    <xf numFmtId="0" fontId="0" fillId="0" borderId="2" xfId="0" applyBorder="1" applyProtection="1"/>
    <xf numFmtId="0" fontId="0" fillId="0" borderId="4" xfId="0" applyBorder="1" applyProtection="1"/>
    <xf numFmtId="0" fontId="0" fillId="0" borderId="3" xfId="0" applyBorder="1" applyProtection="1"/>
    <xf numFmtId="0" fontId="3" fillId="2" borderId="4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9"/>
  <sheetViews>
    <sheetView zoomScaleNormal="100" workbookViewId="0">
      <selection activeCell="E19" sqref="E19"/>
    </sheetView>
  </sheetViews>
  <sheetFormatPr defaultColWidth="8.85546875" defaultRowHeight="15" x14ac:dyDescent="0.25"/>
  <cols>
    <col min="1" max="1" width="3.42578125" customWidth="1"/>
    <col min="2" max="2" width="4.42578125" customWidth="1"/>
    <col min="3" max="3" width="40.28515625" customWidth="1"/>
    <col min="4" max="4" width="6.7109375" customWidth="1"/>
    <col min="5" max="5" width="16.7109375" customWidth="1"/>
    <col min="6" max="6" width="13.28515625" style="23" customWidth="1"/>
  </cols>
  <sheetData>
    <row r="1" spans="1:6" ht="23.25" x14ac:dyDescent="0.35">
      <c r="A1" s="3" t="s">
        <v>0</v>
      </c>
    </row>
    <row r="3" spans="1:6" ht="18.75" x14ac:dyDescent="0.3">
      <c r="A3" s="2" t="s">
        <v>99</v>
      </c>
    </row>
    <row r="4" spans="1:6" ht="18.75" x14ac:dyDescent="0.3">
      <c r="A4" s="2"/>
    </row>
    <row r="5" spans="1:6" ht="18.75" x14ac:dyDescent="0.3">
      <c r="A5" s="2"/>
      <c r="B5" s="11"/>
    </row>
    <row r="6" spans="1:6" ht="18.75" x14ac:dyDescent="0.3">
      <c r="A6" s="2"/>
      <c r="B6" s="11"/>
    </row>
    <row r="7" spans="1:6" ht="18.75" x14ac:dyDescent="0.3">
      <c r="A7" s="2"/>
      <c r="B7" s="12"/>
    </row>
    <row r="8" spans="1:6" ht="18.75" x14ac:dyDescent="0.3">
      <c r="A8" s="2"/>
    </row>
    <row r="9" spans="1:6" ht="45" x14ac:dyDescent="0.25">
      <c r="B9" s="5"/>
      <c r="C9" s="5"/>
      <c r="D9" s="5"/>
      <c r="E9" s="58" t="s">
        <v>11</v>
      </c>
      <c r="F9" s="61" t="s">
        <v>90</v>
      </c>
    </row>
    <row r="10" spans="1:6" s="50" customFormat="1" ht="20.100000000000001" customHeight="1" x14ac:dyDescent="0.25">
      <c r="B10" s="55">
        <v>1</v>
      </c>
      <c r="C10" s="99" t="s">
        <v>2</v>
      </c>
      <c r="D10" s="100"/>
      <c r="E10" s="51">
        <f>SUM(Staff!D26)</f>
        <v>39697.300000000003</v>
      </c>
      <c r="F10" s="60" t="s">
        <v>101</v>
      </c>
    </row>
    <row r="11" spans="1:6" s="50" customFormat="1" ht="20.100000000000001" customHeight="1" x14ac:dyDescent="0.25">
      <c r="B11" s="55">
        <v>2</v>
      </c>
      <c r="C11" s="99" t="s">
        <v>1</v>
      </c>
      <c r="D11" s="100"/>
      <c r="E11" s="51">
        <f>SUM(Freelance!F17)</f>
        <v>3713.34</v>
      </c>
      <c r="F11" s="60" t="s">
        <v>101</v>
      </c>
    </row>
    <row r="12" spans="1:6" s="50" customFormat="1" ht="20.100000000000001" customHeight="1" x14ac:dyDescent="0.25">
      <c r="B12" s="55">
        <v>3</v>
      </c>
      <c r="C12" s="99" t="s">
        <v>4</v>
      </c>
      <c r="D12" s="100"/>
      <c r="E12" s="51">
        <f>SUM('OH Loading'!V32)</f>
        <v>9758.2250000000004</v>
      </c>
      <c r="F12" s="60" t="s">
        <v>102</v>
      </c>
    </row>
    <row r="13" spans="1:6" s="50" customFormat="1" ht="20.100000000000001" customHeight="1" x14ac:dyDescent="0.25">
      <c r="B13" s="55">
        <v>4</v>
      </c>
      <c r="C13" s="99" t="s">
        <v>3</v>
      </c>
      <c r="D13" s="100"/>
      <c r="E13" s="51">
        <f>SUM('OH Loading'!W32)</f>
        <v>3137.1270922222225</v>
      </c>
      <c r="F13" s="60" t="s">
        <v>102</v>
      </c>
    </row>
    <row r="14" spans="1:6" s="50" customFormat="1" ht="20.100000000000001" customHeight="1" x14ac:dyDescent="0.25">
      <c r="B14" s="55">
        <v>5</v>
      </c>
      <c r="C14" s="99" t="s">
        <v>5</v>
      </c>
      <c r="D14" s="100"/>
      <c r="E14" s="51">
        <f>SUM('Proj Costs'!G8)</f>
        <v>1200</v>
      </c>
      <c r="F14" s="60" t="s">
        <v>103</v>
      </c>
    </row>
    <row r="15" spans="1:6" s="50" customFormat="1" ht="20.100000000000001" customHeight="1" x14ac:dyDescent="0.25">
      <c r="B15" s="55">
        <v>6</v>
      </c>
      <c r="C15" s="99" t="s">
        <v>6</v>
      </c>
      <c r="D15" s="100"/>
      <c r="E15" s="51">
        <f>SUM(TrcAccSub!F12)</f>
        <v>2912.5</v>
      </c>
      <c r="F15" s="60" t="s">
        <v>104</v>
      </c>
    </row>
    <row r="16" spans="1:6" s="50" customFormat="1" x14ac:dyDescent="0.25">
      <c r="B16" s="52"/>
      <c r="C16" s="52"/>
      <c r="D16" s="52"/>
      <c r="E16" s="53"/>
      <c r="F16" s="62"/>
    </row>
    <row r="17" spans="2:6" s="50" customFormat="1" ht="20.100000000000001" customHeight="1" x14ac:dyDescent="0.25">
      <c r="B17" s="54"/>
      <c r="C17" s="99" t="s">
        <v>7</v>
      </c>
      <c r="D17" s="100"/>
      <c r="E17" s="51">
        <f>SUM(E10:E15)</f>
        <v>60418.492092222223</v>
      </c>
      <c r="F17" s="60"/>
    </row>
    <row r="18" spans="2:6" s="50" customFormat="1" x14ac:dyDescent="0.25">
      <c r="B18" s="52"/>
      <c r="C18" s="52"/>
      <c r="D18" s="52"/>
      <c r="E18" s="53"/>
      <c r="F18" s="62"/>
    </row>
    <row r="19" spans="2:6" s="50" customFormat="1" ht="20.100000000000001" customHeight="1" x14ac:dyDescent="0.25">
      <c r="B19" s="54"/>
      <c r="C19" s="55" t="s">
        <v>12</v>
      </c>
      <c r="D19" s="65">
        <v>0.05</v>
      </c>
      <c r="E19" s="51">
        <f>SUM(E17*D19)</f>
        <v>3020.9246046111111</v>
      </c>
      <c r="F19" s="60" t="s">
        <v>105</v>
      </c>
    </row>
    <row r="20" spans="2:6" s="50" customFormat="1" ht="20.100000000000001" customHeight="1" x14ac:dyDescent="0.25">
      <c r="B20" s="54"/>
      <c r="C20" s="55" t="s">
        <v>13</v>
      </c>
      <c r="D20" s="65">
        <v>0.1</v>
      </c>
      <c r="E20" s="51">
        <f>SUM(E17*D20)</f>
        <v>6041.8492092222223</v>
      </c>
      <c r="F20" s="60" t="s">
        <v>106</v>
      </c>
    </row>
    <row r="21" spans="2:6" s="50" customFormat="1" x14ac:dyDescent="0.25">
      <c r="B21" s="52"/>
      <c r="C21" s="52"/>
      <c r="D21" s="52"/>
      <c r="E21" s="53"/>
      <c r="F21" s="62"/>
    </row>
    <row r="22" spans="2:6" s="50" customFormat="1" ht="21.95" customHeight="1" x14ac:dyDescent="0.25">
      <c r="B22" s="54"/>
      <c r="C22" s="97" t="s">
        <v>8</v>
      </c>
      <c r="D22" s="98"/>
      <c r="E22" s="56">
        <f>SUM(E17:E20)</f>
        <v>69481.265906055545</v>
      </c>
      <c r="F22" s="60"/>
    </row>
    <row r="23" spans="2:6" s="50" customFormat="1" ht="20.100000000000001" customHeight="1" x14ac:dyDescent="0.25">
      <c r="B23" s="54"/>
      <c r="C23" s="99" t="s">
        <v>9</v>
      </c>
      <c r="D23" s="100"/>
      <c r="E23" s="51">
        <f>SUM(E22*0.2)</f>
        <v>13896.25318121111</v>
      </c>
      <c r="F23" s="60"/>
    </row>
    <row r="24" spans="2:6" s="50" customFormat="1" ht="33.950000000000003" customHeight="1" x14ac:dyDescent="0.25">
      <c r="B24" s="54"/>
      <c r="C24" s="101" t="s">
        <v>10</v>
      </c>
      <c r="D24" s="102"/>
      <c r="E24" s="57">
        <f>SUM(E22:E23)</f>
        <v>83377.519087266657</v>
      </c>
      <c r="F24" s="60" t="s">
        <v>100</v>
      </c>
    </row>
    <row r="27" spans="2:6" x14ac:dyDescent="0.25">
      <c r="C27" s="48"/>
    </row>
    <row r="29" spans="2:6" x14ac:dyDescent="0.25">
      <c r="E29" s="49"/>
    </row>
  </sheetData>
  <sheetProtection selectLockedCells="1"/>
  <mergeCells count="10">
    <mergeCell ref="C22:D22"/>
    <mergeCell ref="C23:D23"/>
    <mergeCell ref="C24:D24"/>
    <mergeCell ref="C10:D10"/>
    <mergeCell ref="C17:D17"/>
    <mergeCell ref="C15:D15"/>
    <mergeCell ref="C14:D14"/>
    <mergeCell ref="C13:D13"/>
    <mergeCell ref="C12:D12"/>
    <mergeCell ref="C11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7"/>
  <sheetViews>
    <sheetView workbookViewId="0">
      <selection activeCell="E6" sqref="E6"/>
    </sheetView>
  </sheetViews>
  <sheetFormatPr defaultColWidth="8.85546875" defaultRowHeight="15" x14ac:dyDescent="0.25"/>
  <cols>
    <col min="1" max="1" width="3.85546875" customWidth="1"/>
    <col min="2" max="2" width="23.7109375" customWidth="1"/>
    <col min="3" max="3" width="26.42578125" customWidth="1"/>
    <col min="4" max="4" width="11.140625" customWidth="1"/>
    <col min="5" max="5" width="12.42578125" customWidth="1"/>
    <col min="6" max="6" width="11.42578125" customWidth="1"/>
  </cols>
  <sheetData>
    <row r="1" spans="1:6" ht="23.25" x14ac:dyDescent="0.35">
      <c r="A1" s="3" t="s">
        <v>0</v>
      </c>
    </row>
    <row r="3" spans="1:6" ht="18.75" x14ac:dyDescent="0.3">
      <c r="A3" s="2" t="s">
        <v>84</v>
      </c>
      <c r="F3" s="35"/>
    </row>
    <row r="5" spans="1:6" ht="30" x14ac:dyDescent="0.25">
      <c r="B5" s="13" t="s">
        <v>14</v>
      </c>
      <c r="C5" s="13" t="s">
        <v>15</v>
      </c>
      <c r="D5" s="14" t="s">
        <v>16</v>
      </c>
      <c r="E5" s="15" t="s">
        <v>17</v>
      </c>
      <c r="F5" s="14" t="s">
        <v>18</v>
      </c>
    </row>
    <row r="6" spans="1:6" x14ac:dyDescent="0.25">
      <c r="B6" s="28"/>
      <c r="C6" s="28"/>
      <c r="D6" s="63">
        <v>3713.34</v>
      </c>
      <c r="E6" s="64">
        <v>1</v>
      </c>
      <c r="F6" s="22">
        <f>SUM(D6*E6)</f>
        <v>3713.34</v>
      </c>
    </row>
    <row r="7" spans="1:6" x14ac:dyDescent="0.25">
      <c r="B7" s="28"/>
      <c r="C7" s="28"/>
      <c r="D7" s="29"/>
      <c r="E7" s="28"/>
      <c r="F7" s="22">
        <f t="shared" ref="F7:F15" si="0">SUM(D7*E7)</f>
        <v>0</v>
      </c>
    </row>
    <row r="8" spans="1:6" x14ac:dyDescent="0.25">
      <c r="B8" s="28"/>
      <c r="C8" s="28"/>
      <c r="D8" s="29"/>
      <c r="E8" s="28"/>
      <c r="F8" s="22">
        <f t="shared" si="0"/>
        <v>0</v>
      </c>
    </row>
    <row r="9" spans="1:6" x14ac:dyDescent="0.25">
      <c r="B9" s="21"/>
      <c r="C9" s="21"/>
      <c r="D9" s="19"/>
      <c r="E9" s="21"/>
      <c r="F9" s="22">
        <f t="shared" si="0"/>
        <v>0</v>
      </c>
    </row>
    <row r="10" spans="1:6" x14ac:dyDescent="0.25">
      <c r="B10" s="21"/>
      <c r="C10" s="21"/>
      <c r="D10" s="19"/>
      <c r="E10" s="21"/>
      <c r="F10" s="22">
        <f t="shared" si="0"/>
        <v>0</v>
      </c>
    </row>
    <row r="11" spans="1:6" x14ac:dyDescent="0.25">
      <c r="B11" s="21"/>
      <c r="C11" s="21"/>
      <c r="D11" s="19"/>
      <c r="E11" s="21"/>
      <c r="F11" s="22">
        <f t="shared" si="0"/>
        <v>0</v>
      </c>
    </row>
    <row r="12" spans="1:6" x14ac:dyDescent="0.25">
      <c r="B12" s="21"/>
      <c r="C12" s="21"/>
      <c r="D12" s="19"/>
      <c r="E12" s="21"/>
      <c r="F12" s="22">
        <f t="shared" si="0"/>
        <v>0</v>
      </c>
    </row>
    <row r="13" spans="1:6" x14ac:dyDescent="0.25">
      <c r="B13" s="21"/>
      <c r="C13" s="21"/>
      <c r="D13" s="19"/>
      <c r="E13" s="21"/>
      <c r="F13" s="22">
        <f t="shared" si="0"/>
        <v>0</v>
      </c>
    </row>
    <row r="14" spans="1:6" x14ac:dyDescent="0.25">
      <c r="B14" s="21"/>
      <c r="C14" s="21"/>
      <c r="D14" s="19"/>
      <c r="E14" s="21"/>
      <c r="F14" s="22">
        <f t="shared" si="0"/>
        <v>0</v>
      </c>
    </row>
    <row r="15" spans="1:6" x14ac:dyDescent="0.25">
      <c r="B15" s="21"/>
      <c r="C15" s="21"/>
      <c r="D15" s="19"/>
      <c r="E15" s="21"/>
      <c r="F15" s="22">
        <f t="shared" si="0"/>
        <v>0</v>
      </c>
    </row>
    <row r="16" spans="1:6" x14ac:dyDescent="0.25">
      <c r="B16" s="20"/>
      <c r="C16" s="20"/>
      <c r="D16" s="20"/>
      <c r="E16" s="20"/>
      <c r="F16" s="30"/>
    </row>
    <row r="17" spans="2:6" ht="29.1" customHeight="1" x14ac:dyDescent="0.25">
      <c r="B17" s="20"/>
      <c r="C17" s="103" t="s">
        <v>41</v>
      </c>
      <c r="D17" s="104"/>
      <c r="E17" s="105"/>
      <c r="F17" s="27">
        <f>SUM(F6:F15)</f>
        <v>3713.34</v>
      </c>
    </row>
  </sheetData>
  <sheetProtection selectLockedCells="1"/>
  <mergeCells count="1">
    <mergeCell ref="C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tabSelected="1" zoomScaleNormal="100" workbookViewId="0">
      <selection activeCell="D7" sqref="D7"/>
    </sheetView>
  </sheetViews>
  <sheetFormatPr defaultColWidth="8.85546875" defaultRowHeight="15" x14ac:dyDescent="0.25"/>
  <cols>
    <col min="1" max="1" width="4.28515625" customWidth="1"/>
    <col min="2" max="2" width="15.7109375" customWidth="1"/>
    <col min="3" max="4" width="15.28515625" customWidth="1"/>
    <col min="5" max="5" width="12.140625" customWidth="1"/>
    <col min="6" max="6" width="12.7109375" customWidth="1"/>
    <col min="7" max="7" width="17.7109375" customWidth="1"/>
  </cols>
  <sheetData>
    <row r="1" spans="1:4" ht="23.25" x14ac:dyDescent="0.35">
      <c r="A1" s="3" t="s">
        <v>0</v>
      </c>
    </row>
    <row r="2" spans="1:4" x14ac:dyDescent="0.25">
      <c r="D2" s="43"/>
    </row>
    <row r="3" spans="1:4" ht="18.75" x14ac:dyDescent="0.3">
      <c r="A3" s="2" t="s">
        <v>107</v>
      </c>
      <c r="B3" s="1"/>
      <c r="D3" s="35"/>
    </row>
    <row r="5" spans="1:4" x14ac:dyDescent="0.25">
      <c r="B5" s="44" t="s">
        <v>93</v>
      </c>
      <c r="C5" s="44" t="s">
        <v>15</v>
      </c>
      <c r="D5" s="44" t="s">
        <v>108</v>
      </c>
    </row>
    <row r="6" spans="1:4" x14ac:dyDescent="0.25">
      <c r="B6" s="28"/>
      <c r="C6" s="28"/>
      <c r="D6" s="96">
        <v>39697.300000000003</v>
      </c>
    </row>
    <row r="7" spans="1:4" x14ac:dyDescent="0.25">
      <c r="B7" s="28"/>
      <c r="C7" s="28"/>
      <c r="D7" s="29"/>
    </row>
    <row r="8" spans="1:4" x14ac:dyDescent="0.25">
      <c r="B8" s="21"/>
      <c r="C8" s="21"/>
      <c r="D8" s="19"/>
    </row>
    <row r="9" spans="1:4" x14ac:dyDescent="0.25">
      <c r="B9" s="21"/>
      <c r="C9" s="21"/>
      <c r="D9" s="19"/>
    </row>
    <row r="10" spans="1:4" x14ac:dyDescent="0.25">
      <c r="B10" s="21"/>
      <c r="C10" s="21"/>
      <c r="D10" s="19"/>
    </row>
    <row r="11" spans="1:4" x14ac:dyDescent="0.25">
      <c r="B11" s="21"/>
      <c r="C11" s="21"/>
      <c r="D11" s="19"/>
    </row>
    <row r="12" spans="1:4" x14ac:dyDescent="0.25">
      <c r="B12" s="21"/>
      <c r="C12" s="21"/>
      <c r="D12" s="19"/>
    </row>
    <row r="13" spans="1:4" x14ac:dyDescent="0.25">
      <c r="B13" s="21"/>
      <c r="C13" s="21"/>
      <c r="D13" s="19"/>
    </row>
    <row r="14" spans="1:4" x14ac:dyDescent="0.25">
      <c r="B14" s="21"/>
      <c r="C14" s="21"/>
      <c r="D14" s="19"/>
    </row>
    <row r="15" spans="1:4" x14ac:dyDescent="0.25">
      <c r="B15" s="21"/>
      <c r="C15" s="21"/>
      <c r="D15" s="19"/>
    </row>
    <row r="16" spans="1:4" x14ac:dyDescent="0.25">
      <c r="B16" s="21"/>
      <c r="C16" s="21"/>
      <c r="D16" s="19"/>
    </row>
    <row r="17" spans="2:4" x14ac:dyDescent="0.25">
      <c r="B17" s="21"/>
      <c r="C17" s="21"/>
      <c r="D17" s="19"/>
    </row>
    <row r="18" spans="2:4" x14ac:dyDescent="0.25">
      <c r="B18" s="21"/>
      <c r="C18" s="21"/>
      <c r="D18" s="19"/>
    </row>
    <row r="19" spans="2:4" x14ac:dyDescent="0.25">
      <c r="B19" s="21"/>
      <c r="C19" s="21"/>
      <c r="D19" s="19"/>
    </row>
    <row r="20" spans="2:4" x14ac:dyDescent="0.25">
      <c r="B20" s="21"/>
      <c r="C20" s="21"/>
      <c r="D20" s="19"/>
    </row>
    <row r="21" spans="2:4" x14ac:dyDescent="0.25">
      <c r="B21" s="21"/>
      <c r="C21" s="21"/>
      <c r="D21" s="19"/>
    </row>
    <row r="22" spans="2:4" x14ac:dyDescent="0.25">
      <c r="B22" s="21"/>
      <c r="C22" s="21"/>
      <c r="D22" s="19"/>
    </row>
    <row r="23" spans="2:4" x14ac:dyDescent="0.25">
      <c r="B23" s="21"/>
      <c r="C23" s="21"/>
      <c r="D23" s="19"/>
    </row>
    <row r="24" spans="2:4" x14ac:dyDescent="0.25">
      <c r="B24" s="21"/>
      <c r="C24" s="21"/>
      <c r="D24" s="19"/>
    </row>
    <row r="26" spans="2:4" ht="24.6" customHeight="1" x14ac:dyDescent="0.25">
      <c r="B26" s="45" t="s">
        <v>109</v>
      </c>
      <c r="C26" s="46"/>
      <c r="D26" s="47">
        <f>SUM(D6:D24)</f>
        <v>39697.300000000003</v>
      </c>
    </row>
  </sheetData>
  <sheetProtection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2"/>
  <sheetViews>
    <sheetView zoomScaleNormal="100" workbookViewId="0">
      <selection activeCell="P16" sqref="P16"/>
    </sheetView>
  </sheetViews>
  <sheetFormatPr defaultColWidth="8.85546875" defaultRowHeight="15" x14ac:dyDescent="0.25"/>
  <cols>
    <col min="1" max="1" width="3.42578125" customWidth="1"/>
    <col min="2" max="2" width="38" customWidth="1"/>
    <col min="3" max="3" width="12.28515625" customWidth="1"/>
    <col min="4" max="4" width="13.28515625" customWidth="1"/>
    <col min="5" max="5" width="19.42578125" customWidth="1"/>
  </cols>
  <sheetData>
    <row r="1" spans="1:5" ht="23.25" x14ac:dyDescent="0.35">
      <c r="A1" s="3" t="s">
        <v>0</v>
      </c>
    </row>
    <row r="3" spans="1:5" ht="18.75" x14ac:dyDescent="0.3">
      <c r="A3" s="2" t="s">
        <v>85</v>
      </c>
      <c r="E3" s="11"/>
    </row>
    <row r="5" spans="1:5" ht="30" x14ac:dyDescent="0.25">
      <c r="B5" s="7" t="s">
        <v>19</v>
      </c>
      <c r="C5" s="8" t="s">
        <v>21</v>
      </c>
      <c r="D5" s="8" t="s">
        <v>20</v>
      </c>
      <c r="E5" s="7" t="s">
        <v>22</v>
      </c>
    </row>
    <row r="6" spans="1:5" x14ac:dyDescent="0.25">
      <c r="B6" s="21" t="s">
        <v>23</v>
      </c>
      <c r="C6" s="59">
        <v>12000</v>
      </c>
      <c r="D6" s="22">
        <f>SUM(C6/12)</f>
        <v>1000</v>
      </c>
      <c r="E6" s="21"/>
    </row>
    <row r="7" spans="1:5" x14ac:dyDescent="0.25">
      <c r="B7" s="21" t="s">
        <v>24</v>
      </c>
      <c r="C7" s="59">
        <v>2400</v>
      </c>
      <c r="D7" s="22">
        <f t="shared" ref="D7:D29" si="0">SUM(C7/12)</f>
        <v>200</v>
      </c>
      <c r="E7" s="21"/>
    </row>
    <row r="8" spans="1:5" x14ac:dyDescent="0.25">
      <c r="B8" s="21" t="s">
        <v>25</v>
      </c>
      <c r="C8" s="59">
        <v>1000</v>
      </c>
      <c r="D8" s="22">
        <f t="shared" si="0"/>
        <v>83.333333333333329</v>
      </c>
      <c r="E8" s="21"/>
    </row>
    <row r="9" spans="1:5" x14ac:dyDescent="0.25">
      <c r="B9" s="21" t="s">
        <v>26</v>
      </c>
      <c r="C9" s="59">
        <v>1850</v>
      </c>
      <c r="D9" s="22">
        <f t="shared" si="0"/>
        <v>154.16666666666666</v>
      </c>
      <c r="E9" s="21"/>
    </row>
    <row r="10" spans="1:5" x14ac:dyDescent="0.25">
      <c r="B10" s="21" t="s">
        <v>27</v>
      </c>
      <c r="C10" s="59">
        <v>450</v>
      </c>
      <c r="D10" s="22">
        <f t="shared" si="0"/>
        <v>37.5</v>
      </c>
      <c r="E10" s="21"/>
    </row>
    <row r="11" spans="1:5" x14ac:dyDescent="0.25">
      <c r="B11" s="21" t="s">
        <v>32</v>
      </c>
      <c r="C11" s="59">
        <v>600</v>
      </c>
      <c r="D11" s="22">
        <f t="shared" si="0"/>
        <v>50</v>
      </c>
      <c r="E11" s="21"/>
    </row>
    <row r="12" spans="1:5" x14ac:dyDescent="0.25">
      <c r="B12" s="21" t="s">
        <v>33</v>
      </c>
      <c r="C12" s="59">
        <v>750</v>
      </c>
      <c r="D12" s="22">
        <f t="shared" si="0"/>
        <v>62.5</v>
      </c>
      <c r="E12" s="21"/>
    </row>
    <row r="13" spans="1:5" x14ac:dyDescent="0.25">
      <c r="B13" s="21" t="s">
        <v>34</v>
      </c>
      <c r="C13" s="59">
        <v>1000</v>
      </c>
      <c r="D13" s="22">
        <f t="shared" si="0"/>
        <v>83.333333333333329</v>
      </c>
      <c r="E13" s="21"/>
    </row>
    <row r="14" spans="1:5" x14ac:dyDescent="0.25">
      <c r="B14" s="21"/>
      <c r="C14" s="59"/>
      <c r="D14" s="22"/>
      <c r="E14" s="21"/>
    </row>
    <row r="15" spans="1:5" x14ac:dyDescent="0.25">
      <c r="B15" s="21" t="s">
        <v>28</v>
      </c>
      <c r="C15" s="59">
        <v>800</v>
      </c>
      <c r="D15" s="22">
        <f t="shared" si="0"/>
        <v>66.666666666666671</v>
      </c>
      <c r="E15" s="21"/>
    </row>
    <row r="16" spans="1:5" x14ac:dyDescent="0.25">
      <c r="B16" s="21" t="s">
        <v>29</v>
      </c>
      <c r="C16" s="59">
        <v>2400</v>
      </c>
      <c r="D16" s="22">
        <f t="shared" si="0"/>
        <v>200</v>
      </c>
      <c r="E16" s="21"/>
    </row>
    <row r="17" spans="2:5" x14ac:dyDescent="0.25">
      <c r="B17" s="21" t="s">
        <v>30</v>
      </c>
      <c r="C17" s="59">
        <v>1200</v>
      </c>
      <c r="D17" s="22">
        <f t="shared" si="0"/>
        <v>100</v>
      </c>
      <c r="E17" s="21"/>
    </row>
    <row r="18" spans="2:5" x14ac:dyDescent="0.25">
      <c r="B18" s="21" t="s">
        <v>31</v>
      </c>
      <c r="C18" s="59">
        <v>600</v>
      </c>
      <c r="D18" s="22">
        <f t="shared" si="0"/>
        <v>50</v>
      </c>
      <c r="E18" s="21"/>
    </row>
    <row r="19" spans="2:5" x14ac:dyDescent="0.25">
      <c r="B19" s="21"/>
      <c r="C19" s="59"/>
      <c r="D19" s="22"/>
      <c r="E19" s="21"/>
    </row>
    <row r="20" spans="2:5" x14ac:dyDescent="0.25">
      <c r="B20" s="21" t="s">
        <v>35</v>
      </c>
      <c r="C20" s="59">
        <v>1000</v>
      </c>
      <c r="D20" s="22">
        <f t="shared" si="0"/>
        <v>83.333333333333329</v>
      </c>
      <c r="E20" s="21"/>
    </row>
    <row r="21" spans="2:5" x14ac:dyDescent="0.25">
      <c r="B21" s="21" t="s">
        <v>36</v>
      </c>
      <c r="C21" s="59">
        <v>500</v>
      </c>
      <c r="D21" s="22">
        <f t="shared" si="0"/>
        <v>41.666666666666664</v>
      </c>
      <c r="E21" s="21"/>
    </row>
    <row r="22" spans="2:5" x14ac:dyDescent="0.25">
      <c r="B22" s="21"/>
      <c r="C22" s="59"/>
      <c r="D22" s="22"/>
      <c r="E22" s="21"/>
    </row>
    <row r="23" spans="2:5" x14ac:dyDescent="0.25">
      <c r="B23" s="21" t="s">
        <v>40</v>
      </c>
      <c r="C23" s="59">
        <v>1850</v>
      </c>
      <c r="D23" s="22">
        <f t="shared" si="0"/>
        <v>154.16666666666666</v>
      </c>
      <c r="E23" s="21"/>
    </row>
    <row r="24" spans="2:5" x14ac:dyDescent="0.25">
      <c r="B24" s="21"/>
      <c r="C24" s="59"/>
      <c r="D24" s="22"/>
      <c r="E24" s="21"/>
    </row>
    <row r="25" spans="2:5" x14ac:dyDescent="0.25">
      <c r="B25" s="21" t="s">
        <v>37</v>
      </c>
      <c r="C25" s="59">
        <v>2500</v>
      </c>
      <c r="D25" s="22">
        <f t="shared" si="0"/>
        <v>208.33333333333334</v>
      </c>
      <c r="E25" s="21"/>
    </row>
    <row r="26" spans="2:5" x14ac:dyDescent="0.25">
      <c r="B26" s="21"/>
      <c r="C26" s="59"/>
      <c r="D26" s="22"/>
      <c r="E26" s="21"/>
    </row>
    <row r="27" spans="2:5" x14ac:dyDescent="0.25">
      <c r="B27" s="21" t="s">
        <v>38</v>
      </c>
      <c r="C27" s="59">
        <v>1200</v>
      </c>
      <c r="D27" s="22">
        <f t="shared" si="0"/>
        <v>100</v>
      </c>
      <c r="E27" s="21"/>
    </row>
    <row r="28" spans="2:5" x14ac:dyDescent="0.25">
      <c r="B28" s="21"/>
      <c r="C28" s="59"/>
      <c r="D28" s="22"/>
      <c r="E28" s="21"/>
    </row>
    <row r="29" spans="2:5" x14ac:dyDescent="0.25">
      <c r="B29" s="21" t="s">
        <v>39</v>
      </c>
      <c r="C29" s="59">
        <v>600</v>
      </c>
      <c r="D29" s="22">
        <f t="shared" si="0"/>
        <v>50</v>
      </c>
      <c r="E29" s="21"/>
    </row>
    <row r="30" spans="2:5" x14ac:dyDescent="0.25">
      <c r="B30" s="4"/>
      <c r="C30" s="9"/>
      <c r="D30" s="22"/>
      <c r="E30" s="21"/>
    </row>
    <row r="31" spans="2:5" x14ac:dyDescent="0.25">
      <c r="D31" s="23"/>
    </row>
    <row r="32" spans="2:5" ht="30" customHeight="1" x14ac:dyDescent="0.25">
      <c r="B32" s="106" t="s">
        <v>42</v>
      </c>
      <c r="C32" s="107"/>
      <c r="D32" s="31">
        <f>SUM(D6:D29)</f>
        <v>2725</v>
      </c>
      <c r="E32" s="18"/>
    </row>
  </sheetData>
  <sheetProtection selectLockedCells="1"/>
  <mergeCells count="1">
    <mergeCell ref="B32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68"/>
  <sheetViews>
    <sheetView topLeftCell="A26" zoomScaleNormal="100" workbookViewId="0">
      <selection activeCell="G29" sqref="G29"/>
    </sheetView>
  </sheetViews>
  <sheetFormatPr defaultColWidth="8.85546875" defaultRowHeight="15" x14ac:dyDescent="0.25"/>
  <cols>
    <col min="1" max="1" width="3.85546875" customWidth="1"/>
    <col min="2" max="2" width="37.140625" customWidth="1"/>
    <col min="3" max="3" width="11.85546875" customWidth="1"/>
    <col min="4" max="4" width="10.28515625" customWidth="1"/>
    <col min="5" max="5" width="10.42578125" customWidth="1"/>
    <col min="6" max="6" width="42.7109375" customWidth="1"/>
  </cols>
  <sheetData>
    <row r="1" spans="1:5" ht="23.25" x14ac:dyDescent="0.35">
      <c r="A1" s="3" t="s">
        <v>0</v>
      </c>
    </row>
    <row r="3" spans="1:5" ht="18.75" x14ac:dyDescent="0.3">
      <c r="A3" s="2" t="s">
        <v>86</v>
      </c>
    </row>
    <row r="4" spans="1:5" ht="18.75" x14ac:dyDescent="0.3">
      <c r="A4" s="2"/>
      <c r="B4" s="11"/>
    </row>
    <row r="5" spans="1:5" ht="18.75" x14ac:dyDescent="0.3">
      <c r="A5" s="2"/>
      <c r="B5" s="11"/>
    </row>
    <row r="6" spans="1:5" ht="18.75" x14ac:dyDescent="0.3">
      <c r="A6" s="2"/>
    </row>
    <row r="7" spans="1:5" ht="30" x14ac:dyDescent="0.25">
      <c r="B7" s="108"/>
      <c r="C7" s="109"/>
      <c r="D7" s="7" t="s">
        <v>48</v>
      </c>
      <c r="E7" s="8" t="s">
        <v>45</v>
      </c>
    </row>
    <row r="8" spans="1:5" ht="15.6" customHeight="1" x14ac:dyDescent="0.25">
      <c r="B8" s="110" t="s">
        <v>46</v>
      </c>
      <c r="C8" s="111"/>
      <c r="D8" s="114">
        <v>1500</v>
      </c>
      <c r="E8" s="125">
        <f>SUM(D8/12)</f>
        <v>125</v>
      </c>
    </row>
    <row r="9" spans="1:5" ht="14.45" customHeight="1" x14ac:dyDescent="0.25">
      <c r="B9" s="112" t="s">
        <v>47</v>
      </c>
      <c r="C9" s="113"/>
      <c r="D9" s="115"/>
      <c r="E9" s="126"/>
    </row>
    <row r="11" spans="1:5" ht="15.75" x14ac:dyDescent="0.25">
      <c r="B11" s="1" t="s">
        <v>57</v>
      </c>
    </row>
    <row r="12" spans="1:5" ht="15.75" x14ac:dyDescent="0.25">
      <c r="B12" s="1"/>
    </row>
    <row r="13" spans="1:5" ht="22.35" customHeight="1" x14ac:dyDescent="0.25">
      <c r="B13" s="6" t="s">
        <v>43</v>
      </c>
      <c r="C13" s="116" t="s">
        <v>125</v>
      </c>
      <c r="D13" s="117"/>
      <c r="E13" s="118"/>
    </row>
    <row r="14" spans="1:5" ht="23.1" customHeight="1" x14ac:dyDescent="0.25">
      <c r="B14" s="10" t="s">
        <v>51</v>
      </c>
      <c r="C14" s="122">
        <v>3</v>
      </c>
      <c r="D14" s="123"/>
      <c r="E14" s="124"/>
    </row>
    <row r="16" spans="1:5" ht="30" x14ac:dyDescent="0.25">
      <c r="B16" s="7" t="s">
        <v>19</v>
      </c>
      <c r="C16" s="8" t="s">
        <v>44</v>
      </c>
      <c r="D16" s="8" t="s">
        <v>120</v>
      </c>
      <c r="E16" s="8" t="s">
        <v>45</v>
      </c>
    </row>
    <row r="17" spans="2:7" ht="30" x14ac:dyDescent="0.25">
      <c r="B17" s="66" t="s">
        <v>132</v>
      </c>
      <c r="C17" s="63">
        <v>564.75</v>
      </c>
      <c r="D17" s="64">
        <v>36</v>
      </c>
      <c r="E17" s="22">
        <f>SUM(C17/D17)</f>
        <v>15.6875</v>
      </c>
    </row>
    <row r="18" spans="2:7" x14ac:dyDescent="0.25">
      <c r="B18" s="64" t="s">
        <v>123</v>
      </c>
      <c r="C18" s="63">
        <v>278.44</v>
      </c>
      <c r="D18" s="64">
        <v>36</v>
      </c>
      <c r="E18" s="22">
        <f>SUM(C18/D18)</f>
        <v>7.7344444444444447</v>
      </c>
    </row>
    <row r="19" spans="2:7" x14ac:dyDescent="0.25">
      <c r="B19" s="64" t="s">
        <v>116</v>
      </c>
      <c r="C19" s="63">
        <v>183.33</v>
      </c>
      <c r="D19" s="64">
        <v>36</v>
      </c>
      <c r="E19" s="22">
        <f>SUM(C19/D19)</f>
        <v>5.0925000000000002</v>
      </c>
    </row>
    <row r="20" spans="2:7" x14ac:dyDescent="0.25">
      <c r="B20" s="64" t="s">
        <v>122</v>
      </c>
      <c r="C20" s="63">
        <v>682.53</v>
      </c>
      <c r="D20" s="64">
        <v>36</v>
      </c>
      <c r="E20" s="22">
        <f>SUM(C20/D20)</f>
        <v>18.959166666666665</v>
      </c>
    </row>
    <row r="21" spans="2:7" x14ac:dyDescent="0.25">
      <c r="B21" s="64" t="s">
        <v>118</v>
      </c>
      <c r="C21" s="63">
        <v>99.4</v>
      </c>
      <c r="D21" s="64">
        <v>12</v>
      </c>
      <c r="E21" s="22">
        <f>SUM(C21/D21)</f>
        <v>8.2833333333333332</v>
      </c>
    </row>
    <row r="22" spans="2:7" x14ac:dyDescent="0.25">
      <c r="B22" s="127"/>
      <c r="C22" s="128"/>
      <c r="D22" s="128"/>
      <c r="E22" s="129"/>
    </row>
    <row r="23" spans="2:7" x14ac:dyDescent="0.25">
      <c r="B23" s="108" t="s">
        <v>49</v>
      </c>
      <c r="C23" s="130"/>
      <c r="D23" s="109"/>
      <c r="E23" s="22">
        <f>SUM(E17:E21)</f>
        <v>55.756944444444443</v>
      </c>
    </row>
    <row r="24" spans="2:7" ht="30.6" customHeight="1" x14ac:dyDescent="0.25">
      <c r="B24" s="119" t="s">
        <v>50</v>
      </c>
      <c r="C24" s="120"/>
      <c r="D24" s="121"/>
      <c r="E24" s="25">
        <f>SUM(E23*C14)</f>
        <v>167.27083333333331</v>
      </c>
    </row>
    <row r="27" spans="2:7" ht="20.45" customHeight="1" x14ac:dyDescent="0.25">
      <c r="B27" s="6" t="s">
        <v>52</v>
      </c>
      <c r="C27" s="116" t="s">
        <v>138</v>
      </c>
      <c r="D27" s="117"/>
      <c r="E27" s="118"/>
    </row>
    <row r="28" spans="2:7" ht="15.75" x14ac:dyDescent="0.25">
      <c r="B28" s="10" t="s">
        <v>51</v>
      </c>
      <c r="C28" s="122">
        <v>2</v>
      </c>
      <c r="D28" s="123"/>
      <c r="E28" s="124"/>
    </row>
    <row r="29" spans="2:7" x14ac:dyDescent="0.25">
      <c r="G29">
        <v>2</v>
      </c>
    </row>
    <row r="30" spans="2:7" ht="30" x14ac:dyDescent="0.25">
      <c r="B30" s="7" t="s">
        <v>19</v>
      </c>
      <c r="C30" s="8" t="s">
        <v>44</v>
      </c>
      <c r="D30" s="8" t="s">
        <v>120</v>
      </c>
      <c r="E30" s="8" t="s">
        <v>45</v>
      </c>
    </row>
    <row r="31" spans="2:7" ht="30" x14ac:dyDescent="0.25">
      <c r="B31" s="66" t="s">
        <v>115</v>
      </c>
      <c r="C31" s="63">
        <v>1824.11</v>
      </c>
      <c r="D31" s="64">
        <v>36</v>
      </c>
      <c r="E31" s="22">
        <f>SUM(C31/D31)</f>
        <v>50.669722222222219</v>
      </c>
    </row>
    <row r="32" spans="2:7" x14ac:dyDescent="0.25">
      <c r="B32" s="64" t="s">
        <v>124</v>
      </c>
      <c r="C32" s="63">
        <v>501.22</v>
      </c>
      <c r="D32" s="64">
        <v>36</v>
      </c>
      <c r="E32" s="22">
        <f>SUM(C32/D32)</f>
        <v>13.922777777777778</v>
      </c>
    </row>
    <row r="33" spans="2:5" x14ac:dyDescent="0.25">
      <c r="B33" s="64" t="s">
        <v>116</v>
      </c>
      <c r="C33" s="63">
        <v>183.33</v>
      </c>
      <c r="D33" s="64">
        <v>36</v>
      </c>
      <c r="E33" s="22">
        <f>SUM(C33/D33)</f>
        <v>5.0925000000000002</v>
      </c>
    </row>
    <row r="34" spans="2:5" x14ac:dyDescent="0.25">
      <c r="B34" s="64" t="s">
        <v>121</v>
      </c>
      <c r="C34" s="63">
        <v>99.8</v>
      </c>
      <c r="D34" s="64">
        <v>12</v>
      </c>
      <c r="E34" s="22">
        <f>SUM(C34/D34)</f>
        <v>8.3166666666666664</v>
      </c>
    </row>
    <row r="35" spans="2:5" x14ac:dyDescent="0.25">
      <c r="B35" s="64" t="s">
        <v>118</v>
      </c>
      <c r="C35" s="63">
        <v>99.4</v>
      </c>
      <c r="D35" s="64">
        <v>12</v>
      </c>
      <c r="E35" s="22">
        <f>SUM(C35/D35)</f>
        <v>8.2833333333333332</v>
      </c>
    </row>
    <row r="36" spans="2:5" x14ac:dyDescent="0.25">
      <c r="B36" s="127"/>
      <c r="C36" s="128"/>
      <c r="D36" s="128"/>
      <c r="E36" s="129"/>
    </row>
    <row r="37" spans="2:5" x14ac:dyDescent="0.25">
      <c r="B37" s="108" t="s">
        <v>49</v>
      </c>
      <c r="C37" s="130"/>
      <c r="D37" s="109"/>
      <c r="E37" s="22">
        <f>SUM(E31:E35)</f>
        <v>86.284999999999997</v>
      </c>
    </row>
    <row r="38" spans="2:5" x14ac:dyDescent="0.25">
      <c r="B38" s="119" t="s">
        <v>50</v>
      </c>
      <c r="C38" s="120"/>
      <c r="D38" s="121"/>
      <c r="E38" s="25">
        <f>SUM(E37*C28)</f>
        <v>172.57</v>
      </c>
    </row>
    <row r="41" spans="2:5" ht="22.35" customHeight="1" x14ac:dyDescent="0.25">
      <c r="B41" s="6" t="s">
        <v>54</v>
      </c>
      <c r="C41" s="116" t="s">
        <v>53</v>
      </c>
      <c r="D41" s="117"/>
      <c r="E41" s="118"/>
    </row>
    <row r="42" spans="2:5" ht="15.75" x14ac:dyDescent="0.25">
      <c r="B42" s="10" t="s">
        <v>51</v>
      </c>
      <c r="C42" s="122">
        <v>3</v>
      </c>
      <c r="D42" s="123"/>
      <c r="E42" s="124"/>
    </row>
    <row r="44" spans="2:5" ht="30" x14ac:dyDescent="0.25">
      <c r="B44" s="7" t="s">
        <v>19</v>
      </c>
      <c r="C44" s="8" t="s">
        <v>44</v>
      </c>
      <c r="D44" s="8" t="s">
        <v>120</v>
      </c>
      <c r="E44" s="8" t="s">
        <v>45</v>
      </c>
    </row>
    <row r="45" spans="2:5" ht="30" x14ac:dyDescent="0.25">
      <c r="B45" s="66" t="s">
        <v>115</v>
      </c>
      <c r="C45" s="63">
        <v>1824.11</v>
      </c>
      <c r="D45" s="64">
        <v>36</v>
      </c>
      <c r="E45" s="22">
        <f t="shared" ref="E45:E50" si="0">SUM(C45/D45)</f>
        <v>50.669722222222219</v>
      </c>
    </row>
    <row r="46" spans="2:5" x14ac:dyDescent="0.25">
      <c r="B46" s="64" t="s">
        <v>124</v>
      </c>
      <c r="C46" s="63">
        <v>501.22</v>
      </c>
      <c r="D46" s="64">
        <v>36</v>
      </c>
      <c r="E46" s="22">
        <f t="shared" si="0"/>
        <v>13.922777777777778</v>
      </c>
    </row>
    <row r="47" spans="2:5" x14ac:dyDescent="0.25">
      <c r="B47" s="64" t="s">
        <v>116</v>
      </c>
      <c r="C47" s="63">
        <v>183.33</v>
      </c>
      <c r="D47" s="64">
        <v>36</v>
      </c>
      <c r="E47" s="22">
        <f t="shared" si="0"/>
        <v>5.0925000000000002</v>
      </c>
    </row>
    <row r="48" spans="2:5" x14ac:dyDescent="0.25">
      <c r="B48" s="64" t="s">
        <v>117</v>
      </c>
      <c r="C48" s="63">
        <v>529.53</v>
      </c>
      <c r="D48" s="64">
        <v>12</v>
      </c>
      <c r="E48" s="22">
        <f t="shared" si="0"/>
        <v>44.127499999999998</v>
      </c>
    </row>
    <row r="49" spans="2:6" x14ac:dyDescent="0.25">
      <c r="B49" s="64" t="s">
        <v>119</v>
      </c>
      <c r="C49" s="63">
        <v>65.62</v>
      </c>
      <c r="D49" s="64">
        <v>12</v>
      </c>
      <c r="E49" s="22">
        <f t="shared" si="0"/>
        <v>5.4683333333333337</v>
      </c>
    </row>
    <row r="50" spans="2:6" x14ac:dyDescent="0.25">
      <c r="B50" s="64" t="s">
        <v>118</v>
      </c>
      <c r="C50" s="63">
        <v>99.4</v>
      </c>
      <c r="D50" s="64">
        <v>12</v>
      </c>
      <c r="E50" s="22">
        <f t="shared" si="0"/>
        <v>8.2833333333333332</v>
      </c>
    </row>
    <row r="51" spans="2:6" x14ac:dyDescent="0.25">
      <c r="B51" s="127"/>
      <c r="C51" s="128"/>
      <c r="D51" s="128"/>
      <c r="E51" s="129"/>
    </row>
    <row r="52" spans="2:6" x14ac:dyDescent="0.25">
      <c r="B52" s="108" t="s">
        <v>49</v>
      </c>
      <c r="C52" s="130"/>
      <c r="D52" s="109"/>
      <c r="E52" s="22">
        <f>SUM(E45:E50)</f>
        <v>127.56416666666667</v>
      </c>
    </row>
    <row r="53" spans="2:6" x14ac:dyDescent="0.25">
      <c r="B53" s="119" t="s">
        <v>50</v>
      </c>
      <c r="C53" s="120"/>
      <c r="D53" s="121"/>
      <c r="E53" s="25">
        <f>SUM(E52*C42)</f>
        <v>382.6925</v>
      </c>
    </row>
    <row r="56" spans="2:6" ht="29.1" customHeight="1" x14ac:dyDescent="0.25">
      <c r="B56" s="6" t="s">
        <v>54</v>
      </c>
      <c r="C56" s="116" t="s">
        <v>137</v>
      </c>
      <c r="D56" s="117"/>
      <c r="E56" s="118"/>
      <c r="F56" s="18"/>
    </row>
    <row r="57" spans="2:6" ht="15.75" x14ac:dyDescent="0.25">
      <c r="B57" s="10" t="s">
        <v>51</v>
      </c>
      <c r="C57" s="122">
        <v>1</v>
      </c>
      <c r="D57" s="123"/>
      <c r="E57" s="124"/>
    </row>
    <row r="59" spans="2:6" ht="30" x14ac:dyDescent="0.25">
      <c r="B59" s="7" t="s">
        <v>19</v>
      </c>
      <c r="C59" s="8" t="s">
        <v>44</v>
      </c>
      <c r="D59" s="8" t="s">
        <v>120</v>
      </c>
      <c r="E59" s="8" t="s">
        <v>45</v>
      </c>
    </row>
    <row r="60" spans="2:6" ht="30" x14ac:dyDescent="0.25">
      <c r="B60" s="66" t="s">
        <v>132</v>
      </c>
      <c r="C60" s="63">
        <v>564.75</v>
      </c>
      <c r="D60" s="64">
        <v>36</v>
      </c>
      <c r="E60" s="22">
        <f>SUM(C60/D60)</f>
        <v>15.6875</v>
      </c>
    </row>
    <row r="61" spans="2:6" x14ac:dyDescent="0.25">
      <c r="B61" s="64" t="s">
        <v>123</v>
      </c>
      <c r="C61" s="63">
        <v>278.44</v>
      </c>
      <c r="D61" s="64">
        <v>36</v>
      </c>
      <c r="E61" s="22">
        <f>SUM(C61/D61)</f>
        <v>7.7344444444444447</v>
      </c>
    </row>
    <row r="62" spans="2:6" x14ac:dyDescent="0.25">
      <c r="B62" s="64" t="s">
        <v>116</v>
      </c>
      <c r="C62" s="63">
        <v>183.33</v>
      </c>
      <c r="D62" s="64">
        <v>36</v>
      </c>
      <c r="E62" s="22">
        <f>SUM(C62/D62)</f>
        <v>5.0925000000000002</v>
      </c>
    </row>
    <row r="63" spans="2:6" x14ac:dyDescent="0.25">
      <c r="B63" s="127"/>
      <c r="C63" s="128"/>
      <c r="D63" s="128"/>
      <c r="E63" s="129"/>
    </row>
    <row r="64" spans="2:6" x14ac:dyDescent="0.25">
      <c r="B64" s="108" t="s">
        <v>49</v>
      </c>
      <c r="C64" s="130"/>
      <c r="D64" s="109"/>
      <c r="E64" s="22">
        <f>SUM(E60:E62)</f>
        <v>28.514444444444447</v>
      </c>
    </row>
    <row r="65" spans="2:5" x14ac:dyDescent="0.25">
      <c r="B65" s="119" t="s">
        <v>50</v>
      </c>
      <c r="C65" s="120"/>
      <c r="D65" s="121"/>
      <c r="E65" s="25">
        <f>SUM(E64*C57)</f>
        <v>28.514444444444447</v>
      </c>
    </row>
    <row r="68" spans="2:5" ht="15.75" x14ac:dyDescent="0.25">
      <c r="B68" s="16" t="s">
        <v>55</v>
      </c>
      <c r="C68" s="17"/>
      <c r="D68" s="17"/>
      <c r="E68" s="32">
        <f>SUM(E65+E53+E38+E24+E8)</f>
        <v>876.04777777777781</v>
      </c>
    </row>
  </sheetData>
  <sheetProtection selectLockedCells="1"/>
  <mergeCells count="25">
    <mergeCell ref="B38:D38"/>
    <mergeCell ref="B22:E22"/>
    <mergeCell ref="B23:D23"/>
    <mergeCell ref="B64:D64"/>
    <mergeCell ref="B65:D65"/>
    <mergeCell ref="C57:E57"/>
    <mergeCell ref="B63:E63"/>
    <mergeCell ref="B52:D52"/>
    <mergeCell ref="B53:D53"/>
    <mergeCell ref="B7:C7"/>
    <mergeCell ref="B8:C8"/>
    <mergeCell ref="B9:C9"/>
    <mergeCell ref="D8:D9"/>
    <mergeCell ref="C56:E56"/>
    <mergeCell ref="B24:D24"/>
    <mergeCell ref="C13:E13"/>
    <mergeCell ref="C14:E14"/>
    <mergeCell ref="C27:E27"/>
    <mergeCell ref="E8:E9"/>
    <mergeCell ref="C28:E28"/>
    <mergeCell ref="B36:E36"/>
    <mergeCell ref="B37:D37"/>
    <mergeCell ref="C41:E41"/>
    <mergeCell ref="C42:E42"/>
    <mergeCell ref="B51:E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41"/>
  <sheetViews>
    <sheetView topLeftCell="A13" zoomScaleNormal="100" workbookViewId="0">
      <selection activeCell="AE24" sqref="AE24"/>
    </sheetView>
  </sheetViews>
  <sheetFormatPr defaultColWidth="8.85546875" defaultRowHeight="15" x14ac:dyDescent="0.25"/>
  <cols>
    <col min="1" max="1" width="3.42578125" style="23" customWidth="1"/>
    <col min="2" max="2" width="18.7109375" style="23" customWidth="1"/>
    <col min="3" max="3" width="9.140625" style="23" bestFit="1" customWidth="1"/>
    <col min="4" max="4" width="9.85546875" style="23" bestFit="1" customWidth="1"/>
    <col min="5" max="5" width="1.7109375" style="23" customWidth="1"/>
    <col min="6" max="6" width="9.140625" style="23" bestFit="1" customWidth="1"/>
    <col min="7" max="7" width="9.85546875" style="23" bestFit="1" customWidth="1"/>
    <col min="8" max="8" width="1.7109375" style="23" customWidth="1"/>
    <col min="9" max="9" width="9.140625" style="23" bestFit="1" customWidth="1"/>
    <col min="10" max="10" width="9.7109375" style="23" bestFit="1" customWidth="1"/>
    <col min="11" max="11" width="1.7109375" style="23" customWidth="1"/>
    <col min="12" max="12" width="9.140625" style="23" bestFit="1" customWidth="1"/>
    <col min="13" max="13" width="9.7109375" style="23" bestFit="1" customWidth="1"/>
    <col min="14" max="14" width="1.7109375" style="23" customWidth="1"/>
    <col min="15" max="15" width="9.140625" style="23" bestFit="1" customWidth="1"/>
    <col min="16" max="16" width="9.7109375" style="23" bestFit="1" customWidth="1"/>
    <col min="17" max="17" width="1.7109375" style="23" customWidth="1"/>
    <col min="18" max="18" width="9.140625" style="23" bestFit="1" customWidth="1"/>
    <col min="19" max="19" width="9.7109375" style="23" bestFit="1" customWidth="1"/>
    <col min="20" max="20" width="1.7109375" style="23" customWidth="1"/>
    <col min="21" max="21" width="15.42578125" style="23" customWidth="1"/>
    <col min="22" max="22" width="10.140625" style="23" bestFit="1" customWidth="1"/>
    <col min="23" max="24" width="11" style="23" bestFit="1" customWidth="1"/>
    <col min="25" max="16384" width="8.85546875" style="23"/>
  </cols>
  <sheetData>
    <row r="1" spans="1:20" ht="23.25" x14ac:dyDescent="0.35">
      <c r="A1" s="33" t="s">
        <v>0</v>
      </c>
    </row>
    <row r="3" spans="1:20" ht="18.75" x14ac:dyDescent="0.3">
      <c r="A3" s="34" t="s">
        <v>87</v>
      </c>
    </row>
    <row r="4" spans="1:20" ht="18.75" x14ac:dyDescent="0.3">
      <c r="A4" s="34"/>
    </row>
    <row r="5" spans="1:20" x14ac:dyDescent="0.25">
      <c r="B5" s="35"/>
    </row>
    <row r="6" spans="1:20" x14ac:dyDescent="0.25">
      <c r="B6" s="36"/>
    </row>
    <row r="8" spans="1:20" x14ac:dyDescent="0.25">
      <c r="B8" s="144" t="s">
        <v>56</v>
      </c>
      <c r="C8" s="145"/>
      <c r="D8" s="145"/>
      <c r="E8" s="145"/>
      <c r="F8" s="145"/>
      <c r="G8" s="145"/>
      <c r="H8" s="145"/>
      <c r="I8" s="146"/>
      <c r="J8" s="26">
        <v>5</v>
      </c>
    </row>
    <row r="9" spans="1:20" x14ac:dyDescent="0.25">
      <c r="B9" s="150"/>
      <c r="C9" s="151"/>
      <c r="D9" s="151"/>
      <c r="E9" s="151"/>
      <c r="F9" s="151"/>
      <c r="G9" s="151"/>
      <c r="H9" s="151"/>
      <c r="I9" s="151"/>
      <c r="J9" s="152"/>
    </row>
    <row r="10" spans="1:20" x14ac:dyDescent="0.25">
      <c r="B10" s="144" t="s">
        <v>91</v>
      </c>
      <c r="C10" s="145"/>
      <c r="D10" s="145"/>
      <c r="E10" s="145"/>
      <c r="F10" s="145"/>
      <c r="G10" s="145"/>
      <c r="H10" s="145"/>
      <c r="I10" s="146"/>
      <c r="J10" s="22">
        <f>SUM('Inf OH'!D32)</f>
        <v>2725</v>
      </c>
      <c r="K10" s="30"/>
      <c r="L10" s="23">
        <f>SUM(J10/J14)</f>
        <v>0.75672420033305121</v>
      </c>
      <c r="M10" s="23" t="s">
        <v>74</v>
      </c>
    </row>
    <row r="11" spans="1:20" x14ac:dyDescent="0.25">
      <c r="B11" s="150"/>
      <c r="C11" s="151"/>
      <c r="D11" s="151"/>
      <c r="E11" s="151"/>
      <c r="F11" s="151"/>
      <c r="G11" s="151"/>
      <c r="H11" s="151"/>
      <c r="I11" s="151"/>
      <c r="J11" s="152"/>
      <c r="K11" s="30"/>
    </row>
    <row r="12" spans="1:20" x14ac:dyDescent="0.25">
      <c r="B12" s="144" t="s">
        <v>92</v>
      </c>
      <c r="C12" s="145"/>
      <c r="D12" s="145"/>
      <c r="E12" s="145"/>
      <c r="F12" s="145"/>
      <c r="G12" s="145"/>
      <c r="H12" s="145"/>
      <c r="I12" s="146"/>
      <c r="J12" s="22">
        <f>SUM('IT OH'!E68)</f>
        <v>876.04777777777781</v>
      </c>
      <c r="K12" s="30"/>
      <c r="L12" s="23">
        <f>SUM(J12/J14)</f>
        <v>0.24327579966694879</v>
      </c>
      <c r="M12" s="23" t="s">
        <v>74</v>
      </c>
    </row>
    <row r="13" spans="1:20" x14ac:dyDescent="0.25">
      <c r="B13" s="150"/>
      <c r="C13" s="151"/>
      <c r="D13" s="151"/>
      <c r="E13" s="151"/>
      <c r="F13" s="151"/>
      <c r="G13" s="151"/>
      <c r="H13" s="151"/>
      <c r="I13" s="151"/>
      <c r="J13" s="152"/>
    </row>
    <row r="14" spans="1:20" ht="15.75" x14ac:dyDescent="0.25">
      <c r="B14" s="147" t="s">
        <v>67</v>
      </c>
      <c r="C14" s="148"/>
      <c r="D14" s="148"/>
      <c r="E14" s="148"/>
      <c r="F14" s="148"/>
      <c r="G14" s="148"/>
      <c r="H14" s="148"/>
      <c r="I14" s="149"/>
      <c r="J14" s="25">
        <f>SUM(J10:J12)</f>
        <v>3601.0477777777778</v>
      </c>
      <c r="K14" s="30"/>
    </row>
    <row r="16" spans="1:20" ht="20.100000000000001" customHeight="1" x14ac:dyDescent="0.3">
      <c r="B16" s="37"/>
      <c r="C16" s="142" t="s">
        <v>58</v>
      </c>
      <c r="D16" s="143"/>
      <c r="E16" s="38"/>
      <c r="F16" s="142" t="s">
        <v>59</v>
      </c>
      <c r="G16" s="143"/>
      <c r="H16" s="38"/>
      <c r="I16" s="142" t="s">
        <v>60</v>
      </c>
      <c r="J16" s="143"/>
      <c r="K16" s="38"/>
      <c r="L16" s="142" t="s">
        <v>61</v>
      </c>
      <c r="M16" s="143"/>
      <c r="N16" s="38"/>
      <c r="O16" s="142" t="s">
        <v>62</v>
      </c>
      <c r="P16" s="143"/>
      <c r="Q16" s="38"/>
      <c r="R16" s="142" t="s">
        <v>63</v>
      </c>
      <c r="S16" s="143"/>
      <c r="T16" s="38"/>
    </row>
    <row r="17" spans="2:24" ht="37.35" customHeight="1" x14ac:dyDescent="0.25">
      <c r="B17" s="39" t="s">
        <v>68</v>
      </c>
      <c r="C17" s="40" t="s">
        <v>65</v>
      </c>
      <c r="D17" s="41" t="s">
        <v>66</v>
      </c>
      <c r="E17" s="42"/>
      <c r="F17" s="40" t="s">
        <v>65</v>
      </c>
      <c r="G17" s="41" t="s">
        <v>66</v>
      </c>
      <c r="H17" s="42"/>
      <c r="I17" s="40" t="s">
        <v>65</v>
      </c>
      <c r="J17" s="41" t="s">
        <v>66</v>
      </c>
      <c r="K17" s="42"/>
      <c r="L17" s="40" t="s">
        <v>65</v>
      </c>
      <c r="M17" s="41" t="s">
        <v>66</v>
      </c>
      <c r="N17" s="42"/>
      <c r="O17" s="40" t="s">
        <v>65</v>
      </c>
      <c r="P17" s="41" t="s">
        <v>66</v>
      </c>
      <c r="Q17" s="42"/>
      <c r="R17" s="40" t="s">
        <v>65</v>
      </c>
      <c r="S17" s="41" t="s">
        <v>66</v>
      </c>
      <c r="T17" s="42"/>
    </row>
    <row r="18" spans="2:24" ht="11.45" customHeight="1" x14ac:dyDescent="0.25"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</row>
    <row r="19" spans="2:24" ht="42" customHeight="1" x14ac:dyDescent="0.3">
      <c r="B19" s="67" t="s">
        <v>110</v>
      </c>
      <c r="C19" s="68">
        <v>0.5</v>
      </c>
      <c r="D19" s="69">
        <f>SUM(J14)*C19</f>
        <v>1800.5238888888889</v>
      </c>
      <c r="E19" s="70"/>
      <c r="F19" s="68">
        <v>0.5</v>
      </c>
      <c r="G19" s="69">
        <f>SUM(J14*F19)</f>
        <v>1800.5238888888889</v>
      </c>
      <c r="H19" s="70"/>
      <c r="I19" s="68">
        <v>0</v>
      </c>
      <c r="J19" s="69">
        <f>SUM(J14*I19)</f>
        <v>0</v>
      </c>
      <c r="K19" s="70"/>
      <c r="L19" s="68">
        <v>0</v>
      </c>
      <c r="M19" s="69">
        <f>SUM(J14*L19)</f>
        <v>0</v>
      </c>
      <c r="N19" s="70"/>
      <c r="O19" s="68">
        <v>0.33300000000000002</v>
      </c>
      <c r="P19" s="69">
        <f>SUM(J14*O19)</f>
        <v>1199.1489100000001</v>
      </c>
      <c r="Q19" s="70"/>
      <c r="R19" s="68">
        <v>0.33300000000000002</v>
      </c>
      <c r="S19" s="69">
        <f>SUM(J14*R19)</f>
        <v>1199.1489100000001</v>
      </c>
      <c r="T19" s="70"/>
      <c r="U19" s="71"/>
      <c r="V19" s="71"/>
      <c r="W19" s="71"/>
      <c r="X19" s="71"/>
    </row>
    <row r="20" spans="2:24" ht="12.6" customHeight="1" x14ac:dyDescent="0.25">
      <c r="B20" s="72" t="s">
        <v>69</v>
      </c>
      <c r="C20" s="73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71"/>
      <c r="V20" s="71"/>
      <c r="W20" s="71"/>
      <c r="X20" s="71"/>
    </row>
    <row r="21" spans="2:24" ht="30" customHeight="1" x14ac:dyDescent="0.25">
      <c r="B21" s="74" t="s">
        <v>111</v>
      </c>
      <c r="C21" s="75">
        <v>0</v>
      </c>
      <c r="D21" s="76">
        <f>SUM($J$14)*C21</f>
        <v>0</v>
      </c>
      <c r="E21" s="77"/>
      <c r="F21" s="75">
        <v>0</v>
      </c>
      <c r="G21" s="76">
        <f>SUM($J$14*F21)</f>
        <v>0</v>
      </c>
      <c r="H21" s="77"/>
      <c r="I21" s="75">
        <v>0</v>
      </c>
      <c r="J21" s="76">
        <f>SUM($J$14*I21)</f>
        <v>0</v>
      </c>
      <c r="K21" s="77">
        <v>0</v>
      </c>
      <c r="L21" s="75">
        <v>0</v>
      </c>
      <c r="M21" s="76">
        <f>SUM($J$14*L21)</f>
        <v>0</v>
      </c>
      <c r="N21" s="77"/>
      <c r="O21" s="75">
        <v>0.33300000000000002</v>
      </c>
      <c r="P21" s="76">
        <f>SUM($J$14*O21)</f>
        <v>1199.1489100000001</v>
      </c>
      <c r="Q21" s="77"/>
      <c r="R21" s="75">
        <v>0.33300000000000002</v>
      </c>
      <c r="S21" s="76">
        <f>SUM($J$14*R21)</f>
        <v>1199.1489100000001</v>
      </c>
      <c r="T21" s="77"/>
      <c r="U21" s="71"/>
      <c r="V21" s="71"/>
      <c r="W21" s="71"/>
      <c r="X21" s="71"/>
    </row>
    <row r="22" spans="2:24" ht="30" customHeight="1" x14ac:dyDescent="0.25">
      <c r="B22" s="74" t="s">
        <v>112</v>
      </c>
      <c r="C22" s="75">
        <v>0</v>
      </c>
      <c r="D22" s="76">
        <f t="shared" ref="D22:D24" si="0">SUM($J$14)*C22</f>
        <v>0</v>
      </c>
      <c r="E22" s="77"/>
      <c r="F22" s="75">
        <v>0</v>
      </c>
      <c r="G22" s="76">
        <f t="shared" ref="G22:G24" si="1">SUM($J$14*F22)</f>
        <v>0</v>
      </c>
      <c r="H22" s="77"/>
      <c r="I22" s="75">
        <v>0</v>
      </c>
      <c r="J22" s="76">
        <f t="shared" ref="J22:J23" si="2">SUM(J15*I22)</f>
        <v>0</v>
      </c>
      <c r="K22" s="77"/>
      <c r="L22" s="75">
        <v>0</v>
      </c>
      <c r="M22" s="76">
        <f t="shared" ref="M22:M24" si="3">SUM($J$14*L22)</f>
        <v>0</v>
      </c>
      <c r="N22" s="77"/>
      <c r="O22" s="75">
        <v>0.33300000000000002</v>
      </c>
      <c r="P22" s="76">
        <f t="shared" ref="P22:P24" si="4">SUM($J$14*O22)</f>
        <v>1199.1489100000001</v>
      </c>
      <c r="Q22" s="77"/>
      <c r="R22" s="75">
        <v>0.33300000000000002</v>
      </c>
      <c r="S22" s="76">
        <f t="shared" ref="S22:S24" si="5">SUM($J$14*R22)</f>
        <v>1199.1489100000001</v>
      </c>
      <c r="T22" s="77"/>
      <c r="U22" s="71"/>
      <c r="V22" s="71"/>
      <c r="W22" s="71"/>
      <c r="X22" s="71"/>
    </row>
    <row r="23" spans="2:24" ht="30" customHeight="1" x14ac:dyDescent="0.25">
      <c r="B23" s="74" t="s">
        <v>113</v>
      </c>
      <c r="C23" s="75">
        <v>0.5</v>
      </c>
      <c r="D23" s="76">
        <f t="shared" si="0"/>
        <v>1800.5238888888889</v>
      </c>
      <c r="E23" s="77"/>
      <c r="F23" s="75">
        <v>0.5</v>
      </c>
      <c r="G23" s="76">
        <f t="shared" si="1"/>
        <v>1800.5238888888889</v>
      </c>
      <c r="H23" s="77"/>
      <c r="I23" s="75">
        <v>0</v>
      </c>
      <c r="J23" s="76">
        <f t="shared" si="2"/>
        <v>0</v>
      </c>
      <c r="K23" s="77"/>
      <c r="L23" s="75">
        <v>0</v>
      </c>
      <c r="M23" s="76">
        <f t="shared" si="3"/>
        <v>0</v>
      </c>
      <c r="N23" s="77"/>
      <c r="O23" s="75">
        <v>0</v>
      </c>
      <c r="P23" s="76">
        <f t="shared" si="4"/>
        <v>0</v>
      </c>
      <c r="Q23" s="77"/>
      <c r="R23" s="75">
        <v>0</v>
      </c>
      <c r="S23" s="76">
        <f t="shared" si="5"/>
        <v>0</v>
      </c>
      <c r="T23" s="77"/>
      <c r="U23" s="71"/>
      <c r="V23" s="71"/>
      <c r="W23" s="71"/>
      <c r="X23" s="71"/>
    </row>
    <row r="24" spans="2:24" ht="30" customHeight="1" x14ac:dyDescent="0.25">
      <c r="B24" s="74" t="s">
        <v>114</v>
      </c>
      <c r="C24" s="75">
        <v>0</v>
      </c>
      <c r="D24" s="76">
        <f t="shared" si="0"/>
        <v>0</v>
      </c>
      <c r="E24" s="77"/>
      <c r="F24" s="75">
        <v>0</v>
      </c>
      <c r="G24" s="76">
        <f t="shared" si="1"/>
        <v>0</v>
      </c>
      <c r="H24" s="77"/>
      <c r="I24" s="75">
        <v>0</v>
      </c>
      <c r="J24" s="76">
        <f>SUM(J14*I24)</f>
        <v>0</v>
      </c>
      <c r="K24" s="77"/>
      <c r="L24" s="75">
        <v>0</v>
      </c>
      <c r="M24" s="76">
        <f t="shared" si="3"/>
        <v>0</v>
      </c>
      <c r="N24" s="77"/>
      <c r="O24" s="75">
        <v>0</v>
      </c>
      <c r="P24" s="76">
        <f t="shared" si="4"/>
        <v>0</v>
      </c>
      <c r="Q24" s="77"/>
      <c r="R24" s="75">
        <v>0</v>
      </c>
      <c r="S24" s="76">
        <f t="shared" si="5"/>
        <v>0</v>
      </c>
      <c r="T24" s="77"/>
      <c r="U24" s="71"/>
      <c r="V24" s="71"/>
      <c r="W24" s="71"/>
      <c r="X24" s="71"/>
    </row>
    <row r="25" spans="2:24" x14ac:dyDescent="0.25">
      <c r="B25" s="78"/>
      <c r="C25" s="74"/>
      <c r="D25" s="74"/>
      <c r="E25" s="79"/>
      <c r="F25" s="74"/>
      <c r="G25" s="74"/>
      <c r="H25" s="79"/>
      <c r="I25" s="74"/>
      <c r="J25" s="74"/>
      <c r="K25" s="79"/>
      <c r="L25" s="74"/>
      <c r="M25" s="74"/>
      <c r="N25" s="79"/>
      <c r="O25" s="74"/>
      <c r="P25" s="74"/>
      <c r="Q25" s="79"/>
      <c r="R25" s="74"/>
      <c r="S25" s="74"/>
      <c r="T25" s="79"/>
      <c r="U25" s="71"/>
      <c r="V25" s="71"/>
      <c r="W25" s="71"/>
      <c r="X25" s="71"/>
    </row>
    <row r="26" spans="2:24" x14ac:dyDescent="0.25">
      <c r="B26" s="80"/>
      <c r="C26" s="81">
        <f>SUM(C19:C25)</f>
        <v>1</v>
      </c>
      <c r="D26" s="82">
        <f>SUM(D19:D25)</f>
        <v>3601.0477777777778</v>
      </c>
      <c r="E26" s="83"/>
      <c r="F26" s="81">
        <f>SUM(F19:F25)</f>
        <v>1</v>
      </c>
      <c r="G26" s="82">
        <f>SUM(G19:G24)</f>
        <v>3601.0477777777778</v>
      </c>
      <c r="H26" s="84"/>
      <c r="I26" s="81">
        <f>SUM(I19:I25)</f>
        <v>0</v>
      </c>
      <c r="J26" s="82">
        <f>SUM(J19:J24)</f>
        <v>0</v>
      </c>
      <c r="K26" s="84"/>
      <c r="L26" s="81">
        <f>SUM(L19:L25)</f>
        <v>0</v>
      </c>
      <c r="M26" s="82">
        <f>SUM(M19:M24)</f>
        <v>0</v>
      </c>
      <c r="N26" s="84"/>
      <c r="O26" s="81">
        <f>SUM(O19:O25)</f>
        <v>0.99900000000000011</v>
      </c>
      <c r="P26" s="82">
        <f>SUM(P19:P24)</f>
        <v>3597.4467300000006</v>
      </c>
      <c r="Q26" s="84"/>
      <c r="R26" s="81">
        <f>SUM(R19:R25)</f>
        <v>0.99900000000000011</v>
      </c>
      <c r="S26" s="82">
        <f>SUM(S19:S24)</f>
        <v>3597.4467300000006</v>
      </c>
      <c r="T26" s="84"/>
      <c r="U26" s="85"/>
      <c r="V26" s="71"/>
      <c r="W26" s="71"/>
      <c r="X26" s="71"/>
    </row>
    <row r="27" spans="2:24" x14ac:dyDescent="0.2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spans="2:24" x14ac:dyDescent="0.25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spans="2:24" ht="18.75" x14ac:dyDescent="0.3">
      <c r="B29" s="86"/>
      <c r="C29" s="138" t="s">
        <v>94</v>
      </c>
      <c r="D29" s="139"/>
      <c r="E29" s="87"/>
      <c r="F29" s="138" t="s">
        <v>64</v>
      </c>
      <c r="G29" s="139"/>
      <c r="H29" s="87"/>
      <c r="I29" s="138" t="s">
        <v>95</v>
      </c>
      <c r="J29" s="139"/>
      <c r="K29" s="87"/>
      <c r="L29" s="138" t="s">
        <v>96</v>
      </c>
      <c r="M29" s="139"/>
      <c r="N29" s="87"/>
      <c r="O29" s="138" t="s">
        <v>97</v>
      </c>
      <c r="P29" s="139"/>
      <c r="Q29" s="87"/>
      <c r="R29" s="138" t="s">
        <v>98</v>
      </c>
      <c r="S29" s="139"/>
      <c r="T29" s="87"/>
      <c r="U29" s="140" t="s">
        <v>70</v>
      </c>
      <c r="V29" s="140" t="s">
        <v>71</v>
      </c>
      <c r="W29" s="140" t="s">
        <v>72</v>
      </c>
      <c r="X29" s="140" t="s">
        <v>73</v>
      </c>
    </row>
    <row r="30" spans="2:24" ht="26.25" x14ac:dyDescent="0.25">
      <c r="B30" s="88" t="s">
        <v>68</v>
      </c>
      <c r="C30" s="89" t="s">
        <v>65</v>
      </c>
      <c r="D30" s="90" t="s">
        <v>66</v>
      </c>
      <c r="E30" s="91"/>
      <c r="F30" s="89" t="s">
        <v>65</v>
      </c>
      <c r="G30" s="90" t="s">
        <v>66</v>
      </c>
      <c r="H30" s="91"/>
      <c r="I30" s="89" t="s">
        <v>65</v>
      </c>
      <c r="J30" s="90" t="s">
        <v>66</v>
      </c>
      <c r="K30" s="91"/>
      <c r="L30" s="89" t="s">
        <v>65</v>
      </c>
      <c r="M30" s="90" t="s">
        <v>66</v>
      </c>
      <c r="N30" s="91"/>
      <c r="O30" s="89" t="s">
        <v>65</v>
      </c>
      <c r="P30" s="90" t="s">
        <v>66</v>
      </c>
      <c r="Q30" s="91"/>
      <c r="R30" s="89" t="s">
        <v>65</v>
      </c>
      <c r="S30" s="90" t="s">
        <v>66</v>
      </c>
      <c r="T30" s="91"/>
      <c r="U30" s="141"/>
      <c r="V30" s="141"/>
      <c r="W30" s="141"/>
      <c r="X30" s="141"/>
    </row>
    <row r="31" spans="2:24" x14ac:dyDescent="0.25"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3"/>
    </row>
    <row r="32" spans="2:24" ht="39.6" customHeight="1" x14ac:dyDescent="0.3">
      <c r="B32" s="67" t="s">
        <v>110</v>
      </c>
      <c r="C32" s="68">
        <v>0.33300000000000002</v>
      </c>
      <c r="D32" s="69">
        <f>SUM(J14)*C32</f>
        <v>1199.1489100000001</v>
      </c>
      <c r="E32" s="70"/>
      <c r="F32" s="68">
        <v>0.33300000000000002</v>
      </c>
      <c r="G32" s="69">
        <f>SUM(J14*F32)</f>
        <v>1199.1489100000001</v>
      </c>
      <c r="H32" s="70"/>
      <c r="I32" s="68">
        <v>0.25</v>
      </c>
      <c r="J32" s="69">
        <f>SUM(J14*I32)</f>
        <v>900.26194444444445</v>
      </c>
      <c r="K32" s="70"/>
      <c r="L32" s="68">
        <v>0.33300000000000002</v>
      </c>
      <c r="M32" s="69">
        <f>SUM(J14*L32)</f>
        <v>1199.1489100000001</v>
      </c>
      <c r="N32" s="70"/>
      <c r="O32" s="68">
        <v>0.33300000000000002</v>
      </c>
      <c r="P32" s="69">
        <f>SUM(J14*O32)</f>
        <v>1199.1489100000001</v>
      </c>
      <c r="Q32" s="70"/>
      <c r="R32" s="68">
        <v>0.33300000000000002</v>
      </c>
      <c r="S32" s="69">
        <f>SUM(J14*R32)</f>
        <v>1199.1489100000001</v>
      </c>
      <c r="T32" s="70"/>
      <c r="U32" s="92">
        <f>SUM(D32+G32+J32+M32+P32+S32+D19+G19+J19+M19+P19+S19)</f>
        <v>12895.352092222223</v>
      </c>
      <c r="V32" s="69">
        <f>SUM(U32*L10)</f>
        <v>9758.2250000000004</v>
      </c>
      <c r="W32" s="69">
        <f>SUM(U32*L12)</f>
        <v>3137.1270922222225</v>
      </c>
      <c r="X32" s="69">
        <f>SUM(V32:W32)</f>
        <v>12895.352092222223</v>
      </c>
    </row>
    <row r="33" spans="2:24" x14ac:dyDescent="0.25">
      <c r="B33" s="72" t="s">
        <v>69</v>
      </c>
      <c r="C33" s="137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</row>
    <row r="34" spans="2:24" ht="29.1" customHeight="1" x14ac:dyDescent="0.3">
      <c r="B34" s="74" t="s">
        <v>111</v>
      </c>
      <c r="C34" s="75">
        <v>0.33300000000000002</v>
      </c>
      <c r="D34" s="76">
        <f>SUM($J$14)*C34</f>
        <v>1199.1489100000001</v>
      </c>
      <c r="E34" s="77"/>
      <c r="F34" s="75">
        <v>0</v>
      </c>
      <c r="G34" s="76">
        <f>SUM($J$14*F34)</f>
        <v>0</v>
      </c>
      <c r="H34" s="77"/>
      <c r="I34" s="75">
        <v>0</v>
      </c>
      <c r="J34" s="76">
        <f>SUM($J$14*I34)</f>
        <v>0</v>
      </c>
      <c r="K34" s="77">
        <v>0</v>
      </c>
      <c r="L34" s="75">
        <v>0</v>
      </c>
      <c r="M34" s="76">
        <f>SUM($J$14*L34)</f>
        <v>0</v>
      </c>
      <c r="N34" s="77"/>
      <c r="O34" s="75">
        <v>0</v>
      </c>
      <c r="P34" s="76">
        <f>SUM($J$14*O34)</f>
        <v>0</v>
      </c>
      <c r="Q34" s="77"/>
      <c r="R34" s="75">
        <v>0</v>
      </c>
      <c r="S34" s="76">
        <f>SUM($J$14*R34)</f>
        <v>0</v>
      </c>
      <c r="T34" s="77"/>
      <c r="U34" s="92">
        <f>SUM(D34+G34+J34+M34+P34+S34+D21+G21+J21+M21+P21+S21)</f>
        <v>3597.4467300000006</v>
      </c>
      <c r="V34" s="69">
        <f>SUM(U34*L10)</f>
        <v>2722.2750000000005</v>
      </c>
      <c r="W34" s="69">
        <f>SUM(U34*L12)</f>
        <v>875.17173000000014</v>
      </c>
      <c r="X34" s="69">
        <f t="shared" ref="X34:X37" si="6">SUM(V34:W34)</f>
        <v>3597.4467300000006</v>
      </c>
    </row>
    <row r="35" spans="2:24" ht="29.1" customHeight="1" x14ac:dyDescent="0.3">
      <c r="B35" s="74" t="s">
        <v>112</v>
      </c>
      <c r="C35" s="75">
        <v>0.33300000000000002</v>
      </c>
      <c r="D35" s="76">
        <f t="shared" ref="D35:D37" si="7">SUM($J$14)*C35</f>
        <v>1199.1489100000001</v>
      </c>
      <c r="E35" s="77"/>
      <c r="F35" s="75">
        <v>0.33300000000000002</v>
      </c>
      <c r="G35" s="76">
        <f t="shared" ref="G35:G37" si="8">SUM($J$14*F35)</f>
        <v>1199.1489100000001</v>
      </c>
      <c r="H35" s="77"/>
      <c r="I35" s="75">
        <v>0.25</v>
      </c>
      <c r="J35" s="76">
        <f t="shared" ref="J35:J37" si="9">SUM($J$14*I35)</f>
        <v>900.26194444444445</v>
      </c>
      <c r="K35" s="77"/>
      <c r="L35" s="75">
        <v>0</v>
      </c>
      <c r="M35" s="76">
        <f t="shared" ref="M35:M37" si="10">SUM($J$14*L35)</f>
        <v>0</v>
      </c>
      <c r="N35" s="77"/>
      <c r="O35" s="75">
        <v>0</v>
      </c>
      <c r="P35" s="76">
        <f t="shared" ref="P35:P37" si="11">SUM($J$14*O35)</f>
        <v>0</v>
      </c>
      <c r="Q35" s="77"/>
      <c r="R35" s="75">
        <v>0</v>
      </c>
      <c r="S35" s="76">
        <f t="shared" ref="S35:S37" si="12">SUM($J$14*R35)</f>
        <v>0</v>
      </c>
      <c r="T35" s="77"/>
      <c r="U35" s="92">
        <f t="shared" ref="U35:U36" si="13">SUM(D35+G35+J35+M35+P35+S35+D22+G22+J22+M22+P22+S22)</f>
        <v>5696.8575844444449</v>
      </c>
      <c r="V35" s="69">
        <f>SUM(U35*L10)</f>
        <v>4310.9500000000007</v>
      </c>
      <c r="W35" s="69">
        <f>SUM(U35*L12)</f>
        <v>1385.9075844444446</v>
      </c>
      <c r="X35" s="69">
        <f t="shared" ref="X35:X36" si="14">SUM(V35:W35)</f>
        <v>5696.8575844444458</v>
      </c>
    </row>
    <row r="36" spans="2:24" ht="29.1" customHeight="1" x14ac:dyDescent="0.3">
      <c r="B36" s="74" t="s">
        <v>113</v>
      </c>
      <c r="C36" s="75">
        <v>0</v>
      </c>
      <c r="D36" s="76">
        <f t="shared" si="7"/>
        <v>0</v>
      </c>
      <c r="E36" s="77"/>
      <c r="F36" s="75">
        <v>0.33300000000000002</v>
      </c>
      <c r="G36" s="76">
        <f t="shared" si="8"/>
        <v>1199.1489100000001</v>
      </c>
      <c r="H36" s="77"/>
      <c r="I36" s="75">
        <v>0.25</v>
      </c>
      <c r="J36" s="76">
        <f t="shared" si="9"/>
        <v>900.26194444444445</v>
      </c>
      <c r="K36" s="77"/>
      <c r="L36" s="75">
        <v>0.33300000000000002</v>
      </c>
      <c r="M36" s="76">
        <f t="shared" si="10"/>
        <v>1199.1489100000001</v>
      </c>
      <c r="N36" s="77"/>
      <c r="O36" s="75">
        <v>0.33300000000000002</v>
      </c>
      <c r="P36" s="76">
        <f t="shared" si="11"/>
        <v>1199.1489100000001</v>
      </c>
      <c r="Q36" s="77"/>
      <c r="R36" s="75">
        <v>0.33300000000000002</v>
      </c>
      <c r="S36" s="76">
        <f t="shared" si="12"/>
        <v>1199.1489100000001</v>
      </c>
      <c r="T36" s="77"/>
      <c r="U36" s="92">
        <f t="shared" si="13"/>
        <v>9297.9053622222218</v>
      </c>
      <c r="V36" s="69">
        <f>SUM(U36*L10)</f>
        <v>7035.95</v>
      </c>
      <c r="W36" s="69">
        <f>SUM(U36*L12)</f>
        <v>2261.955362222222</v>
      </c>
      <c r="X36" s="69">
        <f t="shared" si="14"/>
        <v>9297.9053622222218</v>
      </c>
    </row>
    <row r="37" spans="2:24" ht="29.45" customHeight="1" x14ac:dyDescent="0.3">
      <c r="B37" s="74" t="s">
        <v>114</v>
      </c>
      <c r="C37" s="75">
        <v>0</v>
      </c>
      <c r="D37" s="76">
        <f t="shared" si="7"/>
        <v>0</v>
      </c>
      <c r="E37" s="77"/>
      <c r="F37" s="75">
        <v>0</v>
      </c>
      <c r="G37" s="76">
        <f t="shared" si="8"/>
        <v>0</v>
      </c>
      <c r="H37" s="77"/>
      <c r="I37" s="75">
        <v>0.25</v>
      </c>
      <c r="J37" s="76">
        <f t="shared" si="9"/>
        <v>900.26194444444445</v>
      </c>
      <c r="K37" s="77"/>
      <c r="L37" s="75">
        <v>0.33300000000000002</v>
      </c>
      <c r="M37" s="76">
        <f t="shared" si="10"/>
        <v>1199.1489100000001</v>
      </c>
      <c r="N37" s="77"/>
      <c r="O37" s="75">
        <v>0.33300000000000002</v>
      </c>
      <c r="P37" s="76">
        <f t="shared" si="11"/>
        <v>1199.1489100000001</v>
      </c>
      <c r="Q37" s="77"/>
      <c r="R37" s="75">
        <v>0.33300000000000002</v>
      </c>
      <c r="S37" s="76">
        <f t="shared" si="12"/>
        <v>1199.1489100000001</v>
      </c>
      <c r="T37" s="77"/>
      <c r="U37" s="92">
        <f>SUM(D37+G37+J37+M37+P37+S37+D24+G24+J24+M24+P24+S24)</f>
        <v>4497.7086744444441</v>
      </c>
      <c r="V37" s="69">
        <f>SUM(U37*L10)</f>
        <v>3403.5249999999996</v>
      </c>
      <c r="W37" s="69">
        <f>SUM(U37*L12)</f>
        <v>1094.1836744444445</v>
      </c>
      <c r="X37" s="69">
        <f t="shared" si="6"/>
        <v>4497.7086744444441</v>
      </c>
    </row>
    <row r="38" spans="2:24" ht="18.75" x14ac:dyDescent="0.3">
      <c r="B38" s="78"/>
      <c r="C38" s="74"/>
      <c r="D38" s="74"/>
      <c r="E38" s="79"/>
      <c r="F38" s="74"/>
      <c r="G38" s="74"/>
      <c r="H38" s="79"/>
      <c r="I38" s="74"/>
      <c r="J38" s="74"/>
      <c r="K38" s="79"/>
      <c r="L38" s="74"/>
      <c r="M38" s="74"/>
      <c r="N38" s="79"/>
      <c r="O38" s="74"/>
      <c r="P38" s="74"/>
      <c r="Q38" s="79"/>
      <c r="R38" s="74"/>
      <c r="S38" s="74"/>
      <c r="T38" s="79"/>
      <c r="U38" s="92"/>
      <c r="V38" s="71"/>
      <c r="W38" s="71"/>
      <c r="X38" s="71"/>
    </row>
    <row r="39" spans="2:24" ht="15.75" x14ac:dyDescent="0.25">
      <c r="B39" s="80"/>
      <c r="C39" s="81">
        <f>SUM(C32:C38)</f>
        <v>0.99900000000000011</v>
      </c>
      <c r="D39" s="82">
        <f>SUM(D32:D38)</f>
        <v>3597.4467300000006</v>
      </c>
      <c r="E39" s="83"/>
      <c r="F39" s="81">
        <f>SUM(F32:F38)</f>
        <v>0.99900000000000011</v>
      </c>
      <c r="G39" s="82">
        <f>SUM(G32:G37)</f>
        <v>3597.4467300000006</v>
      </c>
      <c r="H39" s="84"/>
      <c r="I39" s="81">
        <f>SUM(I32:I38)</f>
        <v>1</v>
      </c>
      <c r="J39" s="82">
        <f>SUM(J32:J37)</f>
        <v>3601.0477777777778</v>
      </c>
      <c r="K39" s="84"/>
      <c r="L39" s="81">
        <f>SUM(L32:L38)</f>
        <v>0.99900000000000011</v>
      </c>
      <c r="M39" s="82">
        <f>SUM(M32:M37)</f>
        <v>3597.4467300000006</v>
      </c>
      <c r="N39" s="84"/>
      <c r="O39" s="81">
        <f>SUM(O32:O38)</f>
        <v>0.99900000000000011</v>
      </c>
      <c r="P39" s="82">
        <f>SUM(P32:P37)</f>
        <v>3597.4467300000006</v>
      </c>
      <c r="Q39" s="84"/>
      <c r="R39" s="81">
        <f>SUM(R32:R38)</f>
        <v>0.99900000000000011</v>
      </c>
      <c r="S39" s="82">
        <f>SUM(S32:S37)</f>
        <v>3597.4467300000006</v>
      </c>
      <c r="T39" s="84"/>
      <c r="U39" s="93">
        <f>SUM(D39+G39+J39+M39+P39+S39+D26+G26+J26+M26+P26+S26)</f>
        <v>35985.270443333335</v>
      </c>
      <c r="V39" s="93"/>
      <c r="W39" s="93"/>
      <c r="X39" s="93"/>
    </row>
    <row r="40" spans="2:24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spans="2:24" x14ac:dyDescent="0.25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94"/>
      <c r="V41" s="71"/>
      <c r="W41" s="71"/>
      <c r="X41" s="71"/>
    </row>
  </sheetData>
  <sheetProtection selectLockedCells="1"/>
  <mergeCells count="27">
    <mergeCell ref="R16:S16"/>
    <mergeCell ref="B8:I8"/>
    <mergeCell ref="B10:I10"/>
    <mergeCell ref="B12:I12"/>
    <mergeCell ref="B14:I14"/>
    <mergeCell ref="B9:J9"/>
    <mergeCell ref="B11:J11"/>
    <mergeCell ref="B13:J13"/>
    <mergeCell ref="C16:D16"/>
    <mergeCell ref="F16:G16"/>
    <mergeCell ref="I16:J16"/>
    <mergeCell ref="L16:M16"/>
    <mergeCell ref="O16:P16"/>
    <mergeCell ref="B31:X31"/>
    <mergeCell ref="B18:T18"/>
    <mergeCell ref="D20:T20"/>
    <mergeCell ref="C33:X33"/>
    <mergeCell ref="R29:S29"/>
    <mergeCell ref="U29:U30"/>
    <mergeCell ref="V29:V30"/>
    <mergeCell ref="W29:W30"/>
    <mergeCell ref="X29:X30"/>
    <mergeCell ref="C29:D29"/>
    <mergeCell ref="F29:G29"/>
    <mergeCell ref="I29:J29"/>
    <mergeCell ref="L29:M29"/>
    <mergeCell ref="O29:P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8"/>
  <sheetViews>
    <sheetView workbookViewId="0">
      <selection activeCell="D40" sqref="D40"/>
    </sheetView>
  </sheetViews>
  <sheetFormatPr defaultColWidth="8.85546875" defaultRowHeight="15" x14ac:dyDescent="0.25"/>
  <cols>
    <col min="1" max="1" width="4" customWidth="1"/>
    <col min="2" max="2" width="23" customWidth="1"/>
    <col min="3" max="3" width="27.7109375" customWidth="1"/>
    <col min="4" max="4" width="12.85546875" customWidth="1"/>
    <col min="5" max="5" width="11.42578125" customWidth="1"/>
    <col min="7" max="7" width="12.85546875" customWidth="1"/>
  </cols>
  <sheetData>
    <row r="1" spans="1:7" ht="23.25" x14ac:dyDescent="0.35">
      <c r="A1" s="3" t="s">
        <v>0</v>
      </c>
    </row>
    <row r="3" spans="1:7" ht="18.75" x14ac:dyDescent="0.3">
      <c r="A3" s="2" t="s">
        <v>88</v>
      </c>
    </row>
    <row r="5" spans="1:7" ht="33" customHeight="1" x14ac:dyDescent="0.25">
      <c r="B5" s="6" t="s">
        <v>75</v>
      </c>
      <c r="C5" s="6" t="s">
        <v>76</v>
      </c>
      <c r="D5" s="15" t="s">
        <v>80</v>
      </c>
      <c r="E5" s="6" t="s">
        <v>77</v>
      </c>
      <c r="F5" s="6" t="s">
        <v>78</v>
      </c>
      <c r="G5" s="6" t="s">
        <v>79</v>
      </c>
    </row>
    <row r="6" spans="1:7" x14ac:dyDescent="0.25">
      <c r="B6" s="64" t="s">
        <v>129</v>
      </c>
      <c r="C6" s="66" t="s">
        <v>130</v>
      </c>
      <c r="D6" s="64" t="s">
        <v>131</v>
      </c>
      <c r="E6" s="63">
        <v>1200</v>
      </c>
      <c r="F6" s="64">
        <v>1</v>
      </c>
      <c r="G6" s="22">
        <f>SUM(F6*E6)</f>
        <v>1200</v>
      </c>
    </row>
    <row r="7" spans="1:7" x14ac:dyDescent="0.25">
      <c r="G7" s="23"/>
    </row>
    <row r="8" spans="1:7" ht="22.35" customHeight="1" x14ac:dyDescent="0.25">
      <c r="D8" s="106" t="s">
        <v>81</v>
      </c>
      <c r="E8" s="153"/>
      <c r="F8" s="107"/>
      <c r="G8" s="31">
        <f>SUM(G6:G6)</f>
        <v>1200</v>
      </c>
    </row>
  </sheetData>
  <sheetProtection selectLockedCells="1"/>
  <mergeCells count="1">
    <mergeCell ref="D8:F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12"/>
  <sheetViews>
    <sheetView workbookViewId="0">
      <selection activeCell="J24" sqref="J24"/>
    </sheetView>
  </sheetViews>
  <sheetFormatPr defaultColWidth="8.85546875" defaultRowHeight="15" x14ac:dyDescent="0.25"/>
  <cols>
    <col min="1" max="1" width="4.42578125" customWidth="1"/>
    <col min="2" max="2" width="27" customWidth="1"/>
    <col min="3" max="3" width="23" customWidth="1"/>
    <col min="4" max="4" width="12.42578125" customWidth="1"/>
    <col min="5" max="5" width="18.28515625" customWidth="1"/>
    <col min="6" max="6" width="16.140625" customWidth="1"/>
  </cols>
  <sheetData>
    <row r="1" spans="1:6" ht="23.25" x14ac:dyDescent="0.35">
      <c r="A1" s="3" t="s">
        <v>0</v>
      </c>
    </row>
    <row r="3" spans="1:6" ht="18.75" x14ac:dyDescent="0.3">
      <c r="A3" s="2" t="s">
        <v>89</v>
      </c>
    </row>
    <row r="5" spans="1:6" ht="25.35" customHeight="1" x14ac:dyDescent="0.25">
      <c r="B5" s="6" t="s">
        <v>75</v>
      </c>
      <c r="C5" s="6" t="s">
        <v>76</v>
      </c>
      <c r="D5" s="6" t="s">
        <v>78</v>
      </c>
      <c r="E5" s="6" t="s">
        <v>77</v>
      </c>
      <c r="F5" s="6" t="s">
        <v>79</v>
      </c>
    </row>
    <row r="6" spans="1:6" ht="30" x14ac:dyDescent="0.25">
      <c r="B6" s="66" t="s">
        <v>126</v>
      </c>
      <c r="C6" s="66" t="s">
        <v>135</v>
      </c>
      <c r="D6" s="95">
        <v>5</v>
      </c>
      <c r="E6" s="63">
        <v>128.4</v>
      </c>
      <c r="F6" s="22">
        <f>SUM(E6*D6)</f>
        <v>642</v>
      </c>
    </row>
    <row r="7" spans="1:6" ht="30" x14ac:dyDescent="0.25">
      <c r="B7" s="66" t="s">
        <v>127</v>
      </c>
      <c r="C7" s="66" t="s">
        <v>134</v>
      </c>
      <c r="D7" s="95">
        <v>5</v>
      </c>
      <c r="E7" s="63">
        <v>64.099999999999994</v>
      </c>
      <c r="F7" s="22">
        <f t="shared" ref="F7:F8" si="0">SUM(E7*D7)</f>
        <v>320.5</v>
      </c>
    </row>
    <row r="8" spans="1:6" ht="30" x14ac:dyDescent="0.25">
      <c r="B8" s="66" t="s">
        <v>128</v>
      </c>
      <c r="C8" s="66" t="s">
        <v>135</v>
      </c>
      <c r="D8" s="95">
        <v>5</v>
      </c>
      <c r="E8" s="63">
        <v>100</v>
      </c>
      <c r="F8" s="76">
        <f t="shared" si="0"/>
        <v>500</v>
      </c>
    </row>
    <row r="9" spans="1:6" ht="30" x14ac:dyDescent="0.25">
      <c r="B9" s="66" t="s">
        <v>133</v>
      </c>
      <c r="C9" s="66" t="s">
        <v>134</v>
      </c>
      <c r="D9" s="95">
        <v>5</v>
      </c>
      <c r="E9" s="63">
        <v>220</v>
      </c>
      <c r="F9" s="76">
        <f t="shared" ref="F9" si="1">SUM(E9*D9)</f>
        <v>1100</v>
      </c>
    </row>
    <row r="10" spans="1:6" ht="30" x14ac:dyDescent="0.25">
      <c r="B10" s="66" t="s">
        <v>82</v>
      </c>
      <c r="C10" s="66" t="s">
        <v>136</v>
      </c>
      <c r="D10" s="95">
        <v>10</v>
      </c>
      <c r="E10" s="63">
        <v>35</v>
      </c>
      <c r="F10" s="76">
        <f>SUM(E10*D10)</f>
        <v>350</v>
      </c>
    </row>
    <row r="11" spans="1:6" x14ac:dyDescent="0.25">
      <c r="F11" s="23"/>
    </row>
    <row r="12" spans="1:6" ht="24.6" customHeight="1" x14ac:dyDescent="0.25">
      <c r="B12" s="106" t="s">
        <v>83</v>
      </c>
      <c r="C12" s="153"/>
      <c r="D12" s="153"/>
      <c r="E12" s="153"/>
      <c r="F12" s="24">
        <f>SUM(F6:F10)</f>
        <v>2912.5</v>
      </c>
    </row>
  </sheetData>
  <sheetProtection selectLockedCells="1"/>
  <mergeCells count="1"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Totals</vt:lpstr>
      <vt:lpstr>Freelance</vt:lpstr>
      <vt:lpstr>Staff</vt:lpstr>
      <vt:lpstr>Inf OH</vt:lpstr>
      <vt:lpstr>IT OH</vt:lpstr>
      <vt:lpstr>OH Loading</vt:lpstr>
      <vt:lpstr>Proj Costs</vt:lpstr>
      <vt:lpstr>TrcAccSub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AJK and DJB</dc:creator>
  <cp:keywords/>
  <dc:description/>
  <cp:lastModifiedBy>Maciej Lęgas</cp:lastModifiedBy>
  <dcterms:created xsi:type="dcterms:W3CDTF">2015-02-05T09:45:53Z</dcterms:created>
  <dcterms:modified xsi:type="dcterms:W3CDTF">2020-05-01T06:46:26Z</dcterms:modified>
  <cp:category/>
</cp:coreProperties>
</file>